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160\Documents\Bulletin- Consolidation\April 2016\"/>
    </mc:Choice>
  </mc:AlternateContent>
  <bookViews>
    <workbookView xWindow="0" yWindow="0" windowWidth="19200" windowHeight="10995" tabRatio="856"/>
  </bookViews>
  <sheets>
    <sheet name="Tables"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21" sheetId="70" r:id="rId22"/>
    <sheet name="22" sheetId="71" r:id="rId23"/>
    <sheet name="23" sheetId="72" r:id="rId24"/>
    <sheet name="24" sheetId="73" r:id="rId25"/>
    <sheet name="25" sheetId="53" r:id="rId26"/>
    <sheet name="26" sheetId="54" r:id="rId27"/>
    <sheet name="27" sheetId="55" r:id="rId28"/>
    <sheet name="28" sheetId="56" r:id="rId29"/>
    <sheet name="29" sheetId="57" r:id="rId30"/>
    <sheet name="30" sheetId="58" r:id="rId31"/>
    <sheet name="31" sheetId="59" r:id="rId32"/>
    <sheet name="32" sheetId="60" r:id="rId33"/>
    <sheet name="33" sheetId="61" r:id="rId34"/>
    <sheet name="34" sheetId="62" r:id="rId35"/>
    <sheet name="35" sheetId="63" r:id="rId36"/>
    <sheet name="36" sheetId="64" r:id="rId37"/>
    <sheet name="37" sheetId="65" r:id="rId38"/>
    <sheet name="38" sheetId="66" r:id="rId39"/>
    <sheet name="39" sheetId="67" r:id="rId40"/>
    <sheet name="40" sheetId="68" r:id="rId41"/>
    <sheet name="41" sheetId="34" r:id="rId42"/>
    <sheet name="42" sheetId="35" r:id="rId43"/>
    <sheet name="43" sheetId="36" r:id="rId44"/>
    <sheet name="44" sheetId="37" r:id="rId45"/>
    <sheet name="45" sheetId="38" r:id="rId46"/>
    <sheet name="46" sheetId="39" r:id="rId47"/>
    <sheet name="47" sheetId="40" r:id="rId48"/>
    <sheet name="48" sheetId="41" r:id="rId49"/>
    <sheet name="49" sheetId="42" r:id="rId50"/>
    <sheet name="50" sheetId="43" r:id="rId51"/>
    <sheet name="51" sheetId="74" r:id="rId52"/>
    <sheet name="52" sheetId="44" r:id="rId53"/>
    <sheet name="53" sheetId="45" r:id="rId54"/>
    <sheet name="54" sheetId="46" r:id="rId55"/>
    <sheet name="55" sheetId="47" r:id="rId56"/>
    <sheet name="56" sheetId="48" r:id="rId57"/>
    <sheet name="57" sheetId="49" r:id="rId58"/>
    <sheet name="58" sheetId="50" r:id="rId59"/>
    <sheet name="59" sheetId="51" r:id="rId60"/>
    <sheet name="60" sheetId="52" r:id="rId61"/>
    <sheet name="61" sheetId="23" r:id="rId62"/>
    <sheet name="62" sheetId="24" r:id="rId63"/>
    <sheet name="63" sheetId="25" r:id="rId64"/>
    <sheet name="64" sheetId="26" r:id="rId65"/>
    <sheet name="65" sheetId="27" r:id="rId66"/>
    <sheet name="66" sheetId="28" r:id="rId67"/>
    <sheet name="67" sheetId="29" r:id="rId68"/>
    <sheet name="68" sheetId="30" r:id="rId69"/>
    <sheet name="69" sheetId="31" r:id="rId70"/>
    <sheet name="70" sheetId="32" r:id="rId71"/>
    <sheet name="71" sheetId="33" r:id="rId72"/>
    <sheet name="72" sheetId="69" r:id="rId73"/>
    <sheet name="Sheet1" sheetId="1" r:id="rId74"/>
  </sheets>
  <externalReferences>
    <externalReference r:id="rId75"/>
    <externalReference r:id="rId76"/>
    <externalReference r:id="rId77"/>
    <externalReference r:id="rId78"/>
    <externalReference r:id="rId79"/>
    <externalReference r:id="rId80"/>
    <externalReference r:id="rId81"/>
    <externalReference r:id="rId82"/>
  </externalReferences>
  <definedNames>
    <definedName name="_Hlk300751338" localSheetId="51">'51'!#REF!</definedName>
    <definedName name="_xlnm.Print_Area" localSheetId="1">'1'!$A$1:$D$45</definedName>
    <definedName name="_xlnm.Print_Area" localSheetId="10">'10'!$A$1:$J$22</definedName>
    <definedName name="_xlnm.Print_Area" localSheetId="11">'11'!$A$1:$J$19</definedName>
    <definedName name="_xlnm.Print_Area" localSheetId="12">'12'!$A$1:$J$18</definedName>
    <definedName name="_xlnm.Print_Area" localSheetId="13">'13'!$A$1:$I$21</definedName>
    <definedName name="_xlnm.Print_Area" localSheetId="14">'14'!$A$1:$M$20</definedName>
    <definedName name="_xlnm.Print_Area" localSheetId="15">'15'!$A$1:$M$18</definedName>
    <definedName name="_xlnm.Print_Area" localSheetId="16">'16'!$A$1:$E$10</definedName>
    <definedName name="_xlnm.Print_Area" localSheetId="17">'17'!$A$1:$P$19</definedName>
    <definedName name="_xlnm.Print_Area" localSheetId="18">'18'!$A$1:$P$20</definedName>
    <definedName name="_xlnm.Print_Area" localSheetId="19">'19'!$A$1:$G$33</definedName>
    <definedName name="_xlnm.Print_Area" localSheetId="2">'2'!$A$1:$J$12</definedName>
    <definedName name="_xlnm.Print_Area" localSheetId="20">'20'!$A$1:$F$19</definedName>
    <definedName name="_xlnm.Print_Area" localSheetId="21">'21'!$A$1:$G$17</definedName>
    <definedName name="_xlnm.Print_Area" localSheetId="22">'22'!$A$1:$J$39</definedName>
    <definedName name="_xlnm.Print_Area" localSheetId="23">'23'!$A$1:$J$58</definedName>
    <definedName name="_xlnm.Print_Area" localSheetId="24">'24'!$A$1:$H$20</definedName>
    <definedName name="_xlnm.Print_Area" localSheetId="25">'25'!$A$1:$I$29</definedName>
    <definedName name="_xlnm.Print_Area" localSheetId="26">'26'!$A$1:$G$20</definedName>
    <definedName name="_xlnm.Print_Area" localSheetId="27">'27'!$A$1:$L$31</definedName>
    <definedName name="_xlnm.Print_Area" localSheetId="28">'28'!$A$1:$Q$18</definedName>
    <definedName name="_xlnm.Print_Area" localSheetId="29">'29'!$A$1:$R$20</definedName>
    <definedName name="_xlnm.Print_Area" localSheetId="3">'3'!$A$1:$H$13</definedName>
    <definedName name="_xlnm.Print_Area" localSheetId="30">'30'!$A$1:$R$19</definedName>
    <definedName name="_xlnm.Print_Area" localSheetId="31">'31'!$A$1:$R$20</definedName>
    <definedName name="_xlnm.Print_Area" localSheetId="32">'32'!$A$1:$M$17</definedName>
    <definedName name="_xlnm.Print_Area" localSheetId="33">'33'!$A$1:$L$23</definedName>
    <definedName name="_xlnm.Print_Area" localSheetId="34">'34'!$A$1:$L$22</definedName>
    <definedName name="_xlnm.Print_Area" localSheetId="35">'35'!$A$1:$K$19</definedName>
    <definedName name="_xlnm.Print_Area" localSheetId="36">'36'!$A$1:$L$21</definedName>
    <definedName name="_xlnm.Print_Area" localSheetId="37">'37'!$A$1:$L$21</definedName>
    <definedName name="_xlnm.Print_Area" localSheetId="38">'38'!$A$1:$L$20</definedName>
    <definedName name="_xlnm.Print_Area" localSheetId="39">'39'!$A$1:$L$19</definedName>
    <definedName name="_xlnm.Print_Area" localSheetId="4">'4'!$A$1:$I$23</definedName>
    <definedName name="_xlnm.Print_Area" localSheetId="40">'40'!$A$1:$P$20</definedName>
    <definedName name="_xlnm.Print_Area" localSheetId="41">'41'!$A$1:$I$20</definedName>
    <definedName name="_xlnm.Print_Area" localSheetId="42">'42'!$A$1:$J$19</definedName>
    <definedName name="_xlnm.Print_Area" localSheetId="43">'43'!$A$1:$I$22</definedName>
    <definedName name="_xlnm.Print_Area" localSheetId="44">'44'!$A$1:$J$19</definedName>
    <definedName name="_xlnm.Print_Area" localSheetId="45">'45'!$A$1:$J$17</definedName>
    <definedName name="_xlnm.Print_Area" localSheetId="46">'46'!$A$1:$I$21</definedName>
    <definedName name="_xlnm.Print_Area" localSheetId="47">'47'!$A$1:$N$21</definedName>
    <definedName name="_xlnm.Print_Area" localSheetId="49">'49'!$A$1:$G$18</definedName>
    <definedName name="_xlnm.Print_Area" localSheetId="5">'5'!$A$1:$S$23</definedName>
    <definedName name="_xlnm.Print_Area" localSheetId="50">'50'!$A$1:$J$17</definedName>
    <definedName name="_xlnm.Print_Area" localSheetId="51">'51'!$A$1:$AC$22</definedName>
    <definedName name="_xlnm.Print_Area" localSheetId="52">'52'!$A$1:$K$19</definedName>
    <definedName name="_xlnm.Print_Area" localSheetId="53">'53'!$A$1:$K$10</definedName>
    <definedName name="_xlnm.Print_Area" localSheetId="54">'54'!$A$1:$L$22</definedName>
    <definedName name="_xlnm.Print_Area" localSheetId="55">'55'!$A$1:$Q$23</definedName>
    <definedName name="_xlnm.Print_Area" localSheetId="56">'56'!$A$1:$J$19</definedName>
    <definedName name="_xlnm.Print_Area" localSheetId="57">'57'!$A$1:$G$17</definedName>
    <definedName name="_xlnm.Print_Area" localSheetId="58">'58'!$A$1:$M$22</definedName>
    <definedName name="_xlnm.Print_Area" localSheetId="59">'59'!$A$1:$K$21</definedName>
    <definedName name="_xlnm.Print_Area" localSheetId="6">'6'!$A$1:$E$19</definedName>
    <definedName name="_xlnm.Print_Area" localSheetId="60">'60'!$A$1:$J$20</definedName>
    <definedName name="_xlnm.Print_Area" localSheetId="61">'61'!$A$1:$E$16</definedName>
    <definedName name="_xlnm.Print_Area" localSheetId="62">'62'!$A$1:$H$22</definedName>
    <definedName name="_xlnm.Print_Area" localSheetId="63">'63'!$A$1:$H$22</definedName>
    <definedName name="_xlnm.Print_Area" localSheetId="64">'64'!$A$1:$T$24</definedName>
    <definedName name="_xlnm.Print_Area" localSheetId="65">'65'!$A$1:$S$23</definedName>
    <definedName name="_xlnm.Print_Area" localSheetId="66">'66'!$A$1:$F$22</definedName>
    <definedName name="_xlnm.Print_Area" localSheetId="67">'67'!$A$1:$E$20</definedName>
    <definedName name="_xlnm.Print_Area" localSheetId="68">'68'!$A$1:$E$19</definedName>
    <definedName name="_xlnm.Print_Area" localSheetId="69">'69'!$A$1:$M$25</definedName>
    <definedName name="_xlnm.Print_Area" localSheetId="7">'7'!$A$1:$H$24</definedName>
    <definedName name="_xlnm.Print_Area" localSheetId="70">'70'!$A$1:$M$22</definedName>
    <definedName name="_xlnm.Print_Area" localSheetId="71">'71'!$A$1:$G$20</definedName>
    <definedName name="_xlnm.Print_Area" localSheetId="72">'72'!$A$1:$F$43</definedName>
    <definedName name="_xlnm.Print_Area" localSheetId="8">'8'!$A$1:$P$21</definedName>
    <definedName name="_xlnm.Print_Area" localSheetId="9">'9'!$A$1:$N$20</definedName>
    <definedName name="_xlnm.Print_Area" localSheetId="0">Tables!$A$1:$A$96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69" l="1"/>
  <c r="C39" i="69"/>
  <c r="B39" i="69"/>
  <c r="F18" i="69"/>
  <c r="E18" i="69"/>
  <c r="A1" i="69"/>
  <c r="A1" i="52"/>
  <c r="A1" i="50"/>
  <c r="J17" i="48"/>
  <c r="I17" i="48"/>
  <c r="H17" i="48"/>
  <c r="G17" i="44"/>
  <c r="D17" i="44"/>
  <c r="A1" i="72" l="1"/>
  <c r="A1" i="71"/>
  <c r="F26" i="21"/>
  <c r="E26" i="21"/>
  <c r="C26" i="21"/>
  <c r="F4" i="21"/>
  <c r="P5" i="19"/>
  <c r="O5" i="19"/>
  <c r="N5" i="19"/>
  <c r="M5" i="19"/>
  <c r="L5" i="19"/>
  <c r="K5" i="19"/>
  <c r="H5" i="19"/>
  <c r="J5" i="19" s="1"/>
  <c r="G5" i="19"/>
  <c r="F5" i="19"/>
  <c r="E5" i="19"/>
  <c r="I5" i="19" s="1"/>
  <c r="D5" i="19"/>
  <c r="C5" i="19"/>
  <c r="B5" i="19"/>
  <c r="M18" i="10"/>
  <c r="I18" i="10"/>
  <c r="C18" i="10"/>
  <c r="B18" i="10"/>
  <c r="F21" i="9"/>
  <c r="E21" i="9"/>
  <c r="D21" i="9"/>
  <c r="G20" i="9"/>
  <c r="G21" i="9" s="1"/>
  <c r="G10" i="9"/>
  <c r="C6" i="8"/>
  <c r="B6" i="8"/>
  <c r="E19" i="7"/>
  <c r="C19" i="7"/>
  <c r="B19" i="7"/>
  <c r="A1" i="5"/>
  <c r="A1" i="4"/>
  <c r="G6" i="33" l="1"/>
  <c r="D6" i="33"/>
  <c r="E6" i="28"/>
  <c r="D6" i="28"/>
  <c r="C6" i="28"/>
  <c r="B6" i="28"/>
  <c r="Q6" i="27"/>
  <c r="P6" i="27"/>
  <c r="O6" i="27"/>
  <c r="N6" i="27"/>
  <c r="M6" i="27"/>
  <c r="L6" i="27"/>
  <c r="K6" i="27"/>
  <c r="J6" i="27"/>
  <c r="I6" i="27"/>
  <c r="H6" i="27"/>
  <c r="G6" i="27"/>
  <c r="F6" i="27"/>
  <c r="E6" i="27"/>
  <c r="D6" i="27"/>
  <c r="C6" i="27"/>
  <c r="B6" i="27"/>
  <c r="Q12" i="26"/>
  <c r="P12" i="26"/>
  <c r="O12" i="26"/>
  <c r="Q11" i="26"/>
  <c r="P11" i="26"/>
  <c r="O11" i="26"/>
  <c r="Q10" i="26"/>
  <c r="P10" i="26"/>
  <c r="O10" i="26"/>
  <c r="Q9" i="26"/>
  <c r="P9" i="26"/>
  <c r="O9" i="26"/>
  <c r="Q8" i="26"/>
  <c r="P8" i="26"/>
  <c r="O8" i="26"/>
  <c r="Q7" i="26"/>
  <c r="Q6" i="26" s="1"/>
  <c r="P7" i="26"/>
  <c r="P6" i="26" s="1"/>
  <c r="O7" i="26"/>
  <c r="O6" i="26" s="1"/>
  <c r="N6" i="26"/>
  <c r="M6" i="26"/>
  <c r="L6" i="26"/>
  <c r="K6" i="26"/>
  <c r="J6" i="26"/>
  <c r="I6" i="26"/>
  <c r="H6" i="26"/>
  <c r="G6" i="26"/>
  <c r="F6" i="26"/>
  <c r="E6" i="26"/>
  <c r="D6" i="26"/>
  <c r="C6" i="26"/>
  <c r="B6" i="26"/>
  <c r="Q5" i="26"/>
  <c r="P5" i="26"/>
  <c r="O5" i="26"/>
  <c r="A1" i="46" l="1"/>
  <c r="D6" i="24" l="1"/>
  <c r="A1" i="51" l="1"/>
  <c r="A1" i="49"/>
  <c r="J16" i="48"/>
  <c r="I16" i="48"/>
  <c r="H16" i="48"/>
  <c r="I15" i="48"/>
  <c r="H15" i="48"/>
  <c r="G15" i="48"/>
  <c r="D15" i="48"/>
  <c r="J15" i="48" s="1"/>
  <c r="I14" i="48"/>
  <c r="H14" i="48"/>
  <c r="G14" i="48"/>
  <c r="D14" i="48"/>
  <c r="J13" i="48"/>
  <c r="I13" i="48"/>
  <c r="H13" i="48"/>
  <c r="J12" i="48"/>
  <c r="I12" i="48"/>
  <c r="H12" i="48"/>
  <c r="J11" i="48"/>
  <c r="I11" i="48"/>
  <c r="H11" i="48"/>
  <c r="J10" i="48"/>
  <c r="I10" i="48"/>
  <c r="H10" i="48"/>
  <c r="J9" i="48"/>
  <c r="I9" i="48"/>
  <c r="H9" i="48"/>
  <c r="J8" i="48"/>
  <c r="I8" i="48"/>
  <c r="H8" i="48"/>
  <c r="J7" i="48"/>
  <c r="I7" i="48"/>
  <c r="H7" i="48"/>
  <c r="J6" i="48"/>
  <c r="I6" i="48"/>
  <c r="H6" i="48"/>
  <c r="A1" i="48"/>
  <c r="I15" i="47"/>
  <c r="I19" i="47" s="1"/>
  <c r="H15" i="47"/>
  <c r="H19" i="47" s="1"/>
  <c r="G15" i="47"/>
  <c r="G19" i="47" s="1"/>
  <c r="F15" i="47"/>
  <c r="F19" i="47" s="1"/>
  <c r="E15" i="47"/>
  <c r="E19" i="47" s="1"/>
  <c r="D15" i="47"/>
  <c r="D19" i="47" s="1"/>
  <c r="C15" i="47"/>
  <c r="C19" i="47" s="1"/>
  <c r="B15" i="47"/>
  <c r="B19" i="47" s="1"/>
  <c r="I11" i="47"/>
  <c r="H11" i="47"/>
  <c r="G11" i="47"/>
  <c r="F11" i="47"/>
  <c r="E11" i="47"/>
  <c r="D11" i="47"/>
  <c r="C11" i="47"/>
  <c r="B11" i="47"/>
  <c r="I5" i="47"/>
  <c r="H5" i="47"/>
  <c r="G5" i="47"/>
  <c r="F5" i="47"/>
  <c r="E5" i="47"/>
  <c r="D5" i="47"/>
  <c r="C5" i="47"/>
  <c r="B5" i="47"/>
  <c r="A1" i="47"/>
  <c r="E14" i="46"/>
  <c r="E18" i="46" s="1"/>
  <c r="D14" i="46"/>
  <c r="D18" i="46" s="1"/>
  <c r="C14" i="46"/>
  <c r="C18" i="46" s="1"/>
  <c r="B14" i="46"/>
  <c r="B18" i="46" s="1"/>
  <c r="E10" i="46"/>
  <c r="D10" i="46"/>
  <c r="C10" i="46"/>
  <c r="B10" i="46"/>
  <c r="E4" i="46"/>
  <c r="D4" i="46"/>
  <c r="C4" i="46"/>
  <c r="B4" i="46"/>
  <c r="A1" i="45"/>
  <c r="J15" i="44"/>
  <c r="G15" i="44"/>
  <c r="D14" i="44"/>
  <c r="D13" i="44"/>
  <c r="D12" i="44"/>
  <c r="H11" i="44"/>
  <c r="F11" i="44"/>
  <c r="I11" i="44" s="1"/>
  <c r="D11" i="44"/>
  <c r="J11" i="44" s="1"/>
  <c r="D10" i="44"/>
  <c r="D9" i="44"/>
  <c r="D8" i="44"/>
  <c r="D7" i="44"/>
  <c r="I6" i="44"/>
  <c r="H6" i="44"/>
  <c r="G6" i="44"/>
  <c r="D6" i="44"/>
  <c r="J6" i="44" s="1"/>
  <c r="A1" i="44"/>
  <c r="AC6" i="74"/>
  <c r="AB6" i="74"/>
  <c r="A1" i="74"/>
  <c r="A1" i="43"/>
  <c r="A1" i="42"/>
  <c r="J14" i="48" l="1"/>
  <c r="A1" i="41" l="1"/>
  <c r="A1" i="40"/>
  <c r="A1" i="39"/>
  <c r="A1" i="38"/>
  <c r="A1" i="37"/>
  <c r="A1" i="36"/>
  <c r="A1" i="35"/>
  <c r="A1" i="34"/>
  <c r="P17" i="68"/>
  <c r="F17" i="68"/>
  <c r="F8" i="68"/>
  <c r="A1" i="68"/>
  <c r="A1" i="67"/>
  <c r="A1" i="66"/>
  <c r="A1" i="65"/>
  <c r="F16" i="62"/>
  <c r="A1" i="62"/>
  <c r="A1" i="61"/>
  <c r="L16" i="60"/>
  <c r="A1" i="60"/>
  <c r="A1" i="59"/>
  <c r="A1" i="58"/>
  <c r="N15" i="57"/>
  <c r="H15" i="57"/>
  <c r="E15" i="57"/>
  <c r="N14" i="57"/>
  <c r="N13" i="57"/>
  <c r="N12" i="57"/>
  <c r="N11" i="57"/>
  <c r="N10" i="57"/>
  <c r="N9" i="57"/>
  <c r="N8" i="57"/>
  <c r="N7" i="57"/>
  <c r="N6" i="57"/>
  <c r="N5" i="57"/>
  <c r="H5" i="57"/>
  <c r="E5" i="57"/>
  <c r="A1" i="57"/>
  <c r="N15" i="56"/>
  <c r="A1" i="56"/>
  <c r="A1" i="55"/>
  <c r="A1" i="54"/>
  <c r="G18" i="53" l="1"/>
  <c r="G17" i="53"/>
  <c r="G16" i="53"/>
  <c r="G15" i="53"/>
  <c r="D15" i="53"/>
  <c r="G14" i="53"/>
  <c r="D14" i="53"/>
  <c r="G13" i="53"/>
  <c r="D13" i="53"/>
  <c r="G12" i="53"/>
  <c r="D12" i="53"/>
  <c r="G11" i="53"/>
  <c r="D11" i="53"/>
  <c r="G10" i="53"/>
  <c r="D10" i="53"/>
  <c r="G9" i="53"/>
  <c r="D9" i="53"/>
  <c r="G8" i="53"/>
  <c r="D8" i="53"/>
  <c r="G7" i="53"/>
  <c r="D7" i="53"/>
  <c r="G6" i="53"/>
  <c r="D6" i="53"/>
  <c r="G5" i="53"/>
  <c r="D5" i="53"/>
  <c r="A1" i="53"/>
  <c r="A1" i="73"/>
  <c r="A1" i="70"/>
  <c r="A1" i="22"/>
  <c r="A1" i="21"/>
  <c r="L10" i="20"/>
  <c r="K10" i="20"/>
  <c r="J10" i="20"/>
  <c r="I10" i="20"/>
  <c r="A1" i="20"/>
  <c r="J7" i="19"/>
  <c r="I7" i="19"/>
  <c r="J6" i="19"/>
  <c r="I6" i="19"/>
  <c r="A1" i="19"/>
  <c r="A1" i="18"/>
  <c r="M4" i="17"/>
  <c r="L4" i="17"/>
  <c r="A1" i="17"/>
  <c r="A1" i="16"/>
  <c r="A1" i="15"/>
  <c r="A1" i="14"/>
  <c r="A1" i="13"/>
  <c r="I17" i="10"/>
  <c r="C17" i="10"/>
  <c r="B17" i="10"/>
  <c r="C21" i="9"/>
  <c r="B21" i="9"/>
  <c r="C10" i="9"/>
  <c r="A1" i="9"/>
  <c r="A1" i="8"/>
  <c r="A1" i="3"/>
  <c r="A1" i="64" l="1"/>
  <c r="A1" i="63"/>
  <c r="A1" i="12" l="1"/>
  <c r="A1" i="11"/>
  <c r="A1" i="10"/>
  <c r="A1" i="7"/>
  <c r="A1" i="6"/>
  <c r="I9" i="12" l="1"/>
  <c r="C13" i="11"/>
  <c r="B13" i="11"/>
  <c r="M12" i="11"/>
  <c r="C12" i="11"/>
  <c r="B12" i="11"/>
  <c r="C11" i="11"/>
  <c r="B11" i="11"/>
  <c r="C10" i="11"/>
  <c r="B10" i="11"/>
  <c r="C9" i="11"/>
  <c r="B9" i="11"/>
  <c r="C8" i="11"/>
  <c r="B8" i="11"/>
  <c r="M4" i="11"/>
  <c r="C4" i="11"/>
  <c r="C14" i="10"/>
  <c r="B14" i="10"/>
  <c r="C13" i="10"/>
  <c r="B13" i="10"/>
  <c r="C12" i="10"/>
  <c r="B12" i="10"/>
  <c r="C11" i="10"/>
  <c r="B11" i="10"/>
  <c r="C10" i="10"/>
  <c r="B10" i="10"/>
  <c r="C9" i="10"/>
  <c r="B9" i="10"/>
  <c r="C8" i="10"/>
  <c r="B8" i="10"/>
  <c r="C7" i="10"/>
  <c r="B7" i="10"/>
  <c r="M5" i="10"/>
  <c r="E5" i="10"/>
  <c r="C5" i="10" s="1"/>
  <c r="C17" i="7"/>
  <c r="B17" i="7"/>
  <c r="E16" i="7"/>
  <c r="C16" i="7"/>
  <c r="B16" i="7"/>
  <c r="C15" i="7"/>
  <c r="B15" i="7"/>
  <c r="B14" i="7"/>
  <c r="C13" i="7"/>
  <c r="B13" i="7"/>
  <c r="C12" i="7"/>
  <c r="B12" i="7"/>
  <c r="C11" i="7"/>
  <c r="B11" i="7"/>
  <c r="C6" i="7"/>
  <c r="I13" i="6"/>
  <c r="H13" i="6"/>
</calcChain>
</file>

<file path=xl/sharedStrings.xml><?xml version="1.0" encoding="utf-8"?>
<sst xmlns="http://schemas.openxmlformats.org/spreadsheetml/2006/main" count="1850" uniqueCount="827">
  <si>
    <t>Tables</t>
  </si>
  <si>
    <t>Table 1: SEBI Registered Market Intermediaries/Institutions</t>
  </si>
  <si>
    <t>Table 4: Substantial Acquisition of Shares and Takeovers</t>
  </si>
  <si>
    <t xml:space="preserve">Table 5: Capital Raised from the Primary Market through though Public and Rights Issues </t>
  </si>
  <si>
    <t>Table 6: Issues Listed on SME Platform</t>
  </si>
  <si>
    <t xml:space="preserve">Table 7: Industry-wise Classification of Capital Raised through Public and Rights Issues </t>
  </si>
  <si>
    <t xml:space="preserve">Table 8: Sector-wise and Region-wise Distribution of Capital Mobilised through Public and Rights Issues </t>
  </si>
  <si>
    <t xml:space="preserve">Table 9: Size-wise Classification of Capital Raised through Public and Rights Issues </t>
  </si>
  <si>
    <t>Table 10: Capital Raised by Listed Companies from the Primary Market through QIPs</t>
  </si>
  <si>
    <t>Table 11: Preferential Allotments Listed at BSE and NSE</t>
  </si>
  <si>
    <t>Table 12: Private Placement of Corporate Debt Reported to BSE and NSE</t>
  </si>
  <si>
    <t>Table 13: Trading in the Corporate Debt Market</t>
  </si>
  <si>
    <t>Table 14: Ratings Assigned for Long-term Corporate Debt Securities (Maturity ≥ 1 year)</t>
  </si>
  <si>
    <t>Table 15: Review of Accepted Ratings of Corporate Debt Securities (Maturity ≥ 1 year)</t>
  </si>
  <si>
    <r>
      <t>Table 16: Distribution of Turnover on Cash Segments of Exchanges (</t>
    </r>
    <r>
      <rPr>
        <sz val="10"/>
        <rFont val="Rupee Foradian"/>
        <family val="2"/>
      </rPr>
      <t xml:space="preserve">` </t>
    </r>
    <r>
      <rPr>
        <sz val="10"/>
        <rFont val="Palatino Linotype"/>
        <family val="1"/>
      </rPr>
      <t>crore)</t>
    </r>
  </si>
  <si>
    <t xml:space="preserve">Table 17: Trends in Cash Segment of BSE </t>
  </si>
  <si>
    <t xml:space="preserve">Table 18: Trends in Cash Segment of NSE </t>
  </si>
  <si>
    <t>Table 19: City-wise Distribution of Turnover on Cash Segments of BSE and NSE</t>
  </si>
  <si>
    <t>Table 20: Category-wise Share of Turnover in Cash Segment of BSE</t>
  </si>
  <si>
    <t>Table 21: Category-wise Share of Turnover in Cash Segment of NSE</t>
  </si>
  <si>
    <t>Table 24: Advances/Declines in Cash Segment of BSE and NSE</t>
  </si>
  <si>
    <t>Table 25: Trading Frequency in Cash Segment of BSE and NSE</t>
  </si>
  <si>
    <t>Table 26: Daily Volatility of Major Indices  (percent)</t>
  </si>
  <si>
    <t>Table 27: Percentage Share of Top ‘N’ Securities/Members in Turnover of Cash Segment  (percent)</t>
  </si>
  <si>
    <t xml:space="preserve">Table 28: Settlement Statistics for Cash Segment of BSE </t>
  </si>
  <si>
    <t xml:space="preserve">Table 29: Settlement Statistics for Cash Segment of NSE </t>
  </si>
  <si>
    <t xml:space="preserve">Table 30: Trends in Equity Derivatives Segment at BSE (Turnover in Notional Value) </t>
  </si>
  <si>
    <t xml:space="preserve">Table 31: Trends in Equity Derivatives Segment at NSE </t>
  </si>
  <si>
    <r>
      <t>Table 32: Settlement Statistics in Equity Derivatives Segment at BSE and NSE (</t>
    </r>
    <r>
      <rPr>
        <sz val="10"/>
        <rFont val="Rupee Foradian"/>
        <family val="2"/>
      </rPr>
      <t xml:space="preserve">` </t>
    </r>
    <r>
      <rPr>
        <sz val="10"/>
        <rFont val="Palatino Linotype"/>
        <family val="1"/>
      </rPr>
      <t>crore)</t>
    </r>
  </si>
  <si>
    <t>Table 33: Category-wise Share of Turnover &amp; Open Interest in Equity Derivative Segment of BSE</t>
  </si>
  <si>
    <t>Table 34: Category-wise Share of Turnover &amp; Open Interest in Equity Derivative Segment of NSE</t>
  </si>
  <si>
    <t>Table 35: Instrument-wise Turnover in Index Derivatives at BSE</t>
  </si>
  <si>
    <t>Table 36: Instrument-wise Turnover in Index Derivatives at NSE</t>
  </si>
  <si>
    <t>Table 37: Trends in Currency Derivatives Segment at NSE</t>
  </si>
  <si>
    <t>Table 38: Trends in Currency Derivatives Segment at MSEI</t>
  </si>
  <si>
    <t>Table 39: Trends in Currency Derivatives Segment at BSE</t>
  </si>
  <si>
    <r>
      <t>Table 40: Settlement Statistics of Currency Derivatives Segment (</t>
    </r>
    <r>
      <rPr>
        <sz val="10"/>
        <rFont val="Rupee Foradian"/>
        <family val="2"/>
      </rPr>
      <t>`</t>
    </r>
    <r>
      <rPr>
        <sz val="10"/>
        <rFont val="Palatino Linotype"/>
        <family val="1"/>
      </rPr>
      <t xml:space="preserve"> crore)</t>
    </r>
  </si>
  <si>
    <t>Table 41: Instrument-wise Turnover in Currency Derivatives of NSE</t>
  </si>
  <si>
    <t>Table 42: Instrument-wise Turnover in Currency Derivative Segment of MSEI</t>
  </si>
  <si>
    <t>Table 43: Instrument-wise Turnover in Currency Derivative Segment of BSE</t>
  </si>
  <si>
    <r>
      <t>Table 45: Maturity-wise Turnover in Currency Derivative Segment of MSEI (</t>
    </r>
    <r>
      <rPr>
        <sz val="10"/>
        <rFont val="Rupee Foradian"/>
        <family val="2"/>
      </rPr>
      <t xml:space="preserve">` </t>
    </r>
    <r>
      <rPr>
        <sz val="10"/>
        <rFont val="Palatino Linotype"/>
        <family val="1"/>
      </rPr>
      <t>crore)</t>
    </r>
  </si>
  <si>
    <r>
      <t>Table 46: Maturity-wise Turnover in Currency Derivative Segment of BSE (</t>
    </r>
    <r>
      <rPr>
        <sz val="10"/>
        <rFont val="Rupee Foradian"/>
        <family val="2"/>
      </rPr>
      <t>`</t>
    </r>
    <r>
      <rPr>
        <sz val="10"/>
        <rFont val="Palatino Linotype"/>
        <family val="1"/>
      </rPr>
      <t xml:space="preserve"> crore)</t>
    </r>
  </si>
  <si>
    <t>Table 47: Trading Statistics of Interest Rate Futures at BSE, NSE and MSEI</t>
  </si>
  <si>
    <r>
      <t>Table 48: Settlement Statistics in Interest Rate Futures at BSE, NSE and MSEI (</t>
    </r>
    <r>
      <rPr>
        <sz val="10"/>
        <rFont val="Rupee Foradian"/>
        <family val="2"/>
      </rPr>
      <t>`</t>
    </r>
    <r>
      <rPr>
        <sz val="10"/>
        <rFont val="Palatino Linotype"/>
        <family val="1"/>
      </rPr>
      <t xml:space="preserve"> crore)</t>
    </r>
  </si>
  <si>
    <t>Table 49: Trends in Foreign Portfolio Investment</t>
  </si>
  <si>
    <t>Table 51: Assets under the Custody of Custodians</t>
  </si>
  <si>
    <r>
      <t>Table 52: Trends in Resource Mobilization by Mutual Funds (</t>
    </r>
    <r>
      <rPr>
        <sz val="10"/>
        <rFont val="Rupee Foradian"/>
        <family val="2"/>
      </rPr>
      <t xml:space="preserve">` </t>
    </r>
    <r>
      <rPr>
        <sz val="10"/>
        <rFont val="Palatino Linotype"/>
        <family val="1"/>
      </rPr>
      <t>crore)</t>
    </r>
  </si>
  <si>
    <r>
      <t>Table 53: Type-wise Resource Mobilisation by Mutual Funds: Open-ended and Close-ended (</t>
    </r>
    <r>
      <rPr>
        <sz val="10"/>
        <rFont val="Rupee Foradian"/>
        <family val="2"/>
      </rPr>
      <t>`</t>
    </r>
    <r>
      <rPr>
        <sz val="10"/>
        <rFont val="Palatino Linotype"/>
        <family val="1"/>
      </rPr>
      <t xml:space="preserve"> crore)</t>
    </r>
  </si>
  <si>
    <r>
      <t>Table 54: Scheme-wise Resource Mobilisation and Assets under Management by Mutual Funds (</t>
    </r>
    <r>
      <rPr>
        <sz val="10"/>
        <rFont val="Rupee Foradian"/>
        <family val="2"/>
      </rPr>
      <t>`</t>
    </r>
    <r>
      <rPr>
        <sz val="10"/>
        <rFont val="Palatino Linotype"/>
        <family val="1"/>
      </rPr>
      <t xml:space="preserve"> crore)</t>
    </r>
  </si>
  <si>
    <t xml:space="preserve">Table 55: Number of Schemes and Folios by Investment Objective           </t>
  </si>
  <si>
    <r>
      <t>Table 56: Trends in Transactions on Stock Exchanges by Mutual Funds (</t>
    </r>
    <r>
      <rPr>
        <sz val="10"/>
        <rFont val="Rupee Foradian"/>
        <family val="2"/>
      </rPr>
      <t>`</t>
    </r>
    <r>
      <rPr>
        <sz val="10"/>
        <rFont val="Palatino Linotype"/>
        <family val="1"/>
      </rPr>
      <t xml:space="preserve"> crore)</t>
    </r>
  </si>
  <si>
    <t>Table 57: Asset Under Management by Portfolio Manager</t>
  </si>
  <si>
    <t>Table 59: Progress of Dematerialisation at NSDL and CDSL (Listed and Unlisted Companies)</t>
  </si>
  <si>
    <t>Table 61: National Commoditiy Exchanges - Permitted Commodities</t>
  </si>
  <si>
    <t>Table 62: Trends in MCXCOMDEX of MCX</t>
  </si>
  <si>
    <t>Table 63: Trends in Dhaanya of NCDEX</t>
  </si>
  <si>
    <t xml:space="preserve">Table 64: Trends in Commodity Futures at MCX </t>
  </si>
  <si>
    <t xml:space="preserve">Table 65: Trends in Commodity Futures at NCDEX </t>
  </si>
  <si>
    <t xml:space="preserve">Table 66: Trends in Commodity Futures at NMCE </t>
  </si>
  <si>
    <t>Table 69: Category-wise Percentage Share of Turnover &amp; Open Interest at MCX</t>
  </si>
  <si>
    <t>Table 70: Category-wise  Percentage Share of Turnover &amp; Open Interest at NCDEX</t>
  </si>
  <si>
    <t>Table 71: Category-wise Percentage Share of Turnover &amp; Open Interest at NMCE</t>
  </si>
  <si>
    <t>Table 72: Macro Economic Indicators</t>
  </si>
  <si>
    <t xml:space="preserve">N.B.: </t>
  </si>
  <si>
    <t>1. Na = Not Applicable</t>
  </si>
  <si>
    <t>2. NA: Not Available</t>
  </si>
  <si>
    <t>3. 1 crore = 10 million = 100 lakh.</t>
  </si>
  <si>
    <t xml:space="preserve">4. The total provided in the Annexure and Statistical Tables may not always match with the sum total of the break-ups due to decimal differences. </t>
  </si>
  <si>
    <t>5. The data for the current month is provisional.</t>
  </si>
  <si>
    <t xml:space="preserve">Market Intermediaries </t>
  </si>
  <si>
    <t>2014-15</t>
  </si>
  <si>
    <t>2015-16$</t>
  </si>
  <si>
    <t>Stock Exchanges (Cash Market)</t>
  </si>
  <si>
    <t>Stock Exchanges (Equity Derivatives Market)</t>
  </si>
  <si>
    <t>Stock Exchanges (Currency Derivatives Market)</t>
  </si>
  <si>
    <t>Na</t>
  </si>
  <si>
    <t>Brokers (Cash Segment)*</t>
  </si>
  <si>
    <t>Corporate Brokers (Cash Segment)*</t>
  </si>
  <si>
    <t xml:space="preserve">Brokers (Equity Derivatives Market) </t>
  </si>
  <si>
    <t>Brokers (Currency Derivatives Market)</t>
  </si>
  <si>
    <t>Brokers (Debt Segment)</t>
  </si>
  <si>
    <t>Foreign Portfolio Investors (FPIs)</t>
  </si>
  <si>
    <t>Deemed FPIs</t>
  </si>
  <si>
    <t>Custodians</t>
  </si>
  <si>
    <t>Depositories</t>
  </si>
  <si>
    <t>Depository Participants of NSDL &amp; CDSL</t>
  </si>
  <si>
    <t>Merchant Bankers</t>
  </si>
  <si>
    <t>Bankers to an Issue</t>
  </si>
  <si>
    <t>Underwriters</t>
  </si>
  <si>
    <t>Debenture Trustees</t>
  </si>
  <si>
    <t>Credit Rating Agencies</t>
  </si>
  <si>
    <t>KYC Registration Agency (KRA)</t>
  </si>
  <si>
    <t>Registrars to an Issue &amp; Share Transfer Agents</t>
  </si>
  <si>
    <t>Venture Capital Funds</t>
  </si>
  <si>
    <t>Foreign Venture Capital Investors</t>
  </si>
  <si>
    <t>Alternative Investment Funds</t>
  </si>
  <si>
    <t>Portfolio Managers</t>
  </si>
  <si>
    <t>Mutual Funds</t>
  </si>
  <si>
    <t>Investment Advisors</t>
  </si>
  <si>
    <t>Reasearch Analysts</t>
  </si>
  <si>
    <t>Collective Investment Management Company</t>
  </si>
  <si>
    <t xml:space="preserve">Approved Intermediaries (Stock Lending Schemes) </t>
  </si>
  <si>
    <t>STP (Centralised Hub)</t>
  </si>
  <si>
    <t>STP Service Providers</t>
  </si>
  <si>
    <t xml:space="preserve">Notes: </t>
  </si>
  <si>
    <t>1. The Hyderabad Securities and Enterprises Ltd (erstwhile Hyderabad Stock Exchange), Coimbatore Stock Exchange Ltd, Saurashtra Kutch Stock Exchange Ltd ,Mangalore Stock Exchange, Inter-Connected Stock Exchange of India Ltd, Cochin Stock Exchange Ltd, Bangalore Stock Exchange Ltd , Ludhiana Stock exchange Ltd, Gauhati Stock Exchange Ltd, Bhubaneswar Stock Exchange Ltd, Jaipur Stock Exchange Ltd, OTC Exchange of India , Pune Stock Exchange Ltd, Madras Stock Exchange Ltd, U.P.Stock Exchange Ltd, Madhya Pradesh Stock Exchange Ltd and Vadodara Stock Exchange Ltd have been granted exit by SEBI vide orders dated January 25, 2013, April 3, 2013, April 5, 2013, March 3, 2014, December 08, 2014, December 23, 2014, December 26, 2014, December 30, 2014, January 27, 2015, February 09, 2015, March 23, 2015, March 31, 2015, April 13, 2015, May 14, 2015, June 09, 2015 and November 09, 2015 respectively.</t>
  </si>
  <si>
    <t>2. SEBI vide order dated September 3, 2007 refused to renew the recognition granted to Magadh Stock Exchange Ltd.</t>
  </si>
  <si>
    <t>3. Stock brokers and Sub-brokers of Inter connected Stock exchange, Cochin Stock Exchange, Bangalore Stock Exchange, and Ludhiana Stock Exchange, which were granted exit, are excluded.</t>
  </si>
  <si>
    <t>4. SEBI has withdrawn the recognition granted to Delhi Stock Exchange Limited dated November 19, 2014.</t>
  </si>
  <si>
    <t>5. Pursuant to Section 131 of Finance Act, 2015 and Central Government notification F.No. 1/9/SM/2015 dated 28th August, 2015 all recognized associations (Commodity derivatives exchanges) under the Forward Contracts (Regulation) Act, 1952 (FCRA) as on September 28, 2015 are deemed to be recognized stock Exchanges under the Securities Contracts (Regulation) Act, 1956 (SCRA).</t>
  </si>
  <si>
    <t>6. *Stock brokers/sub-brokers pertaining to active stock exchanges.</t>
  </si>
  <si>
    <t>Source: SEBI, NSDL.</t>
  </si>
  <si>
    <t>S.No.</t>
  </si>
  <si>
    <t>Name of the Issuer/
Company</t>
  </si>
  <si>
    <t>Date of
 Opening</t>
  </si>
  <si>
    <t>Type of 
Issue</t>
  </si>
  <si>
    <t>Type of 
Instrument</t>
  </si>
  <si>
    <t xml:space="preserve">No. of Shares
Issued </t>
  </si>
  <si>
    <r>
      <t>Face Value
 (</t>
    </r>
    <r>
      <rPr>
        <b/>
        <sz val="10"/>
        <rFont val="Rupee Foradian"/>
        <family val="2"/>
      </rPr>
      <t>`</t>
    </r>
    <r>
      <rPr>
        <b/>
        <sz val="10"/>
        <rFont val="Garamond"/>
        <family val="1"/>
      </rPr>
      <t>)</t>
    </r>
  </si>
  <si>
    <r>
      <t>Premium Value    
 (</t>
    </r>
    <r>
      <rPr>
        <b/>
        <sz val="10"/>
        <rFont val="Rupee Foradian"/>
        <family val="2"/>
      </rPr>
      <t>`</t>
    </r>
    <r>
      <rPr>
        <b/>
        <sz val="10"/>
        <rFont val="Garamond"/>
        <family val="1"/>
      </rPr>
      <t>)</t>
    </r>
  </si>
  <si>
    <r>
      <t>Issue Price (</t>
    </r>
    <r>
      <rPr>
        <b/>
        <sz val="10"/>
        <rFont val="Rupee Foradian"/>
        <family val="2"/>
      </rPr>
      <t>`</t>
    </r>
    <r>
      <rPr>
        <b/>
        <sz val="10"/>
        <rFont val="Garamond"/>
        <family val="1"/>
      </rPr>
      <t>)</t>
    </r>
  </si>
  <si>
    <r>
      <t>Size of Issue 
 (</t>
    </r>
    <r>
      <rPr>
        <b/>
        <sz val="10"/>
        <rFont val="Rupee Foradian"/>
        <family val="2"/>
      </rPr>
      <t>`</t>
    </r>
    <r>
      <rPr>
        <b/>
        <sz val="10"/>
        <rFont val="Garamond"/>
        <family val="1"/>
      </rPr>
      <t>crore)</t>
    </r>
  </si>
  <si>
    <t>Rights</t>
  </si>
  <si>
    <t>Equity</t>
  </si>
  <si>
    <t>IPO (SME)</t>
  </si>
  <si>
    <t>Source: SEBI.</t>
  </si>
  <si>
    <t>Target Company</t>
  </si>
  <si>
    <t>Acquirer</t>
  </si>
  <si>
    <t>Offer Opening 
Date</t>
  </si>
  <si>
    <t>Offer 
Closing Date</t>
  </si>
  <si>
    <t xml:space="preserve">Offer Size </t>
  </si>
  <si>
    <r>
      <t>Offer
 Price 
(</t>
    </r>
    <r>
      <rPr>
        <b/>
        <sz val="10"/>
        <rFont val="Rupee Foradian"/>
        <family val="2"/>
      </rPr>
      <t>`</t>
    </r>
    <r>
      <rPr>
        <b/>
        <sz val="10"/>
        <rFont val="Garamond"/>
        <family val="1"/>
      </rPr>
      <t>) per share</t>
    </r>
  </si>
  <si>
    <t>No. of 
Shares</t>
  </si>
  <si>
    <t>Percent of Equity 
Capital</t>
  </si>
  <si>
    <t>Year/Month</t>
  </si>
  <si>
    <t>Open Offers</t>
  </si>
  <si>
    <t>Objectives</t>
  </si>
  <si>
    <t>Total</t>
  </si>
  <si>
    <t>Change in Control 
of Management</t>
  </si>
  <si>
    <t>Consolidation of
 Holdings</t>
  </si>
  <si>
    <t>Substantial 
Acquisition</t>
  </si>
  <si>
    <t>No. of offers</t>
  </si>
  <si>
    <r>
      <t>Amount (</t>
    </r>
    <r>
      <rPr>
        <b/>
        <sz val="10"/>
        <rFont val="Rupee Foradian"/>
        <family val="2"/>
      </rPr>
      <t>`</t>
    </r>
    <r>
      <rPr>
        <b/>
        <sz val="10"/>
        <rFont val="Garamond"/>
        <family val="1"/>
      </rPr>
      <t xml:space="preserve"> crore)</t>
    </r>
  </si>
  <si>
    <t>Year/ Month</t>
  </si>
  <si>
    <t xml:space="preserve"> Category-wise</t>
  </si>
  <si>
    <t>Issue-type</t>
  </si>
  <si>
    <t>Instrument-wise</t>
  </si>
  <si>
    <t xml:space="preserve">Public </t>
  </si>
  <si>
    <t xml:space="preserve">      Listed</t>
  </si>
  <si>
    <t>IPOs</t>
  </si>
  <si>
    <t>Equities</t>
  </si>
  <si>
    <t xml:space="preserve">   CCPS/FCDs*</t>
  </si>
  <si>
    <t>Debt</t>
  </si>
  <si>
    <t>At Par</t>
  </si>
  <si>
    <t>At Premium</t>
  </si>
  <si>
    <t>No. of issues</t>
  </si>
  <si>
    <t>Note: 1. The total provides category-wise total of any of the three sub-categories viz. public plus rights or issuer-type(listed plus IPOs) or instrument-wise(equities plus CCPS/FCDs plus debt). 2. Amount for public debt issue for last two months is provisional. 3. All the Issues are compiled from the Prospectus’ of Issuer Companies filed with SEBI. 4. * CCPS: Compulsory Convertible Preference Shares, FCDs: Fully Convertible Debentures.</t>
  </si>
  <si>
    <t xml:space="preserve">5. Equity public issues also includes issues listed on SME platform. </t>
  </si>
  <si>
    <t>No. of issue</t>
  </si>
  <si>
    <r>
      <t>Amount               (</t>
    </r>
    <r>
      <rPr>
        <b/>
        <sz val="10"/>
        <rFont val="Rupee Foradian"/>
        <family val="2"/>
      </rPr>
      <t>`</t>
    </r>
    <r>
      <rPr>
        <b/>
        <sz val="10"/>
        <rFont val="Garamond"/>
        <family val="1"/>
      </rPr>
      <t xml:space="preserve"> crore)</t>
    </r>
  </si>
  <si>
    <t>Source: SEBI</t>
  </si>
  <si>
    <t>Industry</t>
  </si>
  <si>
    <r>
      <t>Amount (</t>
    </r>
    <r>
      <rPr>
        <b/>
        <sz val="10"/>
        <rFont val="Rupee Foradian"/>
        <family val="2"/>
      </rPr>
      <t>`</t>
    </r>
    <r>
      <rPr>
        <b/>
        <sz val="10"/>
        <rFont val="Garamond"/>
        <family val="1"/>
      </rPr>
      <t>crore)</t>
    </r>
  </si>
  <si>
    <t>Banking/FIs</t>
  </si>
  <si>
    <t>Cement &amp; Construction</t>
  </si>
  <si>
    <t>Chemical</t>
  </si>
  <si>
    <t>Electronics</t>
  </si>
  <si>
    <t>Engineering</t>
  </si>
  <si>
    <t>Entertainment</t>
  </si>
  <si>
    <t>Finance</t>
  </si>
  <si>
    <t>Food Processing</t>
  </si>
  <si>
    <t>Health Care</t>
  </si>
  <si>
    <t>Information Technology</t>
  </si>
  <si>
    <t>Paper &amp; Pulp</t>
  </si>
  <si>
    <t>Plastic</t>
  </si>
  <si>
    <t>Power</t>
  </si>
  <si>
    <t>Printing</t>
  </si>
  <si>
    <t>Telecommunication</t>
  </si>
  <si>
    <t>Textile</t>
  </si>
  <si>
    <t>Others</t>
  </si>
  <si>
    <t>Year/
Month</t>
  </si>
  <si>
    <t xml:space="preserve"> Total</t>
  </si>
  <si>
    <t>Sector-wise</t>
  </si>
  <si>
    <t>Region-wise</t>
  </si>
  <si>
    <t xml:space="preserve"> Private</t>
  </si>
  <si>
    <t xml:space="preserve"> Public</t>
  </si>
  <si>
    <t xml:space="preserve"> Northern</t>
  </si>
  <si>
    <t xml:space="preserve"> Eastern</t>
  </si>
  <si>
    <t>Western</t>
  </si>
  <si>
    <t>Southern</t>
  </si>
  <si>
    <t xml:space="preserve">Year/
Month </t>
  </si>
  <si>
    <t xml:space="preserve">  &lt; 5 crore</t>
  </si>
  <si>
    <t>≥ 5crore - &lt; 10crore</t>
  </si>
  <si>
    <t xml:space="preserve">  ≥ 10 crore - &lt; 50 crore</t>
  </si>
  <si>
    <t xml:space="preserve">  ≥ 50 crore - &lt; 100 crore</t>
  </si>
  <si>
    <t xml:space="preserve">   ≥ 100 crore</t>
  </si>
  <si>
    <t>Year/           Month</t>
  </si>
  <si>
    <t>NSE</t>
  </si>
  <si>
    <t>BSE</t>
  </si>
  <si>
    <t>Common</t>
  </si>
  <si>
    <r>
      <t xml:space="preserve">41 </t>
    </r>
    <r>
      <rPr>
        <b/>
        <vertAlign val="superscript"/>
        <sz val="10"/>
        <rFont val="Garamond"/>
        <family val="1"/>
      </rPr>
      <t>1</t>
    </r>
  </si>
  <si>
    <r>
      <t xml:space="preserve">51 </t>
    </r>
    <r>
      <rPr>
        <b/>
        <vertAlign val="superscript"/>
        <sz val="10"/>
        <rFont val="Garamond"/>
        <family val="1"/>
      </rPr>
      <t>1</t>
    </r>
  </si>
  <si>
    <t xml:space="preserve">Notes: 1. The above data includes both "no. of issues" and "Amount" raised on conversion of convertible securities issued on QIP basis. </t>
  </si>
  <si>
    <r>
      <t>2.</t>
    </r>
    <r>
      <rPr>
        <b/>
        <vertAlign val="superscript"/>
        <sz val="9"/>
        <rFont val="Garamond"/>
        <family val="1"/>
      </rPr>
      <t>1</t>
    </r>
    <r>
      <rPr>
        <b/>
        <sz val="9"/>
        <rFont val="Garamond"/>
        <family val="1"/>
      </rPr>
      <t xml:space="preserve"> Includes one issue of Institutional Placement Programme (Issue Size of  </t>
    </r>
    <r>
      <rPr>
        <b/>
        <sz val="9"/>
        <rFont val="Rupee Foradian"/>
        <family val="2"/>
      </rPr>
      <t>`</t>
    </r>
    <r>
      <rPr>
        <b/>
        <sz val="9"/>
        <rFont val="Garamond"/>
        <family val="1"/>
      </rPr>
      <t>418.3 crore).</t>
    </r>
  </si>
  <si>
    <t>Source: BSE and NSE.</t>
  </si>
  <si>
    <t>No.of  issues</t>
  </si>
  <si>
    <t>No. of Issues</t>
  </si>
  <si>
    <r>
      <rPr>
        <b/>
        <sz val="10"/>
        <rFont val="Garamond"/>
        <family val="1"/>
      </rPr>
      <t>Amount</t>
    </r>
    <r>
      <rPr>
        <b/>
        <sz val="10"/>
        <rFont val="Rupee Foradian"/>
        <family val="2"/>
      </rPr>
      <t xml:space="preserve"> </t>
    </r>
    <r>
      <rPr>
        <b/>
        <sz val="10"/>
        <rFont val="Garamond"/>
        <family val="1"/>
      </rPr>
      <t>(</t>
    </r>
    <r>
      <rPr>
        <sz val="10"/>
        <rFont val="Rupee Foradian"/>
        <family val="2"/>
      </rPr>
      <t>`</t>
    </r>
    <r>
      <rPr>
        <b/>
        <sz val="10"/>
        <rFont val="Garamond"/>
        <family val="1"/>
      </rPr>
      <t>crore)</t>
    </r>
  </si>
  <si>
    <t xml:space="preserve"> </t>
  </si>
  <si>
    <t>MSEI</t>
  </si>
  <si>
    <t>No. of Trades</t>
  </si>
  <si>
    <r>
      <t>Traded Value 
(</t>
    </r>
    <r>
      <rPr>
        <b/>
        <sz val="10"/>
        <rFont val="Rupee Foradian"/>
        <family val="2"/>
      </rPr>
      <t>`</t>
    </r>
    <r>
      <rPr>
        <b/>
        <sz val="10"/>
        <rFont val="Garamond"/>
        <family val="1"/>
      </rPr>
      <t xml:space="preserve"> crore)</t>
    </r>
  </si>
  <si>
    <t xml:space="preserve">       Grade
Period</t>
  </si>
  <si>
    <t>Investment Grade</t>
  </si>
  <si>
    <t>Non-Investment Grade</t>
  </si>
  <si>
    <t>Highest Safety (AAA)</t>
  </si>
  <si>
    <t>High Safety (AA)</t>
  </si>
  <si>
    <t>Adequate Safety (A)</t>
  </si>
  <si>
    <t>Moderate Safety (BBB)</t>
  </si>
  <si>
    <r>
      <t>Amount              (</t>
    </r>
    <r>
      <rPr>
        <b/>
        <sz val="10"/>
        <rFont val="Rupee Foradian"/>
        <family val="2"/>
      </rPr>
      <t>`</t>
    </r>
    <r>
      <rPr>
        <b/>
        <sz val="10"/>
        <rFont val="Garamond"/>
        <family val="1"/>
      </rPr>
      <t xml:space="preserve"> crore)</t>
    </r>
  </si>
  <si>
    <t>Source: Credit Rating Agencies.</t>
  </si>
  <si>
    <t xml:space="preserve">   Grade 
Period</t>
  </si>
  <si>
    <t>Upgraded</t>
  </si>
  <si>
    <t>Downgraded</t>
  </si>
  <si>
    <t>Reaffirmed</t>
  </si>
  <si>
    <t>Rating Watch</t>
  </si>
  <si>
    <t>Withdrawn/ Suspended</t>
  </si>
  <si>
    <t>Stock Exchanges</t>
  </si>
  <si>
    <t>Ahmedabad</t>
  </si>
  <si>
    <t>Calcutta</t>
  </si>
  <si>
    <t>Source:  Exchanges.</t>
  </si>
  <si>
    <t>Year/      Month</t>
  </si>
  <si>
    <t xml:space="preserve">No. of Companies Listed </t>
  </si>
  <si>
    <t xml:space="preserve">No. of Companies Permitted* </t>
  </si>
  <si>
    <t xml:space="preserve">No. of companies traded </t>
  </si>
  <si>
    <t>No. of Trading Days</t>
  </si>
  <si>
    <t>No. of Trades (Lakh)</t>
  </si>
  <si>
    <t>Traded Quantity (Lakh)</t>
  </si>
  <si>
    <r>
      <t>Turnover (</t>
    </r>
    <r>
      <rPr>
        <b/>
        <sz val="10"/>
        <rFont val="Rupee Foradian"/>
        <family val="2"/>
      </rPr>
      <t xml:space="preserve">` </t>
    </r>
    <r>
      <rPr>
        <b/>
        <sz val="10"/>
        <rFont val="Garamond"/>
        <family val="1"/>
      </rPr>
      <t>crore)</t>
    </r>
  </si>
  <si>
    <r>
      <t>Average Daily Turnover (</t>
    </r>
    <r>
      <rPr>
        <b/>
        <sz val="10"/>
        <rFont val="Rupee Foradian"/>
        <family val="2"/>
      </rPr>
      <t xml:space="preserve">` </t>
    </r>
    <r>
      <rPr>
        <b/>
        <sz val="10"/>
        <rFont val="Garamond"/>
        <family val="1"/>
      </rPr>
      <t>crore)</t>
    </r>
  </si>
  <si>
    <r>
      <t>Average Trade Size (</t>
    </r>
    <r>
      <rPr>
        <b/>
        <sz val="10"/>
        <rFont val="Rupee Foradian"/>
        <family val="2"/>
      </rPr>
      <t>`</t>
    </r>
    <r>
      <rPr>
        <b/>
        <sz val="10"/>
        <rFont val="Garamond"/>
        <family val="1"/>
      </rPr>
      <t>)</t>
    </r>
  </si>
  <si>
    <t>Demat Securities Traded (Lakh)</t>
  </si>
  <si>
    <r>
      <t>Demat Turnover (</t>
    </r>
    <r>
      <rPr>
        <b/>
        <sz val="10"/>
        <rFont val="Rupee Foradian"/>
        <family val="2"/>
      </rPr>
      <t>`</t>
    </r>
    <r>
      <rPr>
        <b/>
        <sz val="10"/>
        <rFont val="Rupee"/>
      </rPr>
      <t xml:space="preserve"> </t>
    </r>
    <r>
      <rPr>
        <b/>
        <sz val="10"/>
        <rFont val="Garamond"/>
        <family val="1"/>
      </rPr>
      <t xml:space="preserve">crore) </t>
    </r>
  </si>
  <si>
    <r>
      <t>Market  Capitalisation (</t>
    </r>
    <r>
      <rPr>
        <b/>
        <sz val="10"/>
        <rFont val="Rupee Foradian"/>
        <family val="2"/>
      </rPr>
      <t>`</t>
    </r>
    <r>
      <rPr>
        <b/>
        <sz val="10"/>
        <rFont val="Rupee"/>
      </rPr>
      <t xml:space="preserve"> </t>
    </r>
    <r>
      <rPr>
        <b/>
        <sz val="10"/>
        <rFont val="Garamond"/>
        <family val="1"/>
      </rPr>
      <t xml:space="preserve">crore) </t>
    </r>
  </si>
  <si>
    <t xml:space="preserve">S&amp;P BSE Sensex </t>
  </si>
  <si>
    <t>High</t>
  </si>
  <si>
    <t>Low</t>
  </si>
  <si>
    <t>Close</t>
  </si>
  <si>
    <t>Source: BSE .</t>
  </si>
  <si>
    <t>Year/         Month</t>
  </si>
  <si>
    <t xml:space="preserve">No. of Companies Permitted </t>
  </si>
  <si>
    <t>No. of Companies Traded</t>
  </si>
  <si>
    <r>
      <t>Turnover (</t>
    </r>
    <r>
      <rPr>
        <b/>
        <sz val="10"/>
        <rFont val="Rupee Foradian"/>
        <family val="2"/>
      </rPr>
      <t>`</t>
    </r>
    <r>
      <rPr>
        <b/>
        <sz val="10"/>
        <rFont val="Garamond"/>
        <family val="1"/>
      </rPr>
      <t>crore)</t>
    </r>
  </si>
  <si>
    <r>
      <t>Average Daily Turnover (</t>
    </r>
    <r>
      <rPr>
        <b/>
        <sz val="10"/>
        <rFont val="Rupee Foradian"/>
        <family val="2"/>
      </rPr>
      <t>`</t>
    </r>
    <r>
      <rPr>
        <b/>
        <sz val="10"/>
        <rFont val="Garamond"/>
        <family val="1"/>
      </rPr>
      <t xml:space="preserve"> crore)</t>
    </r>
  </si>
  <si>
    <r>
      <t>Demat Turnover (</t>
    </r>
    <r>
      <rPr>
        <b/>
        <sz val="10"/>
        <rFont val="Rupee Foradian"/>
        <family val="2"/>
      </rPr>
      <t>`</t>
    </r>
    <r>
      <rPr>
        <b/>
        <sz val="10"/>
        <rFont val="Garamond"/>
        <family val="1"/>
      </rPr>
      <t xml:space="preserve"> crore) </t>
    </r>
  </si>
  <si>
    <r>
      <t>Market  Capitalisation (</t>
    </r>
    <r>
      <rPr>
        <b/>
        <sz val="10"/>
        <rFont val="Rupee Foradian"/>
        <family val="2"/>
      </rPr>
      <t>`</t>
    </r>
    <r>
      <rPr>
        <b/>
        <sz val="10"/>
        <rFont val="Garamond"/>
        <family val="1"/>
      </rPr>
      <t xml:space="preserve"> crore) </t>
    </r>
  </si>
  <si>
    <t xml:space="preserve">CNX Nifty Index </t>
  </si>
  <si>
    <t>Source: NSE</t>
  </si>
  <si>
    <t xml:space="preserve">          (Percentage share in Turnover)</t>
  </si>
  <si>
    <t>City</t>
  </si>
  <si>
    <t>Stock Exchange/City</t>
  </si>
  <si>
    <t>Bengaluru</t>
  </si>
  <si>
    <t>Vadodra</t>
  </si>
  <si>
    <t>Bhubneshwar</t>
  </si>
  <si>
    <t>Chennai</t>
  </si>
  <si>
    <t>Ernakulum</t>
  </si>
  <si>
    <t>Coimbatore</t>
  </si>
  <si>
    <t>New Delhi</t>
  </si>
  <si>
    <t>Guwahati</t>
  </si>
  <si>
    <t>Hyderabad</t>
  </si>
  <si>
    <t>Indore</t>
  </si>
  <si>
    <t>Jaipur</t>
  </si>
  <si>
    <t>Kanpur</t>
  </si>
  <si>
    <t>Kolkata</t>
  </si>
  <si>
    <t>Ludhiana</t>
  </si>
  <si>
    <t>Mangalore</t>
  </si>
  <si>
    <t>Mumbai</t>
  </si>
  <si>
    <t>Patna</t>
  </si>
  <si>
    <t>Pune</t>
  </si>
  <si>
    <t>Rajkot</t>
  </si>
  <si>
    <t>Month</t>
  </si>
  <si>
    <t>Percentage Share in Turnover</t>
  </si>
  <si>
    <t>Proprietary</t>
  </si>
  <si>
    <t>FPI</t>
  </si>
  <si>
    <t>Banks</t>
  </si>
  <si>
    <t xml:space="preserve">Source: BSE. </t>
  </si>
  <si>
    <t>Exchanges</t>
  </si>
  <si>
    <t>Agriculture</t>
  </si>
  <si>
    <t>Metals other than bullion</t>
  </si>
  <si>
    <t>Bullion</t>
  </si>
  <si>
    <t xml:space="preserve">Energy </t>
  </si>
  <si>
    <t>NCDEX</t>
  </si>
  <si>
    <t>No. of Permitted Commodities</t>
  </si>
  <si>
    <t xml:space="preserve">No. of Commodities in which contracts have been floated </t>
  </si>
  <si>
    <t>MCX</t>
  </si>
  <si>
    <t>NMCE</t>
  </si>
  <si>
    <t>Regional Exchanges</t>
  </si>
  <si>
    <t>Note: 1. In Regional Exchanges, data pertaining to Rajkot Commodity Exchange and The Chamber of Commerce, Hapur is considered.</t>
  </si>
  <si>
    <t xml:space="preserve">Source: NCDEX, MCX, NMCE, RCE, Rajkot, COC, Hapur </t>
  </si>
  <si>
    <t>Year/  Month</t>
  </si>
  <si>
    <t>MCXCOMDEX</t>
  </si>
  <si>
    <t>Open</t>
  </si>
  <si>
    <t>Jan.-16</t>
  </si>
  <si>
    <t>Source: MCX</t>
  </si>
  <si>
    <t>Dhaanya</t>
  </si>
  <si>
    <t>Source: NCDEX</t>
  </si>
  <si>
    <t>No.of Trading days</t>
  </si>
  <si>
    <t>Metals</t>
  </si>
  <si>
    <t>Energy</t>
  </si>
  <si>
    <t>Open interest at the end of the period</t>
  </si>
  <si>
    <t>Volume ('000 tonnes)</t>
  </si>
  <si>
    <r>
      <t>Turnover (</t>
    </r>
    <r>
      <rPr>
        <b/>
        <sz val="10"/>
        <color theme="1"/>
        <rFont val="Rupee Foradian"/>
        <family val="2"/>
      </rPr>
      <t xml:space="preserve">` </t>
    </r>
    <r>
      <rPr>
        <b/>
        <sz val="10"/>
        <color theme="1"/>
        <rFont val="Garamond"/>
        <family val="1"/>
      </rPr>
      <t>crore)</t>
    </r>
  </si>
  <si>
    <t>Volume ('000 tonnes)*</t>
  </si>
  <si>
    <r>
      <t>Value                (</t>
    </r>
    <r>
      <rPr>
        <b/>
        <sz val="10"/>
        <color theme="1"/>
        <rFont val="Rupee Foradian"/>
        <family val="2"/>
      </rPr>
      <t xml:space="preserve">` </t>
    </r>
    <r>
      <rPr>
        <b/>
        <sz val="10"/>
        <color theme="1"/>
        <rFont val="Garamond"/>
        <family val="1"/>
      </rPr>
      <t>crore)</t>
    </r>
  </si>
  <si>
    <t>(Rs.crore)</t>
  </si>
  <si>
    <t>No of contracts</t>
  </si>
  <si>
    <r>
      <t>Value                  (</t>
    </r>
    <r>
      <rPr>
        <b/>
        <sz val="10"/>
        <color theme="1"/>
        <rFont val="Rupee Foradian"/>
        <family val="2"/>
      </rPr>
      <t>`</t>
    </r>
    <r>
      <rPr>
        <b/>
        <sz val="10"/>
        <color theme="1"/>
        <rFont val="Garamond"/>
        <family val="1"/>
      </rPr>
      <t xml:space="preserve"> crore)</t>
    </r>
  </si>
  <si>
    <t>Notes: 1. The following commodities are considered in each category: 
Agriculture: Bajra, Barley, CastorSeed, Chana, Cotton Cake, Cottonseed, Chilli, Coriander, Cotton, Crude palm oil, Guargum, Guarseed, Gur, Jeera, Kapas, Rapeseed Mustardseed, Shankar kapas, Sugar,  Soyabean, Refined Soyaoil Turmeric, Wheat, Maize; 
Metals: Copper, Steel; Bullion: Gold, Silver; 
Energy: Brent Crude Oil, Crude Oil.</t>
  </si>
  <si>
    <t>Table 65: Trends in Commodity Futures at NCDEX</t>
  </si>
  <si>
    <t>Source: NMCE</t>
  </si>
  <si>
    <t>`</t>
  </si>
  <si>
    <t>Table 66: Trends in Commodity Futures at NMCE</t>
  </si>
  <si>
    <t xml:space="preserve">Table 67: Category-wise Share in Turnover at MCX (percent) </t>
  </si>
  <si>
    <t xml:space="preserve">Table 68: Category-wise Share in Turnover at NCDEX (percent) </t>
  </si>
  <si>
    <t>Table 69: Category-wise Percentage Share in Turnover &amp; Open Interest at MCX</t>
  </si>
  <si>
    <t>Turnover</t>
  </si>
  <si>
    <t xml:space="preserve"> Open Interest at the end of month</t>
  </si>
  <si>
    <t>Agriculture Commodities</t>
  </si>
  <si>
    <t>Non-Agriculture Commodities</t>
  </si>
  <si>
    <t>Pro</t>
  </si>
  <si>
    <t xml:space="preserve">Client </t>
  </si>
  <si>
    <t>Hedgers</t>
  </si>
  <si>
    <t>NA</t>
  </si>
  <si>
    <t>Notes:</t>
  </si>
  <si>
    <t>Year/    Month</t>
  </si>
  <si>
    <r>
      <t xml:space="preserve">Turnover (in </t>
    </r>
    <r>
      <rPr>
        <b/>
        <sz val="10"/>
        <color theme="1"/>
        <rFont val="Rupee Foradian"/>
        <family val="2"/>
      </rPr>
      <t>`</t>
    </r>
    <r>
      <rPr>
        <b/>
        <sz val="10"/>
        <color theme="1"/>
        <rFont val="Garamond"/>
        <family val="1"/>
      </rPr>
      <t>crore)</t>
    </r>
  </si>
  <si>
    <t>Open Interest as on last day of the month
(in lots)</t>
  </si>
  <si>
    <t>USDINR</t>
  </si>
  <si>
    <t>EURINR</t>
  </si>
  <si>
    <t>GBPINR</t>
  </si>
  <si>
    <t>JPYINR</t>
  </si>
  <si>
    <t>2,85,518</t>
  </si>
  <si>
    <t>Source: NSE.</t>
  </si>
  <si>
    <r>
      <t>Turnover
(</t>
    </r>
    <r>
      <rPr>
        <b/>
        <sz val="10"/>
        <color theme="1"/>
        <rFont val="Rupee Foradian"/>
        <family val="2"/>
      </rPr>
      <t>`</t>
    </r>
    <r>
      <rPr>
        <b/>
        <sz val="10"/>
        <color theme="1"/>
        <rFont val="Garamond"/>
        <family val="1"/>
      </rPr>
      <t>crore)</t>
    </r>
  </si>
  <si>
    <t>Source: MSEI</t>
  </si>
  <si>
    <t>Source: BSE</t>
  </si>
  <si>
    <t>Currency Futures</t>
  </si>
  <si>
    <t>Currency Options</t>
  </si>
  <si>
    <t>1 Month</t>
  </si>
  <si>
    <t>2 Month</t>
  </si>
  <si>
    <t>3 Month</t>
  </si>
  <si>
    <t>&gt; 3 months</t>
  </si>
  <si>
    <t xml:space="preserve">Year/ Month
</t>
  </si>
  <si>
    <t>Interest RateFutures</t>
  </si>
  <si>
    <t xml:space="preserve">Open Interest at the end of </t>
  </si>
  <si>
    <t xml:space="preserve">No. of Contracts </t>
  </si>
  <si>
    <r>
      <t xml:space="preserve"> Value 
(</t>
    </r>
    <r>
      <rPr>
        <b/>
        <sz val="10"/>
        <rFont val="Rupee Foradian"/>
        <family val="2"/>
      </rPr>
      <t>`</t>
    </r>
    <r>
      <rPr>
        <b/>
        <sz val="10"/>
        <rFont val="Rupee"/>
      </rPr>
      <t xml:space="preserve"> </t>
    </r>
    <r>
      <rPr>
        <b/>
        <sz val="10"/>
        <rFont val="Garamond"/>
        <family val="1"/>
      </rPr>
      <t>crore)</t>
    </r>
  </si>
  <si>
    <t>Source: BSE, NSE and MSEI</t>
  </si>
  <si>
    <t>MTM Settlement</t>
  </si>
  <si>
    <t>Physical Delivery Settlement</t>
  </si>
  <si>
    <t>Source: NSE, BSE and MSEI</t>
  </si>
  <si>
    <r>
      <t>Gross Purchase (</t>
    </r>
    <r>
      <rPr>
        <b/>
        <sz val="10"/>
        <rFont val="Rupee Foradian"/>
        <family val="2"/>
      </rPr>
      <t>`</t>
    </r>
    <r>
      <rPr>
        <b/>
        <sz val="10"/>
        <rFont val="Garamond"/>
        <family val="1"/>
      </rPr>
      <t xml:space="preserve"> crore)</t>
    </r>
  </si>
  <si>
    <r>
      <t>Gross Sales (</t>
    </r>
    <r>
      <rPr>
        <b/>
        <sz val="10"/>
        <rFont val="Rupee Foradian"/>
        <family val="2"/>
      </rPr>
      <t>`</t>
    </r>
    <r>
      <rPr>
        <b/>
        <sz val="10"/>
        <rFont val="Garamond"/>
        <family val="1"/>
      </rPr>
      <t xml:space="preserve"> crore)</t>
    </r>
  </si>
  <si>
    <r>
      <t>Net Investment
 (</t>
    </r>
    <r>
      <rPr>
        <b/>
        <sz val="10"/>
        <rFont val="Rupee Foradian"/>
        <family val="2"/>
      </rPr>
      <t>`</t>
    </r>
    <r>
      <rPr>
        <b/>
        <sz val="10"/>
        <rFont val="Garamond"/>
        <family val="1"/>
      </rPr>
      <t xml:space="preserve"> crore)</t>
    </r>
  </si>
  <si>
    <t>Net Investment 
(US $ mn.)</t>
  </si>
  <si>
    <t>Cumulative Net
 Investment       (US $ mn.)</t>
  </si>
  <si>
    <t>Source: NSDL, CDSL</t>
  </si>
  <si>
    <t xml:space="preserve">Notional value of ODIs on Equity, Debt &amp; Derivatives </t>
  </si>
  <si>
    <t xml:space="preserve">Notional value of ODIs on Equity &amp; Debt  excluding Derivatives </t>
  </si>
  <si>
    <t>Assets Under Custody of FPIs/Deemed FPIs</t>
  </si>
  <si>
    <t>Notional value of ODIs on Equity, Debt &amp; Derivatives as % of  Assets Under Custody of FPIs/Deemed FPIs</t>
  </si>
  <si>
    <t>Notional value of ODIs on Equity &amp; Debt  excluding Derivatives as % of  Assets Under Custody of FPIs/Deemed FPIs</t>
  </si>
  <si>
    <t>2,11,605</t>
  </si>
  <si>
    <t>Gross Mobilisation</t>
  </si>
  <si>
    <t>Redemption</t>
  </si>
  <si>
    <t>Net Inflow/Outflow</t>
  </si>
  <si>
    <t>Assets at the
 End of Period</t>
  </si>
  <si>
    <t>Pvt. 
Sector</t>
  </si>
  <si>
    <t>Public
 Sector</t>
  </si>
  <si>
    <t xml:space="preserve">Total </t>
  </si>
  <si>
    <t>Pvt.
 Sector</t>
  </si>
  <si>
    <t>Scheme</t>
  </si>
  <si>
    <t xml:space="preserve">Assets at the end of period
</t>
  </si>
  <si>
    <t>Sale</t>
  </si>
  <si>
    <t>Purchase</t>
  </si>
  <si>
    <t>Net</t>
  </si>
  <si>
    <t>Open-ended</t>
  </si>
  <si>
    <t>Close-ended</t>
  </si>
  <si>
    <t>Interval</t>
  </si>
  <si>
    <t xml:space="preserve">Type </t>
  </si>
  <si>
    <t>Assets at the end of Period</t>
  </si>
  <si>
    <t>A. Income/Debt Oriented Schemes 
     (i+ii+iii+iv)</t>
  </si>
  <si>
    <t xml:space="preserve">    i. Liquid/Money Market</t>
  </si>
  <si>
    <t xml:space="preserve">   ii. Gilt</t>
  </si>
  <si>
    <t xml:space="preserve">  iii. Debt (other than assured return)</t>
  </si>
  <si>
    <t xml:space="preserve">   iv. Debt (assured return)</t>
  </si>
  <si>
    <t xml:space="preserve">   v. Infrastructure Development</t>
  </si>
  <si>
    <t>B. Growth/Equity Oriented 
     Schemes (i+ii)</t>
  </si>
  <si>
    <t xml:space="preserve">    i. ELSS</t>
  </si>
  <si>
    <t xml:space="preserve">   ii. Others</t>
  </si>
  <si>
    <t>C. Balanced Schemes</t>
  </si>
  <si>
    <t>D. Exchange Traded Fund (i+ii)</t>
  </si>
  <si>
    <t xml:space="preserve">    i. Gold ETF</t>
  </si>
  <si>
    <t xml:space="preserve">    ii. Other ETFs</t>
  </si>
  <si>
    <t>E. Fund of Funds Investing Overseas</t>
  </si>
  <si>
    <t>Total (A+B+C+D+E)</t>
  </si>
  <si>
    <t>No. of Schemes</t>
  </si>
  <si>
    <t>No. of Folios</t>
  </si>
  <si>
    <t>Closed</t>
  </si>
  <si>
    <t>A. Income/Debt Oriented Schemes (i+ii+iii+iv)</t>
  </si>
  <si>
    <t>E. Fund of Funds  Investing Overseas</t>
  </si>
  <si>
    <t>Note: Data for No. of Schemes also includes serial plans.</t>
  </si>
  <si>
    <t>Gross Purchase</t>
  </si>
  <si>
    <t>Gross 
Sales</t>
  </si>
  <si>
    <t>Net 
Purchase/Sales</t>
  </si>
  <si>
    <t>Gross 
Purchase</t>
  </si>
  <si>
    <t>Net Purchase/Sales</t>
  </si>
  <si>
    <t>Gross
 Purchase</t>
  </si>
  <si>
    <t>Gross
 Sales</t>
  </si>
  <si>
    <t>Particulars</t>
  </si>
  <si>
    <t>Discretionary</t>
  </si>
  <si>
    <t>Non-Discretionary</t>
  </si>
  <si>
    <t>Advisory</t>
  </si>
  <si>
    <t>No. of Clients</t>
  </si>
  <si>
    <r>
      <t>AUM (</t>
    </r>
    <r>
      <rPr>
        <b/>
        <sz val="10"/>
        <color rgb="FF000000"/>
        <rFont val="Rupee Foradian"/>
        <family val="2"/>
      </rPr>
      <t xml:space="preserve">` </t>
    </r>
    <r>
      <rPr>
        <b/>
        <sz val="10"/>
        <color rgb="FF000000"/>
        <rFont val="Garamond"/>
        <family val="1"/>
      </rPr>
      <t>in crore)</t>
    </r>
  </si>
  <si>
    <t>Listed  Equity</t>
  </si>
  <si>
    <t>Unlisted  Equity</t>
  </si>
  <si>
    <t>Plain Debt</t>
  </si>
  <si>
    <t>Structured Debt</t>
  </si>
  <si>
    <t>Equity Derivative</t>
  </si>
  <si>
    <t>Mutual Fund</t>
  </si>
  <si>
    <t>Total of all Services</t>
  </si>
  <si>
    <t>9,27,385</t>
  </si>
  <si>
    <t>Parameter</t>
  </si>
  <si>
    <t>Unit</t>
  </si>
  <si>
    <t>NSDL</t>
  </si>
  <si>
    <t>CDSL</t>
  </si>
  <si>
    <t>%
Change during the year</t>
  </si>
  <si>
    <t>%
Change during the month</t>
  </si>
  <si>
    <t>Number of companies signed up to make their shares available for dematerialization</t>
  </si>
  <si>
    <t>Number</t>
  </si>
  <si>
    <t>Number of Depository Participants (registered)</t>
  </si>
  <si>
    <t xml:space="preserve"> -   </t>
  </si>
  <si>
    <t xml:space="preserve">Number of Stock Exchanges (connected) </t>
  </si>
  <si>
    <t>Number of Investors Accounts</t>
  </si>
  <si>
    <t>Lakh</t>
  </si>
  <si>
    <t>Quantity of Shares dematerialized</t>
  </si>
  <si>
    <t>crore</t>
  </si>
  <si>
    <t>Value of Shares dematerialized</t>
  </si>
  <si>
    <r>
      <rPr>
        <b/>
        <i/>
        <sz val="10"/>
        <rFont val="Rupee Foradian"/>
        <family val="2"/>
      </rPr>
      <t>`</t>
    </r>
    <r>
      <rPr>
        <b/>
        <i/>
        <sz val="10"/>
        <rFont val="Garamond"/>
        <family val="1"/>
      </rPr>
      <t>crore</t>
    </r>
  </si>
  <si>
    <r>
      <t xml:space="preserve">Quantity of Securities dematerialized </t>
    </r>
    <r>
      <rPr>
        <vertAlign val="superscript"/>
        <sz val="10"/>
        <rFont val="Garamond"/>
        <family val="1"/>
      </rPr>
      <t>#</t>
    </r>
  </si>
  <si>
    <r>
      <t xml:space="preserve">Value of Securities dematerialized </t>
    </r>
    <r>
      <rPr>
        <vertAlign val="superscript"/>
        <sz val="10"/>
        <rFont val="Garamond"/>
        <family val="1"/>
      </rPr>
      <t>#</t>
    </r>
  </si>
  <si>
    <t>Quantity of shares settled during the month</t>
  </si>
  <si>
    <t>Average Quantity of shares settled daily (quantity of shares settled during the month (divided by 30))</t>
  </si>
  <si>
    <t>Value of shares settled during the month in dematerialized form</t>
  </si>
  <si>
    <t>Average Value of shares settled daily (value of shares settled during the month (divided by 30))</t>
  </si>
  <si>
    <t>Training Programmes conducted for representatives of Corporates, DPs and Brokers</t>
  </si>
  <si>
    <t>The ratio of dematerialized equity shares to the total outstanding shares (market value)</t>
  </si>
  <si>
    <t>percent</t>
  </si>
  <si>
    <r>
      <t xml:space="preserve">Notes: 1. Shares includes only equity shares. 2. Securities include common equity shares, preference shares, debenture, MF units, etc. 3. No. of days taken for calculating Daily Average is 30 days instead of Actual settlement days. 4. Quantity and value of shares mentioned are single sided. 5. </t>
    </r>
    <r>
      <rPr>
        <b/>
        <vertAlign val="superscript"/>
        <sz val="9"/>
        <rFont val="Garamond"/>
        <family val="1"/>
      </rPr>
      <t>#</t>
    </r>
    <r>
      <rPr>
        <b/>
        <sz val="9"/>
        <rFont val="Garamond"/>
        <family val="1"/>
      </rPr>
      <t>Source for listed securities information: Issuer/ NSE/BSE.</t>
    </r>
  </si>
  <si>
    <t>Source: NSDL and CDSL.</t>
  </si>
  <si>
    <t xml:space="preserve">Companies Live 
</t>
  </si>
  <si>
    <t xml:space="preserve">DPs Live
</t>
  </si>
  <si>
    <t xml:space="preserve">DPs
Locations </t>
  </si>
  <si>
    <t>Demat 
Quantity 
(million securities)</t>
  </si>
  <si>
    <r>
      <t>Demat Value (</t>
    </r>
    <r>
      <rPr>
        <b/>
        <sz val="10"/>
        <rFont val="Rupee Foradian"/>
        <family val="2"/>
      </rPr>
      <t>`</t>
    </r>
    <r>
      <rPr>
        <b/>
        <sz val="10"/>
        <rFont val="Rupee"/>
      </rPr>
      <t xml:space="preserve"> </t>
    </r>
    <r>
      <rPr>
        <b/>
        <sz val="10"/>
        <rFont val="Garamond"/>
        <family val="1"/>
      </rPr>
      <t>crore)</t>
    </r>
  </si>
  <si>
    <t xml:space="preserve">Companies Live
</t>
  </si>
  <si>
    <t>DPs Live</t>
  </si>
  <si>
    <t xml:space="preserve">DPs
Locations
</t>
  </si>
  <si>
    <t>13,90,410</t>
  </si>
  <si>
    <t>1,14,56,291</t>
  </si>
  <si>
    <t>12,82,176</t>
  </si>
  <si>
    <t>Notes : 1. For CDSL, the current and historical data of Companies Live has been revised to exclude MF schemes count. 2. The Companies Live figure  includes only the number of mutual fund companies and not the mutual fund schemes. 3. DPs Locations' represents the total live (main DPs and branch DPs as well as non-live (back office connected collection centres).</t>
  </si>
  <si>
    <t>Listed</t>
  </si>
  <si>
    <t>Unlisted</t>
  </si>
  <si>
    <t xml:space="preserve">Issuers(debt)/ Companies(equity), who have issued the active instument </t>
  </si>
  <si>
    <t xml:space="preserve">Active Instruments </t>
  </si>
  <si>
    <t xml:space="preserve">Dematerialised Quantity </t>
  </si>
  <si>
    <t xml:space="preserve">Dematerialised Value </t>
  </si>
  <si>
    <r>
      <rPr>
        <b/>
        <i/>
        <sz val="10"/>
        <color theme="1"/>
        <rFont val="Rupee Foradian"/>
        <family val="2"/>
      </rPr>
      <t>`</t>
    </r>
    <r>
      <rPr>
        <b/>
        <i/>
        <sz val="10"/>
        <color theme="1"/>
        <rFont val="Garamond"/>
        <family val="1"/>
      </rPr>
      <t>crore</t>
    </r>
  </si>
  <si>
    <r>
      <t>Quantity settled during the month</t>
    </r>
    <r>
      <rPr>
        <b/>
        <sz val="10"/>
        <color indexed="8"/>
        <rFont val="Garamond"/>
        <family val="1"/>
      </rPr>
      <t xml:space="preserve"> </t>
    </r>
  </si>
  <si>
    <t>Value Settled during the month</t>
  </si>
  <si>
    <r>
      <t>Table 44: Maturity-wise Turnover in Currency Derivative Segment of NSE  (</t>
    </r>
    <r>
      <rPr>
        <sz val="10"/>
        <rFont val="Rupee Foradian"/>
        <family val="2"/>
      </rPr>
      <t xml:space="preserve">` </t>
    </r>
    <r>
      <rPr>
        <sz val="10"/>
        <rFont val="Palatino Linotype"/>
        <family val="1"/>
      </rPr>
      <t>crore)</t>
    </r>
  </si>
  <si>
    <r>
      <t>Table 50: Notional Value of Offshore Derivative Instruments (ODIs) Vs Assets Under Custody (AUC) of FPIs/Deemed FPIs (</t>
    </r>
    <r>
      <rPr>
        <sz val="10"/>
        <rFont val="Rupee Foradian"/>
        <family val="2"/>
      </rPr>
      <t xml:space="preserve">` </t>
    </r>
    <r>
      <rPr>
        <sz val="10"/>
        <rFont val="Palatino Linotype"/>
        <family val="1"/>
      </rPr>
      <t>crore)</t>
    </r>
  </si>
  <si>
    <t xml:space="preserve"> BSE</t>
  </si>
  <si>
    <t xml:space="preserve">No. of companies Traded </t>
  </si>
  <si>
    <t>Percent of Traded to Listed</t>
  </si>
  <si>
    <t>Note: At NSE, number of companies traded also includes the number of companies not available for trading but permitted to trade only in the first week of every month.</t>
  </si>
  <si>
    <t>Source: BSE and NSE</t>
  </si>
  <si>
    <t xml:space="preserve"> (Percent)</t>
  </si>
  <si>
    <t>Year/        Month</t>
  </si>
  <si>
    <t>Nifty 50</t>
  </si>
  <si>
    <t>Nifty Next 50</t>
  </si>
  <si>
    <t>Nifty 500</t>
  </si>
  <si>
    <t xml:space="preserve">Note: Volatility is calculated as the standard deviation of the natural log of daily returns in indices for the respective period. </t>
  </si>
  <si>
    <t>Top</t>
  </si>
  <si>
    <t>Securities</t>
  </si>
  <si>
    <t>Members</t>
  </si>
  <si>
    <t>Notes: 1. Data for Top N scrips has been compiled for all markets except Auction market &amp; Retail Debt Market and includes series EQ, BE,BT, BL and IL.</t>
  </si>
  <si>
    <t xml:space="preserve">Year/     Month
</t>
  </si>
  <si>
    <t>No. of Trades(Lakh)</t>
  </si>
  <si>
    <t>Quantity Settled (Lakh)</t>
  </si>
  <si>
    <t>Delivered Quantity   (Lakh)</t>
  </si>
  <si>
    <t>Percent of Delivered Quantity to Traded Quantity</t>
  </si>
  <si>
    <r>
      <t>Value Settled (</t>
    </r>
    <r>
      <rPr>
        <b/>
        <sz val="10"/>
        <rFont val="Rupee Foradian"/>
        <family val="2"/>
      </rPr>
      <t>`</t>
    </r>
    <r>
      <rPr>
        <b/>
        <sz val="10"/>
        <rFont val="Garamond"/>
        <family val="1"/>
      </rPr>
      <t xml:space="preserve"> crore)</t>
    </r>
  </si>
  <si>
    <r>
      <t>Delivered Value      (</t>
    </r>
    <r>
      <rPr>
        <b/>
        <sz val="10"/>
        <rFont val="Rupee Foradian"/>
        <family val="2"/>
      </rPr>
      <t>`</t>
    </r>
    <r>
      <rPr>
        <b/>
        <sz val="10"/>
        <rFont val="Rupee"/>
      </rPr>
      <t xml:space="preserve"> </t>
    </r>
    <r>
      <rPr>
        <b/>
        <sz val="10"/>
        <rFont val="Garamond"/>
        <family val="1"/>
      </rPr>
      <t>crore)</t>
    </r>
  </si>
  <si>
    <t>Percent  of Delivered Value to Total Turnover</t>
  </si>
  <si>
    <t>Delivered Quantity in Demat Mode (Lakh)</t>
  </si>
  <si>
    <t>Percent of Demat Delivered Quantity to Total Delivered Quantity</t>
  </si>
  <si>
    <r>
      <t>Delivered Value in Demat Mode     (</t>
    </r>
    <r>
      <rPr>
        <b/>
        <sz val="10"/>
        <rFont val="Rupee Foradian"/>
        <family val="2"/>
      </rPr>
      <t>`</t>
    </r>
    <r>
      <rPr>
        <b/>
        <sz val="10"/>
        <rFont val="Garamond"/>
        <family val="1"/>
      </rPr>
      <t xml:space="preserve"> crore)</t>
    </r>
  </si>
  <si>
    <t>Percent of Demat Delivered Value to Total Delivered Value</t>
  </si>
  <si>
    <t>Short Delivery (Auctioned quantity) (Lakh)</t>
  </si>
  <si>
    <t>Percent of Short Delivery to Delivery Quantity</t>
  </si>
  <si>
    <r>
      <t>Funds Pay-in (</t>
    </r>
    <r>
      <rPr>
        <b/>
        <sz val="10"/>
        <rFont val="Rupee Foradian"/>
        <family val="2"/>
      </rPr>
      <t xml:space="preserve">` </t>
    </r>
    <r>
      <rPr>
        <b/>
        <sz val="10"/>
        <rFont val="Garamond"/>
        <family val="1"/>
      </rPr>
      <t>crore)</t>
    </r>
  </si>
  <si>
    <r>
      <t>Securities Pay-in (</t>
    </r>
    <r>
      <rPr>
        <b/>
        <sz val="10"/>
        <rFont val="Rupee Foradian"/>
        <family val="2"/>
      </rPr>
      <t>`</t>
    </r>
    <r>
      <rPr>
        <b/>
        <sz val="10"/>
        <rFont val="Rupee"/>
      </rPr>
      <t xml:space="preserve"> </t>
    </r>
    <r>
      <rPr>
        <b/>
        <sz val="10"/>
        <rFont val="Garamond"/>
        <family val="1"/>
      </rPr>
      <t>crore)</t>
    </r>
  </si>
  <si>
    <r>
      <t>SettlementGuarantee Fund (</t>
    </r>
    <r>
      <rPr>
        <b/>
        <sz val="10"/>
        <rFont val="Rupee Foradian"/>
        <family val="2"/>
      </rPr>
      <t>`</t>
    </r>
    <r>
      <rPr>
        <b/>
        <sz val="10"/>
        <rFont val="Garamond"/>
        <family val="1"/>
      </rPr>
      <t>crore)</t>
    </r>
  </si>
  <si>
    <t>Source: BSE.</t>
  </si>
  <si>
    <t>No. of Trades      (Lakh)</t>
  </si>
  <si>
    <r>
      <t>Funds Pay-in             (</t>
    </r>
    <r>
      <rPr>
        <b/>
        <sz val="10"/>
        <rFont val="Rupee Foradian"/>
        <family val="2"/>
      </rPr>
      <t xml:space="preserve">` </t>
    </r>
    <r>
      <rPr>
        <b/>
        <sz val="10"/>
        <rFont val="Garamond"/>
        <family val="1"/>
      </rPr>
      <t>crore)</t>
    </r>
  </si>
  <si>
    <r>
      <t>Securities Pay-in      (</t>
    </r>
    <r>
      <rPr>
        <b/>
        <sz val="10"/>
        <rFont val="Rupee Foradian"/>
        <family val="2"/>
      </rPr>
      <t>`</t>
    </r>
    <r>
      <rPr>
        <b/>
        <sz val="10"/>
        <rFont val="Rupee"/>
      </rPr>
      <t xml:space="preserve"> </t>
    </r>
    <r>
      <rPr>
        <b/>
        <sz val="10"/>
        <rFont val="Garamond"/>
        <family val="1"/>
      </rPr>
      <t>crore)</t>
    </r>
  </si>
  <si>
    <r>
      <t>Settlement Guarantee Fund        (</t>
    </r>
    <r>
      <rPr>
        <b/>
        <sz val="10"/>
        <rFont val="Rupee Foradian"/>
        <family val="2"/>
      </rPr>
      <t xml:space="preserve">` </t>
    </r>
    <r>
      <rPr>
        <b/>
        <sz val="10"/>
        <rFont val="Garamond"/>
        <family val="1"/>
      </rPr>
      <t>crore)</t>
    </r>
  </si>
  <si>
    <t>Index Futures</t>
  </si>
  <si>
    <t>Stock Futures</t>
  </si>
  <si>
    <t>Index Options</t>
  </si>
  <si>
    <t>Stock Options</t>
  </si>
  <si>
    <t>Open Interest at the end of month</t>
  </si>
  <si>
    <t>Call</t>
  </si>
  <si>
    <t>Put</t>
  </si>
  <si>
    <r>
      <t>Turnover (</t>
    </r>
    <r>
      <rPr>
        <b/>
        <sz val="10"/>
        <rFont val="Rupee Foradian"/>
        <family val="2"/>
      </rPr>
      <t>`</t>
    </r>
    <r>
      <rPr>
        <b/>
        <sz val="10"/>
        <rFont val="Garamond"/>
        <family val="1"/>
      </rPr>
      <t xml:space="preserve"> crore)</t>
    </r>
  </si>
  <si>
    <r>
      <t>Value      (</t>
    </r>
    <r>
      <rPr>
        <b/>
        <sz val="10"/>
        <rFont val="Rupee Foradian"/>
        <family val="2"/>
      </rPr>
      <t>`</t>
    </r>
    <r>
      <rPr>
        <b/>
        <sz val="10"/>
        <rFont val="Garamond"/>
        <family val="1"/>
      </rPr>
      <t xml:space="preserve"> crore)</t>
    </r>
  </si>
  <si>
    <t>Note: 1. Notional Turnover = (Strike Price + Premium) * Quantity.</t>
  </si>
  <si>
    <r>
      <t>Value   (</t>
    </r>
    <r>
      <rPr>
        <b/>
        <sz val="10"/>
        <rFont val="Rupee Foradian"/>
        <family val="2"/>
      </rPr>
      <t>`</t>
    </r>
    <r>
      <rPr>
        <b/>
        <sz val="10"/>
        <rFont val="Garamond"/>
        <family val="1"/>
      </rPr>
      <t xml:space="preserve"> crore)</t>
    </r>
  </si>
  <si>
    <t>Index/Stock Futures</t>
  </si>
  <si>
    <t>Index/Stock Options</t>
  </si>
  <si>
    <t>Settlement Gurantee Fund</t>
  </si>
  <si>
    <t>Final Settlement</t>
  </si>
  <si>
    <t>Premium Settlement</t>
  </si>
  <si>
    <t>Exercise Settlement</t>
  </si>
  <si>
    <t>Percentage Share in Open Interest</t>
  </si>
  <si>
    <t>FII</t>
  </si>
  <si>
    <t>34..63</t>
  </si>
  <si>
    <t>Turnover (in Percentage)</t>
  </si>
  <si>
    <t xml:space="preserve">BSE 30 SENSEX                 </t>
  </si>
  <si>
    <t xml:space="preserve">BSE BANKEX                    </t>
  </si>
  <si>
    <t xml:space="preserve">BSE OIL &amp; GAS INDEX           </t>
  </si>
  <si>
    <t xml:space="preserve">BSE TECK INDEX                </t>
  </si>
  <si>
    <t>BSE100</t>
  </si>
  <si>
    <t>HANG SENG Index Futures</t>
  </si>
  <si>
    <t>MICEX Index Futures</t>
  </si>
  <si>
    <t>FTSE/JSE Top 40 Futures</t>
  </si>
  <si>
    <t>IBOVESPA Futures</t>
  </si>
  <si>
    <t>NIFTY</t>
  </si>
  <si>
    <t>CNXIT</t>
  </si>
  <si>
    <t>BANKNIFTY</t>
  </si>
  <si>
    <t>NFTYMCAP50</t>
  </si>
  <si>
    <t>CNXPSE</t>
  </si>
  <si>
    <t>CNXINFRA</t>
  </si>
  <si>
    <t>FTSE100</t>
  </si>
  <si>
    <t>S&amp;P500</t>
  </si>
  <si>
    <t>DJIA</t>
  </si>
  <si>
    <t>India VIX</t>
  </si>
  <si>
    <t>No. of Trading  Days</t>
  </si>
  <si>
    <r>
      <t>Turnover (</t>
    </r>
    <r>
      <rPr>
        <b/>
        <sz val="10"/>
        <rFont val="Rupee Foradian"/>
        <family val="2"/>
      </rPr>
      <t>`</t>
    </r>
    <r>
      <rPr>
        <b/>
        <sz val="10"/>
        <rFont val="Rupee"/>
      </rPr>
      <t xml:space="preserve"> </t>
    </r>
    <r>
      <rPr>
        <b/>
        <sz val="10"/>
        <rFont val="Garamond"/>
        <family val="1"/>
      </rPr>
      <t>crore)</t>
    </r>
  </si>
  <si>
    <t>Open Interest at the end of</t>
  </si>
  <si>
    <t>Turnover (` crore)</t>
  </si>
  <si>
    <r>
      <t>Turnover (</t>
    </r>
    <r>
      <rPr>
        <b/>
        <sz val="10"/>
        <color indexed="8"/>
        <rFont val="Rupee Foradian"/>
        <family val="2"/>
      </rPr>
      <t>`</t>
    </r>
    <r>
      <rPr>
        <b/>
        <sz val="10"/>
        <color indexed="8"/>
        <rFont val="Garamond"/>
        <family val="1"/>
      </rPr>
      <t xml:space="preserve"> crore)</t>
    </r>
  </si>
  <si>
    <r>
      <t xml:space="preserve"> Value
(</t>
    </r>
    <r>
      <rPr>
        <b/>
        <sz val="10"/>
        <rFont val="Rupee Foradian"/>
        <family val="2"/>
      </rPr>
      <t>`</t>
    </r>
    <r>
      <rPr>
        <b/>
        <sz val="10"/>
        <rFont val="Rupee"/>
      </rPr>
      <t xml:space="preserve"> </t>
    </r>
    <r>
      <rPr>
        <b/>
        <sz val="10"/>
        <rFont val="Garamond"/>
        <family val="1"/>
      </rPr>
      <t>crore)</t>
    </r>
  </si>
  <si>
    <t>Notes: 1. Trading Value :- For Futures, Value of contract = Traded Qty*Traded Price. 2. For Options, Value of contract = Traded Qty*(Strike Price+Traded Premium)</t>
  </si>
  <si>
    <r>
      <t>Value 
(</t>
    </r>
    <r>
      <rPr>
        <b/>
        <sz val="10"/>
        <rFont val="Rupee Foradian"/>
        <family val="2"/>
      </rPr>
      <t>`</t>
    </r>
    <r>
      <rPr>
        <b/>
        <sz val="10"/>
        <rFont val="Garamond"/>
        <family val="1"/>
      </rPr>
      <t xml:space="preserve"> crore)</t>
    </r>
  </si>
  <si>
    <t>Currency  Options</t>
  </si>
  <si>
    <r>
      <rPr>
        <b/>
        <sz val="9"/>
        <color theme="1"/>
        <rFont val="Garamond"/>
        <family val="1"/>
      </rPr>
      <t>Source: BSE</t>
    </r>
  </si>
  <si>
    <t>Currency options</t>
  </si>
  <si>
    <t>Source: Respective stock exchanges</t>
  </si>
  <si>
    <r>
      <t>I. GDP at constant prices (2011-12 prices) for 2014-15 (</t>
    </r>
    <r>
      <rPr>
        <b/>
        <sz val="11"/>
        <color theme="1"/>
        <rFont val="Rupee Foradian"/>
        <family val="2"/>
      </rPr>
      <t>`</t>
    </r>
    <r>
      <rPr>
        <b/>
        <sz val="11"/>
        <color theme="1"/>
        <rFont val="Garamond"/>
        <family val="1"/>
      </rPr>
      <t xml:space="preserve">crore)*                         </t>
    </r>
  </si>
  <si>
    <t xml:space="preserve">IV.  Monetary and Banking Indicators                  </t>
  </si>
  <si>
    <t>October</t>
  </si>
  <si>
    <t>November</t>
  </si>
  <si>
    <t>December</t>
  </si>
  <si>
    <t>Cash Reserve Ratio (percent)</t>
  </si>
  <si>
    <t>Repo Rate (percent)</t>
  </si>
  <si>
    <r>
      <t>Money Supply (M3)  (</t>
    </r>
    <r>
      <rPr>
        <sz val="11"/>
        <color theme="1"/>
        <rFont val="Rupee Foradian"/>
        <family val="2"/>
      </rPr>
      <t>`</t>
    </r>
    <r>
      <rPr>
        <sz val="11"/>
        <color theme="1"/>
        <rFont val="Garamond"/>
        <family val="1"/>
      </rPr>
      <t xml:space="preserve"> crore)</t>
    </r>
  </si>
  <si>
    <r>
      <t>Aggregate Deposit (</t>
    </r>
    <r>
      <rPr>
        <sz val="11"/>
        <color theme="1"/>
        <rFont val="Rupee Foradian"/>
        <family val="2"/>
      </rPr>
      <t>`</t>
    </r>
    <r>
      <rPr>
        <sz val="11"/>
        <color theme="1"/>
        <rFont val="Garamond"/>
        <family val="1"/>
      </rPr>
      <t xml:space="preserve"> crore)</t>
    </r>
  </si>
  <si>
    <r>
      <t>Bank Credit (</t>
    </r>
    <r>
      <rPr>
        <sz val="11"/>
        <color theme="1"/>
        <rFont val="Rupee Foradian"/>
        <family val="2"/>
      </rPr>
      <t>`</t>
    </r>
    <r>
      <rPr>
        <sz val="11"/>
        <color theme="1"/>
        <rFont val="Garamond"/>
        <family val="1"/>
      </rPr>
      <t xml:space="preserve"> crore)</t>
    </r>
  </si>
  <si>
    <t xml:space="preserve">V. Interest Rate                        </t>
  </si>
  <si>
    <t>Call Money Rate (Weighted Average)</t>
  </si>
  <si>
    <t>91-Day-Treasury Bill (Primary Yield)</t>
  </si>
  <si>
    <t>Base rate (percent)</t>
  </si>
  <si>
    <t>9.3-9.7</t>
  </si>
  <si>
    <t>10.00-10.25</t>
  </si>
  <si>
    <t xml:space="preserve">Term Deposit Rate &gt; 1 year (Maximum) </t>
  </si>
  <si>
    <t>8.00-8.75</t>
  </si>
  <si>
    <r>
      <t>VI. Capital Market Indicators (</t>
    </r>
    <r>
      <rPr>
        <b/>
        <sz val="11"/>
        <color theme="1"/>
        <rFont val="Rupee Foradian"/>
        <family val="2"/>
      </rPr>
      <t>`</t>
    </r>
    <r>
      <rPr>
        <b/>
        <sz val="11"/>
        <color theme="1"/>
        <rFont val="Garamond"/>
        <family val="1"/>
      </rPr>
      <t>crore)</t>
    </r>
  </si>
  <si>
    <t xml:space="preserve">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</si>
  <si>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</si>
  <si>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</si>
  <si>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</si>
  <si>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</si>
  <si>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</si>
  <si>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</si>
  <si>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</si>
  <si>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</si>
  <si>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t>
  </si>
  <si>
    <r>
      <t>Govt. Market Borrowing-Gross (</t>
    </r>
    <r>
      <rPr>
        <sz val="11"/>
        <color theme="1"/>
        <rFont val="Rupee Foradian"/>
        <family val="2"/>
      </rPr>
      <t>`</t>
    </r>
    <r>
      <rPr>
        <sz val="11"/>
        <color theme="1"/>
        <rFont val="Garamond"/>
        <family val="1"/>
      </rPr>
      <t xml:space="preserve"> crore) 2015-16</t>
    </r>
  </si>
  <si>
    <t>5,01,000</t>
  </si>
  <si>
    <t>Wholesale Price Index (2004-05=100)</t>
  </si>
  <si>
    <t>http://mospi.nic.in/</t>
  </si>
  <si>
    <t>Consumer Price Index (2012 =100)</t>
  </si>
  <si>
    <t>IX.  Index of Industrial Production (y-o-y) percent (Base year 2004-05 = 100)</t>
  </si>
  <si>
    <t>General</t>
  </si>
  <si>
    <t>Mining</t>
  </si>
  <si>
    <t>Manufacturing</t>
  </si>
  <si>
    <t>Electricity</t>
  </si>
  <si>
    <t>X. External Sector Indicators (USD million)</t>
  </si>
  <si>
    <t xml:space="preserve">Exports </t>
  </si>
  <si>
    <t>commerce.nic.in</t>
  </si>
  <si>
    <t>Imports</t>
  </si>
  <si>
    <t>Trade Balance</t>
  </si>
  <si>
    <t>Notes: 1. * Advance estimates; Data as per the new series released by MOSPI</t>
  </si>
  <si>
    <t xml:space="preserve">2. CPI Data ia being released on Base 2012=100 from January 2015 by MOSPI </t>
  </si>
  <si>
    <t>Source :  RBI, MOSPI,  Ministry of Commerce &amp; Industry.</t>
  </si>
  <si>
    <t xml:space="preserve">Source: NSE. </t>
  </si>
  <si>
    <t>Name of Security</t>
  </si>
  <si>
    <r>
      <t>Issued Capital     (</t>
    </r>
    <r>
      <rPr>
        <b/>
        <sz val="10"/>
        <rFont val="Rupee Foradian"/>
        <family val="2"/>
      </rPr>
      <t xml:space="preserve">` </t>
    </r>
    <r>
      <rPr>
        <b/>
        <sz val="10"/>
        <rFont val="Garamond"/>
        <family val="1"/>
      </rPr>
      <t>crore)</t>
    </r>
  </si>
  <si>
    <r>
      <t>Free Float Market Capitalisation (</t>
    </r>
    <r>
      <rPr>
        <b/>
        <sz val="10"/>
        <rFont val="Rupee Foradian"/>
        <family val="2"/>
      </rPr>
      <t>`</t>
    </r>
    <r>
      <rPr>
        <b/>
        <sz val="10"/>
        <rFont val="Garamond"/>
        <family val="1"/>
      </rPr>
      <t xml:space="preserve"> crore)</t>
    </r>
  </si>
  <si>
    <t xml:space="preserve">Weightage (Percent)   </t>
  </si>
  <si>
    <t>Beta</t>
  </si>
  <si>
    <r>
      <t>R</t>
    </r>
    <r>
      <rPr>
        <b/>
        <vertAlign val="superscript"/>
        <sz val="10"/>
        <rFont val="Garamond"/>
        <family val="1"/>
      </rPr>
      <t>2</t>
    </r>
  </si>
  <si>
    <t>Daily Volatility (Percent)</t>
  </si>
  <si>
    <t>Monthly Return (Percent)</t>
  </si>
  <si>
    <t xml:space="preserve">Impact Cost (Percent) </t>
  </si>
  <si>
    <t xml:space="preserve">INFOSYS LTD </t>
  </si>
  <si>
    <t xml:space="preserve">HDFC BANK   </t>
  </si>
  <si>
    <t xml:space="preserve">HDFC        </t>
  </si>
  <si>
    <t xml:space="preserve">ITC LTD.    </t>
  </si>
  <si>
    <t xml:space="preserve">RELIANCE    </t>
  </si>
  <si>
    <t xml:space="preserve">ICICI BANK  </t>
  </si>
  <si>
    <t xml:space="preserve">TCS LTD.    </t>
  </si>
  <si>
    <t xml:space="preserve">SUN PHARMA. </t>
  </si>
  <si>
    <t>LARSEN &amp; TOU</t>
  </si>
  <si>
    <t xml:space="preserve">AXIS BANK   </t>
  </si>
  <si>
    <t xml:space="preserve">TATA MOTORS </t>
  </si>
  <si>
    <t xml:space="preserve">HIND UNI LT </t>
  </si>
  <si>
    <t xml:space="preserve">STATE BANK  </t>
  </si>
  <si>
    <t xml:space="preserve">MAH &amp; MAH   </t>
  </si>
  <si>
    <t xml:space="preserve">MARUTISUZUK </t>
  </si>
  <si>
    <t xml:space="preserve">LUPIN LTD.  </t>
  </si>
  <si>
    <t xml:space="preserve">ONGC CORPN  </t>
  </si>
  <si>
    <t xml:space="preserve">BHARTI ARTL </t>
  </si>
  <si>
    <t xml:space="preserve">COAL INDIA  </t>
  </si>
  <si>
    <t xml:space="preserve">DR.REDDY'S  </t>
  </si>
  <si>
    <t>ASIAN PAINTS</t>
  </si>
  <si>
    <t xml:space="preserve">WIPRO LTD.  </t>
  </si>
  <si>
    <t xml:space="preserve">BAJAJ AUTO  </t>
  </si>
  <si>
    <t xml:space="preserve">HEROMOTOCO  </t>
  </si>
  <si>
    <t xml:space="preserve">CIPLA LTD.  </t>
  </si>
  <si>
    <t xml:space="preserve">NTPC LTD    </t>
  </si>
  <si>
    <t xml:space="preserve">ADANI PORTS </t>
  </si>
  <si>
    <t>GAIL (I) LTD</t>
  </si>
  <si>
    <t xml:space="preserve">TATA STEEL  </t>
  </si>
  <si>
    <t xml:space="preserve">BHEL        </t>
  </si>
  <si>
    <t>Notes: 1. Beta &amp; R2 are calculated for the trailing 12 months. Beta measures the  degree to which any portfolio of stocks is affected as compared to the effect on the market as a whole.</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</si>
  <si>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</si>
  <si>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</si>
  <si>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</si>
  <si>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r>
      <t xml:space="preserve">5. The above is calculated for a month for the portfolio size of </t>
    </r>
    <r>
      <rPr>
        <b/>
        <sz val="9"/>
        <color indexed="8"/>
        <rFont val="Rupee Foradian"/>
        <family val="2"/>
      </rPr>
      <t xml:space="preserve">` </t>
    </r>
    <r>
      <rPr>
        <b/>
        <sz val="9"/>
        <color indexed="8"/>
        <rFont val="Garamond"/>
        <family val="1"/>
      </rPr>
      <t>5 lakh.  It is calculated for the current month.</t>
    </r>
  </si>
  <si>
    <r>
      <t>Issued Capital     (</t>
    </r>
    <r>
      <rPr>
        <b/>
        <sz val="10"/>
        <rFont val="Rupee Foradian"/>
        <family val="2"/>
      </rPr>
      <t>`</t>
    </r>
    <r>
      <rPr>
        <b/>
        <sz val="10"/>
        <rFont val="Garamond"/>
        <family val="1"/>
      </rPr>
      <t xml:space="preserve"> crore)</t>
    </r>
  </si>
  <si>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</si>
  <si>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</si>
  <si>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r>
      <t xml:space="preserve">5. The above is calculated for a month for the portfolio size of </t>
    </r>
    <r>
      <rPr>
        <b/>
        <sz val="9"/>
        <color indexed="8"/>
        <rFont val="Rupee Foradian"/>
        <family val="2"/>
      </rPr>
      <t>`</t>
    </r>
    <r>
      <rPr>
        <b/>
        <sz val="9"/>
        <color indexed="8"/>
        <rFont val="Garamond"/>
        <family val="1"/>
      </rPr>
      <t>5 lakh.  It is calculated for the current month.</t>
    </r>
  </si>
  <si>
    <t>Advances</t>
  </si>
  <si>
    <t>Declines</t>
  </si>
  <si>
    <t>Advance / Decline Ratio</t>
  </si>
  <si>
    <t xml:space="preserve">Note: Advance/Decline is calculated based on the average price methodology.                                                                           </t>
  </si>
  <si>
    <t xml:space="preserve">       Client
Period</t>
  </si>
  <si>
    <t xml:space="preserve">FPIs </t>
  </si>
  <si>
    <t>Foreign Depositories</t>
  </si>
  <si>
    <t>FDI Investments</t>
  </si>
  <si>
    <t>Foreign Venture Capital Investments</t>
  </si>
  <si>
    <t>OCBs</t>
  </si>
  <si>
    <t>NRIs</t>
  </si>
  <si>
    <t>Corporates</t>
  </si>
  <si>
    <t>Insurance Companies</t>
  </si>
  <si>
    <t>Local Pension Funds</t>
  </si>
  <si>
    <t xml:space="preserve">Financial Institutions </t>
  </si>
  <si>
    <t>No.</t>
  </si>
  <si>
    <r>
      <t>Amount (</t>
    </r>
    <r>
      <rPr>
        <b/>
        <sz val="9"/>
        <rFont val="Rupee Foradian"/>
        <family val="2"/>
      </rPr>
      <t>`</t>
    </r>
    <r>
      <rPr>
        <b/>
        <sz val="9"/>
        <rFont val="Garamond"/>
        <family val="1"/>
      </rPr>
      <t xml:space="preserve"> crore)</t>
    </r>
  </si>
  <si>
    <t xml:space="preserve">Notes: 1. With the commencement of FPI Regime from June 1, 2014, the erstwhile FIIs, Sub Accounts and QFIs are merged into a new investor class termed as “Foreign Portfolio Investors (FPIs)”. </t>
  </si>
  <si>
    <t>2. "Others" include Portfolio manager, partnership firm, trusts, depository receipts, AIFs, FCCB, HUFs, Brokers etc.</t>
  </si>
  <si>
    <t>Source: Custodians.</t>
  </si>
  <si>
    <t>Stock Exchanges (Commodity Derivatives Market)</t>
  </si>
  <si>
    <t>Brokers (Commodity Derivatives Market)</t>
  </si>
  <si>
    <t>Sub-brokers (Cash Segment)*</t>
  </si>
  <si>
    <t>Notes: 1. * Excludes Mutual Fund Schemes from Feb 2013. 2. Market capitalisation pertains to the number of companies traded.</t>
  </si>
  <si>
    <t>Notes: 1. Demat turnover includes turnover of all securities which are available for trading in Demat mode. 2. Market capitalisation pertains to the number of companies traded.</t>
  </si>
  <si>
    <t>1. The city-wise distribution of turnover is based on the cities uploaded in the UCC database of the Exchange for clientele trades and member's registered office city for proprietary trades.</t>
  </si>
  <si>
    <t>Infosys Ltd.</t>
  </si>
  <si>
    <t>HDFC Bank Ltd.</t>
  </si>
  <si>
    <t>Housing Development Finance Corporation Ltd.</t>
  </si>
  <si>
    <t>I T C Ltd.</t>
  </si>
  <si>
    <t>Reliance Industries Ltd.</t>
  </si>
  <si>
    <t>Tata Consultancy Services Ltd.</t>
  </si>
  <si>
    <t>ICICI Bank Ltd.</t>
  </si>
  <si>
    <t>Sun Pharmaceutical Industries Ltd.</t>
  </si>
  <si>
    <t>Larsen &amp; Toubro Ltd.</t>
  </si>
  <si>
    <t>Kotak Mahindra Bank Ltd.</t>
  </si>
  <si>
    <t>Axis Bank Ltd.</t>
  </si>
  <si>
    <t>Hindustan Unilever Ltd.</t>
  </si>
  <si>
    <t>Tata Motors Ltd.</t>
  </si>
  <si>
    <t>Mahindra &amp; Mahindra Ltd.</t>
  </si>
  <si>
    <t>State Bank of India</t>
  </si>
  <si>
    <t>HCL Technologies Ltd.</t>
  </si>
  <si>
    <t>Bharti Airtel Ltd.</t>
  </si>
  <si>
    <t>Maruti Suzuki India Ltd.</t>
  </si>
  <si>
    <t>Lupin Ltd.</t>
  </si>
  <si>
    <t>IndusInd Bank Ltd.</t>
  </si>
  <si>
    <t>Coal India Ltd.</t>
  </si>
  <si>
    <t>Asian Paints Ltd.</t>
  </si>
  <si>
    <t>Dr. Reddy's Laboratories Ltd.</t>
  </si>
  <si>
    <t>Oil &amp; Natural Gas Corporation Ltd.</t>
  </si>
  <si>
    <t>Wipro Ltd.</t>
  </si>
  <si>
    <t>Hero MotoCorp Ltd.</t>
  </si>
  <si>
    <t>Bajaj Auto Ltd.</t>
  </si>
  <si>
    <t>Power Grid Corporation of India Ltd.</t>
  </si>
  <si>
    <t>UltraTech Cement Ltd.</t>
  </si>
  <si>
    <t>Cipla Ltd.</t>
  </si>
  <si>
    <t>Tech Mahindra Ltd.</t>
  </si>
  <si>
    <t>NTPC Ltd.</t>
  </si>
  <si>
    <t>Yes Bank Ltd.</t>
  </si>
  <si>
    <t>Grasim Industries Ltd.</t>
  </si>
  <si>
    <t>Zee Entertainment Enterprises Ltd.</t>
  </si>
  <si>
    <t>Bharat Petroleum Corporation Ltd.</t>
  </si>
  <si>
    <t>Adani Ports and Special Economic Zone Ltd.</t>
  </si>
  <si>
    <t>Tata Steel Ltd.</t>
  </si>
  <si>
    <t>Bosch Ltd.</t>
  </si>
  <si>
    <t>Ambuja Cements Ltd.</t>
  </si>
  <si>
    <t>GAIL (India) Ltd.</t>
  </si>
  <si>
    <t>Bank of Baroda</t>
  </si>
  <si>
    <t>Idea Cellular Ltd.</t>
  </si>
  <si>
    <t>ACC Ltd.</t>
  </si>
  <si>
    <t>Tata Power Co. Ltd.</t>
  </si>
  <si>
    <t>Hindalco Industries Ltd.</t>
  </si>
  <si>
    <t>Bharat Heavy Electricals Ltd.</t>
  </si>
  <si>
    <t>Vedanta Ltd.</t>
  </si>
  <si>
    <t>Cairn India Ltd.</t>
  </si>
  <si>
    <t>Punjab National Bank</t>
  </si>
  <si>
    <t>BSE Sensex</t>
  </si>
  <si>
    <t xml:space="preserve">BSE 100 </t>
  </si>
  <si>
    <t>BSE 500</t>
  </si>
  <si>
    <t xml:space="preserve">Notes: 1. Figures are compiled based on reports submitted by FPIs/deemed FPIs issuing ODIs. 2. Column 4 Figures are compiled on the basis of reports submitted by custodians &amp; does not includes positions taken by FPIs/deemed FPIs in derivatives. 3. The total value of ODIs excludes the unhedged positions &amp; portfolio hedging positions taken by the FPIs/deemed FPIs issuing ODIs.
</t>
  </si>
  <si>
    <t>2,26,847</t>
  </si>
  <si>
    <t>11,98,327</t>
  </si>
  <si>
    <t xml:space="preserve">Note: The categories included in Others are Preference Shares, Mutual Fund Units, Warrants, PTCs, Treasury Bills, CPs, CDs and Government Securities. 
</t>
  </si>
  <si>
    <t xml:space="preserve">II. Gross Saving as a percent of Gross national Disposable Income at current market prices in 2014-15  @             </t>
  </si>
  <si>
    <t>III. Gross Capital Formation as a percent of GDP at current market prices in 2014-15@</t>
  </si>
  <si>
    <t>February</t>
  </si>
  <si>
    <t>3. @ First Revised Estimates</t>
  </si>
  <si>
    <t>No. of Contracts</t>
  </si>
  <si>
    <t>Volume
('000 tonnes)</t>
  </si>
  <si>
    <t>7,96,028#</t>
  </si>
  <si>
    <t>10,19,156</t>
  </si>
  <si>
    <t>$ indicates as on March 31, 2016</t>
  </si>
  <si>
    <t>Note: 1. NMCE does not have distinct identifiable records of turnover of hedgers and non hedgers participants.  The above data of pro and clients' account may be inclusive of hedging turnover also.</t>
  </si>
  <si>
    <t>1. All trades executed under client codes other than *OWN* (proprietary account) are treated as client trades, and are computed at client Level.  </t>
  </si>
  <si>
    <t>2. All Commodities falling under the categories Energy, Bullion and Metals are treated as Non-Agri, whereas all other commodities are treated as Agri.  </t>
  </si>
  <si>
    <t>3. Profile of participants as hedgers or otherwise is not available with the Exchange.</t>
  </si>
  <si>
    <t>2. *Natural Gas volumes are in mm BTU and is not included for computing the Total Volume and Total Open Interest in '000 tonnes</t>
  </si>
  <si>
    <t xml:space="preserve">Notes: 1. The following commodities are considered in each category: Agriculture: Cardamom, Cotton, Crude Palm Oil, Guarseed, Guargum, Kapas, Kapas Khalli, Mentha Oil, Potato; Metals: Aluminium, Copper, Lead, Nickel, Zinc and their variants; Bullion: Gold, Silver and their variants; Energy: Brent Crude Oil, Crude Oil, Crude Oil Mini, Natural Gas. </t>
  </si>
  <si>
    <t xml:space="preserve">Table 2: Company-Wise Capital Raised through Public and Rights Issues (Equity) during March 2016 </t>
  </si>
  <si>
    <t>Table 3: Open Offers under SEBI Takeover Code closed during March 2016</t>
  </si>
  <si>
    <t xml:space="preserve">Table 22: Component Stocks: S&amp;P BSE Sensex during March 2016 </t>
  </si>
  <si>
    <t xml:space="preserve">Table 23: Component Stocks: CNX Nifty Index during March 2016 </t>
  </si>
  <si>
    <t>Table 58: Progress Report of NSDL &amp; CDSl as on end of March 2016 (Listed Companies)</t>
  </si>
  <si>
    <t>Table 60: Depository Statistics for March 2016</t>
  </si>
  <si>
    <t>$ indicates as on March 31, 2016.</t>
  </si>
  <si>
    <t>CHD Chemicals  Limited</t>
  </si>
  <si>
    <t>March 21, 2016</t>
  </si>
  <si>
    <t>HEC Infra Projects Limited</t>
  </si>
  <si>
    <t>March 10, 2016</t>
  </si>
  <si>
    <t>Khemani Distributors &amp; Marketing Private Limited</t>
  </si>
  <si>
    <t>March 16, 2016</t>
  </si>
  <si>
    <t>Relicab Cable Manufacturing Pvt. Ltd.</t>
  </si>
  <si>
    <t>March 09, 2016</t>
  </si>
  <si>
    <t>Wealth First Portfolio Manager Limited</t>
  </si>
  <si>
    <t>Umiya Tubes Limited</t>
  </si>
  <si>
    <t>March 18, 2016</t>
  </si>
  <si>
    <t>Ruby Cables Limited</t>
  </si>
  <si>
    <t>March 30, 2016</t>
  </si>
  <si>
    <t>Sun Pharma Advanced Research Company Limited</t>
  </si>
  <si>
    <t>March 28, 2016</t>
  </si>
  <si>
    <t>Fortune Financial Services (India) Private Limited</t>
  </si>
  <si>
    <t>Raghav Ramming Mass Private Limited</t>
  </si>
  <si>
    <t>March 31, 2016</t>
  </si>
  <si>
    <t>Sysco Industries Limited</t>
  </si>
  <si>
    <t>Franklin Leasing and Finance Private Limited</t>
  </si>
  <si>
    <t>Lancer Container Lines Limited</t>
  </si>
  <si>
    <t>NINtec Systems Limited</t>
  </si>
  <si>
    <t>March 29, 2016</t>
  </si>
  <si>
    <t>Health Care Global Enterprises Ltd</t>
  </si>
  <si>
    <t xml:space="preserve">IPO </t>
  </si>
  <si>
    <t>Bharat Wire Ropes Limited</t>
  </si>
  <si>
    <t>Infibeam Incorporation Limited</t>
  </si>
  <si>
    <t>IPO</t>
  </si>
  <si>
    <t>Note: 1. All the issues are compiled from the Prospectus’ of Issuer Companies filed with SEBI.</t>
  </si>
  <si>
    <r>
      <t xml:space="preserve">Notes: 1. *Value of Assets for which Advisory Services are being given. 
2. </t>
    </r>
    <r>
      <rPr>
        <b/>
        <vertAlign val="superscript"/>
        <sz val="9"/>
        <color theme="1"/>
        <rFont val="Garamond"/>
        <family val="1"/>
      </rPr>
      <t>#</t>
    </r>
    <r>
      <rPr>
        <b/>
        <sz val="9"/>
        <color theme="1"/>
        <rFont val="Garamond"/>
        <family val="1"/>
      </rPr>
      <t xml:space="preserve">Of the above AUM </t>
    </r>
    <r>
      <rPr>
        <b/>
        <sz val="9"/>
        <color theme="1"/>
        <rFont val="Rupee Foradian"/>
        <family val="2"/>
      </rPr>
      <t>`</t>
    </r>
    <r>
      <rPr>
        <b/>
        <sz val="9"/>
        <color theme="1"/>
        <rFont val="Garamond"/>
        <family val="1"/>
      </rPr>
      <t xml:space="preserve"> 726246.817  crore is contributed by funds from EPFO/PFs. 
3. The above data is based on the monthly reports received from portfolio managers</t>
    </r>
  </si>
  <si>
    <t>1,74,272*</t>
  </si>
  <si>
    <t>8,11,034#</t>
  </si>
  <si>
    <t>10,45,428</t>
  </si>
  <si>
    <t>1,65,288*</t>
  </si>
  <si>
    <t>2,27,549</t>
  </si>
  <si>
    <t>13,26,797</t>
  </si>
  <si>
    <t>March</t>
  </si>
  <si>
    <t>1,16,335.4</t>
  </si>
  <si>
    <t>7.00-7.90</t>
  </si>
  <si>
    <t xml:space="preserve">  INDITRADE CAPITAL LTD</t>
  </si>
  <si>
    <t xml:space="preserve"> MR SUDIP BANDYOPADHYAY, JUNO MONETA TECHNOLOGIES PVT LTD AND A T INVOFIN INDIA PVT LTD</t>
  </si>
  <si>
    <t>SHALIMAR AGENCIES LTD</t>
  </si>
  <si>
    <t xml:space="preserve"> MR ARUN KUMAR BHANGADIA</t>
  </si>
  <si>
    <t>RUBY TRADERS &amp; EXPORTERS LTD</t>
  </si>
  <si>
    <t xml:space="preserve"> MR AMIT RAMBHIA, MR NIKIT RAMBHIA AND MR DEVCHAND RAMBHIA</t>
  </si>
  <si>
    <t>STELLAR CAPITAL SERVICES LTD</t>
  </si>
  <si>
    <t xml:space="preserve"> MRS RAJNI ANEJA AND MR PRANAY ANEJA</t>
  </si>
  <si>
    <t>POLARIS CONSULTING &amp; SERVICES LTD</t>
  </si>
  <si>
    <t>VIRTUSA CONSULTING SERVICES PVT LTD</t>
  </si>
  <si>
    <t>PRIMA COMMUNICATIONS LTD</t>
  </si>
  <si>
    <t>MR SUNIL KUMAR PODDAR AND PODDAR GLOBAL PVT LTD</t>
  </si>
  <si>
    <t>CHANKYA INVESTMENTS LTD</t>
  </si>
  <si>
    <t>MR BHAGWANJI NARSI PATEL AND MR UTKARSH ANIL GOYAL</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</si>
</sst>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0_);_(* \(#,##0\);_(* &quot;-&quot;_);_(@_)"/>
    <numFmt numFmtId="43" formatCode="_(* #,##0.00_);_(* \(#,##0.00\);_(* &quot;-&quot;??_);_(@_)"/>
    <numFmt numFmtId="164" formatCode="[$-409]d\-mmm\-yy;@"/>
    <numFmt numFmtId="165" formatCode="[&gt;=10000000]#\,##\,##\,##0;[&gt;=100000]#\,##\,##0;##,##0"/>
    <numFmt numFmtId="166" formatCode="_(* #,##0_);_(* \(#,##0\);_(* &quot;-&quot;??_);_(@_)"/>
    <numFmt numFmtId="167" formatCode="0.0"/>
    <numFmt numFmtId="168" formatCode="#,##0.0"/>
    <numFmt numFmtId="169" formatCode="[$-409]mmm\-yy;@"/>
    <numFmt numFmtId="170" formatCode="[&gt;=10000000]#.###\,##\,##0;[&gt;=100000]#.###\,##0;##,##0.0"/>
    <numFmt numFmtId="171" formatCode="00000"/>
    <numFmt numFmtId="172" formatCode="0.00_);\(0.00\)"/>
    <numFmt numFmtId="173" formatCode="[&gt;=10000000]#.##\,##\,##0;[&gt;=100000]#.##\,##0;##,##0"/>
    <numFmt numFmtId="174" formatCode="[$-409]dd\-mmm\-yy;@"/>
    <numFmt numFmtId="175" formatCode="[&gt;=10000000]#.0\,##\,##\,##0;[&gt;=100000]#.0\,##\,##0;##,##0.0"/>
    <numFmt numFmtId="176" formatCode="mmm\-yyyy"/>
    <numFmt numFmtId="177" formatCode="[&gt;=10000000]#.0000\,##\,##\,##0;[&gt;=100000]#.0000\,##\,##0;##,##0.0000"/>
    <numFmt numFmtId="178" formatCode="[&gt;=10000000]#.00\,##\,##\,##0;[&gt;=100000]#.00\,##\,##0;##,##0.00"/>
    <numFmt numFmtId="179" formatCode="[&gt;=10000000]#.####\,##\,##0;[&gt;=100000]#.####\,##0;##,##0.00"/>
    <numFmt numFmtId="180" formatCode="0.0%"/>
    <numFmt numFmtId="181" formatCode="[&gt;9999999]##\,##\,##\,##0;[&gt;99999]##\,##\,##0;##,##0"/>
    <numFmt numFmtId="182" formatCode="[&gt;9999999]##.##\,##\,##0;[&gt;99999]##.##\,##0;##,##0"/>
    <numFmt numFmtId="183" formatCode="[&gt;9999999]##.0\,##\,##\,##0;[&gt;99999]##.0\,##\,##0;##,##0.0"/>
    <numFmt numFmtId="184" formatCode="0_);\(0\)"/>
    <numFmt numFmtId="185" formatCode="_(* #,##0.0_);_(* \(#,##0.0\);_(* &quot;-&quot;??_);_(@_)"/>
    <numFmt numFmtId="186" formatCode="[&gt;9999999]##.###\,##\,##0;[&gt;99999]##.###\,##0;##,##0.0"/>
    <numFmt numFmtId="187" formatCode="0.000"/>
  </numFmts>
  <fonts count="79">
    <font>
      <sz val="11"/>
      <color theme="1"/>
      <name val="Calibri"/>
      <family val="2"/>
      <scheme val="minor"/>
    </font>
    <font>
      <sz val="11"/>
      <color theme="1"/>
      <name val="Calibri"/>
      <family val="2"/>
      <scheme val="minor"/>
    </font>
    <font>
      <b/>
      <sz val="11"/>
      <color theme="1"/>
      <name val="Calibri"/>
      <family val="2"/>
      <scheme val="minor"/>
    </font>
    <font>
      <b/>
      <sz val="10"/>
      <color theme="1"/>
      <name val="Palatino Linotype"/>
      <family val="1"/>
    </font>
    <font>
      <sz val="10"/>
      <color theme="1"/>
      <name val="Calibri"/>
      <family val="2"/>
      <scheme val="minor"/>
    </font>
    <font>
      <u/>
      <sz val="10"/>
      <color indexed="12"/>
      <name val="Arial"/>
      <family val="2"/>
    </font>
    <font>
      <sz val="10"/>
      <name val="Palatino Linotype"/>
      <family val="1"/>
    </font>
    <font>
      <sz val="10"/>
      <name val="Rupee Foradian"/>
      <family val="2"/>
    </font>
    <font>
      <b/>
      <sz val="10"/>
      <color theme="1"/>
      <name val="Garamond"/>
      <family val="1"/>
    </font>
    <font>
      <b/>
      <sz val="10"/>
      <color rgb="FF000000"/>
      <name val="Garamond"/>
      <family val="1"/>
    </font>
    <font>
      <sz val="10"/>
      <name val="Arial"/>
      <family val="2"/>
    </font>
    <font>
      <b/>
      <sz val="11"/>
      <name val="Garamond"/>
      <family val="1"/>
    </font>
    <font>
      <sz val="11"/>
      <name val="Garamond"/>
      <family val="1"/>
    </font>
    <font>
      <sz val="11"/>
      <color theme="1"/>
      <name val="Garamond"/>
      <family val="1"/>
    </font>
    <font>
      <sz val="11"/>
      <color rgb="FFFF0000"/>
      <name val="Garamond"/>
      <family val="1"/>
    </font>
    <font>
      <b/>
      <sz val="9"/>
      <name val="Garamond"/>
      <family val="1"/>
    </font>
    <font>
      <sz val="9"/>
      <name val="Garamond"/>
      <family val="1"/>
    </font>
    <font>
      <b/>
      <sz val="10"/>
      <name val="Garamond"/>
      <family val="1"/>
    </font>
    <font>
      <b/>
      <sz val="10"/>
      <name val="Rupee Foradian"/>
      <family val="2"/>
    </font>
    <font>
      <sz val="10"/>
      <name val="Garamond"/>
      <family val="1"/>
    </font>
    <font>
      <sz val="10"/>
      <color rgb="FF000000"/>
      <name val="Garamond"/>
      <family val="1"/>
    </font>
    <font>
      <sz val="12"/>
      <name val="Garamond"/>
      <family val="1"/>
    </font>
    <font>
      <b/>
      <sz val="12"/>
      <name val="Garamond"/>
      <family val="1"/>
    </font>
    <font>
      <sz val="14"/>
      <name val="Arial"/>
      <family val="2"/>
    </font>
    <font>
      <b/>
      <sz val="14"/>
      <name val="Times New Roman"/>
      <family val="1"/>
    </font>
    <font>
      <b/>
      <sz val="10"/>
      <name val="Times New Roman"/>
      <family val="1"/>
    </font>
    <font>
      <b/>
      <sz val="10"/>
      <color indexed="8"/>
      <name val="Garamond"/>
      <family val="1"/>
    </font>
    <font>
      <b/>
      <sz val="14"/>
      <name val="Arial"/>
      <family val="2"/>
    </font>
    <font>
      <sz val="14"/>
      <name val="Times New Roman"/>
      <family val="1"/>
    </font>
    <font>
      <sz val="12"/>
      <name val="Arial"/>
      <family val="2"/>
    </font>
    <font>
      <b/>
      <sz val="12"/>
      <name val="Arial"/>
      <family val="2"/>
    </font>
    <font>
      <b/>
      <sz val="12"/>
      <name val="Times New Roman"/>
      <family val="1"/>
    </font>
    <font>
      <sz val="11"/>
      <name val="Times New Roman"/>
      <family val="1"/>
    </font>
    <font>
      <sz val="9"/>
      <color theme="1"/>
      <name val="Garamond"/>
      <family val="1"/>
    </font>
    <font>
      <sz val="10"/>
      <name val="Times New Roman"/>
      <family val="1"/>
    </font>
    <font>
      <sz val="9"/>
      <name val="Times New Roman"/>
      <family val="1"/>
    </font>
    <font>
      <sz val="9"/>
      <name val="Arial"/>
      <family val="2"/>
    </font>
    <font>
      <b/>
      <vertAlign val="superscript"/>
      <sz val="10"/>
      <name val="Garamond"/>
      <family val="1"/>
    </font>
    <font>
      <b/>
      <vertAlign val="superscript"/>
      <sz val="9"/>
      <name val="Garamond"/>
      <family val="1"/>
    </font>
    <font>
      <b/>
      <sz val="9"/>
      <name val="Rupee Foradian"/>
      <family val="2"/>
    </font>
    <font>
      <sz val="8"/>
      <name val="Garamond"/>
      <family val="1"/>
    </font>
    <font>
      <b/>
      <sz val="12"/>
      <color theme="1"/>
      <name val="Garamond"/>
      <family val="1"/>
    </font>
    <font>
      <sz val="11"/>
      <color theme="1"/>
      <name val="Arial"/>
      <family val="2"/>
    </font>
    <font>
      <sz val="11"/>
      <color rgb="FF000000"/>
      <name val="Calibri"/>
      <family val="2"/>
    </font>
    <font>
      <sz val="12"/>
      <color theme="1"/>
      <name val="Arial"/>
      <family val="2"/>
    </font>
    <font>
      <b/>
      <sz val="10"/>
      <name val="Rupee"/>
    </font>
    <font>
      <sz val="10"/>
      <color indexed="8"/>
      <name val="Garamond"/>
      <family val="2"/>
    </font>
    <font>
      <b/>
      <sz val="11"/>
      <color theme="1"/>
      <name val="Garamond"/>
      <family val="1"/>
    </font>
    <font>
      <sz val="10"/>
      <color theme="1"/>
      <name val="Garamond"/>
      <family val="1"/>
    </font>
    <font>
      <b/>
      <sz val="9"/>
      <color theme="1"/>
      <name val="Garamond"/>
      <family val="1"/>
    </font>
    <font>
      <sz val="12"/>
      <color theme="1"/>
      <name val="Garamond"/>
      <family val="1"/>
    </font>
    <font>
      <b/>
      <sz val="10"/>
      <color theme="1"/>
      <name val="Rupee Foradian"/>
      <family val="2"/>
    </font>
    <font>
      <b/>
      <sz val="11"/>
      <color rgb="FF000000"/>
      <name val="Garamond"/>
      <family val="1"/>
    </font>
    <font>
      <sz val="9"/>
      <color theme="1"/>
      <name val="Calibri"/>
      <family val="2"/>
      <scheme val="minor"/>
    </font>
    <font>
      <b/>
      <sz val="9"/>
      <color indexed="8"/>
      <name val="Garamond"/>
      <family val="1"/>
    </font>
    <font>
      <b/>
      <sz val="14"/>
      <name val="Garamond"/>
      <family val="1"/>
    </font>
    <font>
      <sz val="12"/>
      <name val="Times New Roman"/>
      <family val="1"/>
    </font>
    <font>
      <b/>
      <sz val="11"/>
      <name val="Times New Roman"/>
      <family val="1"/>
    </font>
    <font>
      <b/>
      <sz val="10"/>
      <color rgb="FF000000"/>
      <name val="Rupee Foradian"/>
      <family val="2"/>
    </font>
    <font>
      <b/>
      <vertAlign val="superscript"/>
      <sz val="9"/>
      <color theme="1"/>
      <name val="Garamond"/>
      <family val="1"/>
    </font>
    <font>
      <b/>
      <sz val="9"/>
      <color theme="1"/>
      <name val="Rupee Foradian"/>
      <family val="2"/>
    </font>
    <font>
      <b/>
      <i/>
      <sz val="10"/>
      <name val="Garamond"/>
      <family val="1"/>
    </font>
    <font>
      <b/>
      <i/>
      <sz val="10"/>
      <name val="Rupee Foradian"/>
      <family val="2"/>
    </font>
    <font>
      <vertAlign val="superscript"/>
      <sz val="10"/>
      <name val="Garamond"/>
      <family val="1"/>
    </font>
    <font>
      <b/>
      <i/>
      <sz val="10"/>
      <color theme="1"/>
      <name val="Garamond"/>
      <family val="1"/>
    </font>
    <font>
      <b/>
      <i/>
      <sz val="10"/>
      <color theme="1"/>
      <name val="Rupee Foradian"/>
      <family val="2"/>
    </font>
    <font>
      <b/>
      <sz val="10"/>
      <name val="Arial"/>
      <family val="2"/>
    </font>
    <font>
      <sz val="10"/>
      <color indexed="8"/>
      <name val="Garamond"/>
      <family val="1"/>
    </font>
    <font>
      <b/>
      <sz val="10"/>
      <color indexed="8"/>
      <name val="Rupee Foradian"/>
      <family val="2"/>
    </font>
    <font>
      <sz val="10"/>
      <color theme="1"/>
      <name val="Arial"/>
      <family val="2"/>
    </font>
    <font>
      <b/>
      <sz val="11"/>
      <color theme="1"/>
      <name val="Rupee Foradian"/>
      <family val="2"/>
    </font>
    <font>
      <sz val="11"/>
      <color theme="1"/>
      <name val="Rupee Foradian"/>
      <family val="2"/>
    </font>
    <font>
      <sz val="9"/>
      <color theme="1"/>
      <name val="Arial"/>
      <family val="2"/>
    </font>
    <font>
      <sz val="11"/>
      <color rgb="FF009933"/>
      <name val="Arial"/>
      <family val="2"/>
    </font>
    <font>
      <b/>
      <sz val="9"/>
      <name val="Arial"/>
      <family val="2"/>
    </font>
    <font>
      <b/>
      <sz val="9"/>
      <color indexed="8"/>
      <name val="Rupee Foradian"/>
      <family val="2"/>
    </font>
    <font>
      <b/>
      <sz val="9"/>
      <name val="Times New Roman"/>
      <family val="1"/>
    </font>
    <font>
      <sz val="8.75"/>
      <color rgb="FF000000"/>
      <name val="Garamond"/>
      <family val="1"/>
    </font>
    <font>
      <sz val="9"/>
      <color theme="1" tint="4.9989318521683403E-2"/>
      <name val="Garamond"/>
      <family val="1"/>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6" tint="0.79998168889431442"/>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8">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xf numFmtId="164" fontId="5" fillId="0" borderId="0" applyNumberFormat="0" applyFill="0" applyBorder="0" applyAlignment="0" applyProtection="0">
      <alignment vertical="top"/>
      <protection locked="0"/>
    </xf>
    <xf numFmtId="164" fontId="10" fillId="0" borderId="0"/>
    <xf numFmtId="164" fontId="10" fillId="0" borderId="0"/>
    <xf numFmtId="164" fontId="1" fillId="0" borderId="0" applyNumberFormat="0" applyFill="0" applyBorder="0" applyAlignment="0" applyProtection="0"/>
    <xf numFmtId="164" fontId="10" fillId="0" borderId="0"/>
    <xf numFmtId="164" fontId="10" fillId="0" borderId="0"/>
    <xf numFmtId="164" fontId="10" fillId="0" borderId="0"/>
    <xf numFmtId="164" fontId="10" fillId="0" borderId="0"/>
    <xf numFmtId="170" fontId="34" fillId="0" borderId="0">
      <alignment horizontal="right"/>
    </xf>
    <xf numFmtId="172" fontId="34" fillId="0" borderId="0">
      <alignment horizontal="right"/>
    </xf>
    <xf numFmtId="164" fontId="10" fillId="0" borderId="0"/>
    <xf numFmtId="164" fontId="10" fillId="0" borderId="0"/>
    <xf numFmtId="164" fontId="10" fillId="0" borderId="0" applyNumberFormat="0" applyFill="0" applyBorder="0" applyAlignment="0" applyProtection="0"/>
    <xf numFmtId="172" fontId="34" fillId="0" borderId="0">
      <alignment horizontal="right"/>
    </xf>
    <xf numFmtId="164" fontId="10" fillId="0" borderId="0" applyNumberFormat="0" applyFill="0" applyBorder="0" applyAlignment="0" applyProtection="0"/>
    <xf numFmtId="43" fontId="46" fillId="0" borderId="0" applyFont="0" applyFill="0" applyBorder="0" applyAlignment="0" applyProtection="0"/>
    <xf numFmtId="164" fontId="10" fillId="0" borderId="0" applyNumberFormat="0" applyFill="0" applyBorder="0" applyAlignment="0" applyProtection="0"/>
    <xf numFmtId="9" fontId="46" fillId="0" borderId="0" applyFon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0" fontId="10" fillId="0" borderId="0" applyNumberFormat="0" applyFill="0" applyBorder="0" applyAlignment="0" applyProtection="0"/>
    <xf numFmtId="0" fontId="10" fillId="0" borderId="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xf numFmtId="164" fontId="10" fillId="0" borderId="0"/>
    <xf numFmtId="164" fontId="1" fillId="0" borderId="0"/>
    <xf numFmtId="164" fontId="10" fillId="0" borderId="0" applyNumberFormat="0" applyFill="0" applyBorder="0" applyAlignment="0" applyProtection="0"/>
    <xf numFmtId="164" fontId="1" fillId="0" borderId="0" applyNumberFormat="0" applyFill="0" applyBorder="0" applyAlignment="0" applyProtection="0"/>
    <xf numFmtId="164" fontId="10" fillId="0" borderId="0" applyNumberFormat="0" applyFill="0" applyBorder="0" applyAlignment="0" applyProtection="0"/>
  </cellStyleXfs>
  <cellXfs count="1385">
    <xf numFmtId="0" fontId="0" fillId="0" borderId="0" xfId="0"/>
    <xf numFmtId="164" fontId="3" fillId="0" borderId="0" xfId="3" applyFont="1" applyAlignment="1">
      <alignment horizontal="center" vertical="center"/>
    </xf>
    <xf numFmtId="164" fontId="4" fillId="0" borderId="0" xfId="3" applyFont="1"/>
    <xf numFmtId="164" fontId="6" fillId="0" borderId="1" xfId="4" applyFont="1" applyBorder="1" applyAlignment="1" applyProtection="1">
      <alignment vertical="center"/>
    </xf>
    <xf numFmtId="164" fontId="6" fillId="0" borderId="0" xfId="3" applyFont="1"/>
    <xf numFmtId="164" fontId="4" fillId="0" borderId="0" xfId="3" applyFont="1" applyAlignment="1">
      <alignment vertical="center"/>
    </xf>
    <xf numFmtId="164" fontId="8" fillId="0" borderId="0" xfId="3" applyFont="1" applyAlignment="1">
      <alignment horizontal="left" vertical="center"/>
    </xf>
    <xf numFmtId="164" fontId="9" fillId="0" borderId="0" xfId="3" applyFont="1" applyAlignment="1">
      <alignment horizontal="left" vertical="center"/>
    </xf>
    <xf numFmtId="164" fontId="11" fillId="0" borderId="0" xfId="5" applyFont="1"/>
    <xf numFmtId="164" fontId="12" fillId="0" borderId="0" xfId="5" applyFont="1"/>
    <xf numFmtId="164" fontId="11" fillId="2" borderId="1" xfId="5" applyFont="1" applyFill="1" applyBorder="1" applyAlignment="1">
      <alignment horizontal="center" vertical="center"/>
    </xf>
    <xf numFmtId="164" fontId="11" fillId="2" borderId="1" xfId="5" applyFont="1" applyFill="1" applyBorder="1" applyAlignment="1">
      <alignment horizontal="center" vertical="center" wrapText="1"/>
    </xf>
    <xf numFmtId="164" fontId="11" fillId="0" borderId="0" xfId="5" applyFont="1" applyAlignment="1">
      <alignment horizontal="center"/>
    </xf>
    <xf numFmtId="164" fontId="12" fillId="0" borderId="3" xfId="5" applyFont="1" applyFill="1" applyBorder="1" applyAlignment="1">
      <alignment vertical="center"/>
    </xf>
    <xf numFmtId="3" fontId="12" fillId="3" borderId="4" xfId="6" applyNumberFormat="1" applyFont="1" applyFill="1" applyBorder="1" applyAlignment="1">
      <alignment vertical="center" wrapText="1"/>
    </xf>
    <xf numFmtId="3" fontId="12" fillId="0" borderId="4" xfId="6" applyNumberFormat="1" applyFont="1" applyFill="1" applyBorder="1" applyAlignment="1">
      <alignment vertical="center" wrapText="1"/>
    </xf>
    <xf numFmtId="164" fontId="12" fillId="0" borderId="4" xfId="5" applyFont="1" applyFill="1" applyBorder="1" applyAlignment="1">
      <alignment vertical="center"/>
    </xf>
    <xf numFmtId="3" fontId="13" fillId="0" borderId="4" xfId="6" applyNumberFormat="1" applyFont="1" applyFill="1" applyBorder="1" applyAlignment="1">
      <alignment vertical="center" wrapText="1"/>
    </xf>
    <xf numFmtId="3" fontId="12" fillId="3" borderId="4" xfId="6" applyNumberFormat="1" applyFont="1" applyFill="1" applyBorder="1" applyAlignment="1">
      <alignment horizontal="right" vertical="center" wrapText="1"/>
    </xf>
    <xf numFmtId="3" fontId="12" fillId="0" borderId="4" xfId="6" applyNumberFormat="1" applyFont="1" applyFill="1" applyBorder="1" applyAlignment="1">
      <alignment horizontal="right" vertical="center" wrapText="1"/>
    </xf>
    <xf numFmtId="1" fontId="12" fillId="3" borderId="4" xfId="6" applyNumberFormat="1" applyFont="1" applyFill="1" applyBorder="1" applyAlignment="1">
      <alignment horizontal="right" vertical="center" wrapText="1"/>
    </xf>
    <xf numFmtId="1" fontId="12" fillId="0" borderId="4" xfId="6" applyNumberFormat="1" applyFont="1" applyFill="1" applyBorder="1" applyAlignment="1">
      <alignment horizontal="right" vertical="center" wrapText="1"/>
    </xf>
    <xf numFmtId="164" fontId="14" fillId="0" borderId="0" xfId="5" applyFont="1"/>
    <xf numFmtId="164" fontId="12" fillId="0" borderId="5" xfId="5" applyFont="1" applyFill="1" applyBorder="1" applyAlignment="1">
      <alignment vertical="center"/>
    </xf>
    <xf numFmtId="3" fontId="12" fillId="3" borderId="5" xfId="6" applyNumberFormat="1" applyFont="1" applyFill="1" applyBorder="1" applyAlignment="1">
      <alignment vertical="center" wrapText="1"/>
    </xf>
    <xf numFmtId="3" fontId="12" fillId="0" borderId="5" xfId="6" applyNumberFormat="1" applyFont="1" applyFill="1" applyBorder="1" applyAlignment="1">
      <alignment vertical="center" wrapText="1"/>
    </xf>
    <xf numFmtId="164" fontId="15" fillId="0" borderId="0" xfId="5" applyFont="1" applyFill="1" applyAlignment="1"/>
    <xf numFmtId="164" fontId="15" fillId="0" borderId="0" xfId="5" applyFont="1" applyFill="1" applyAlignment="1">
      <alignment horizontal="left"/>
    </xf>
    <xf numFmtId="164" fontId="16" fillId="0" borderId="0" xfId="5" applyFont="1"/>
    <xf numFmtId="164" fontId="16" fillId="0" borderId="0" xfId="5" applyFont="1" applyAlignment="1">
      <alignment wrapText="1"/>
    </xf>
    <xf numFmtId="164" fontId="16" fillId="0" borderId="0" xfId="5" applyFont="1" applyAlignment="1">
      <alignment vertical="center" wrapText="1"/>
    </xf>
    <xf numFmtId="0" fontId="15" fillId="3" borderId="0" xfId="3" applyNumberFormat="1" applyFont="1" applyFill="1" applyBorder="1" applyAlignment="1">
      <alignment horizontal="left" vertical="center"/>
    </xf>
    <xf numFmtId="164" fontId="15" fillId="3" borderId="0" xfId="3" applyNumberFormat="1" applyFont="1" applyFill="1" applyBorder="1" applyAlignment="1">
      <alignment horizontal="left" wrapText="1"/>
    </xf>
    <xf numFmtId="164" fontId="15" fillId="0" borderId="0" xfId="5" applyFont="1"/>
    <xf numFmtId="164" fontId="11" fillId="0" borderId="0" xfId="5" applyFont="1" applyAlignment="1">
      <alignment vertical="center"/>
    </xf>
    <xf numFmtId="164" fontId="11" fillId="0" borderId="0" xfId="5" applyFont="1" applyAlignment="1">
      <alignment horizontal="center" vertical="center"/>
    </xf>
    <xf numFmtId="164" fontId="17" fillId="2" borderId="1" xfId="5" applyFont="1" applyFill="1" applyBorder="1" applyAlignment="1">
      <alignment horizontal="center" vertical="center" wrapText="1"/>
    </xf>
    <xf numFmtId="164" fontId="17" fillId="0" borderId="0" xfId="5" applyFont="1" applyAlignment="1">
      <alignment vertical="top"/>
    </xf>
    <xf numFmtId="0" fontId="19" fillId="3" borderId="6" xfId="3" applyNumberFormat="1" applyFont="1" applyFill="1" applyBorder="1" applyAlignment="1">
      <alignment horizontal="center" vertical="center"/>
    </xf>
    <xf numFmtId="164" fontId="19" fillId="2" borderId="3" xfId="5" applyFont="1" applyFill="1" applyBorder="1" applyAlignment="1">
      <alignment horizontal="left" vertical="center" wrapText="1"/>
    </xf>
    <xf numFmtId="164" fontId="19" fillId="2" borderId="3" xfId="5" applyFont="1" applyFill="1" applyBorder="1" applyAlignment="1">
      <alignment horizontal="center" vertical="center" wrapText="1"/>
    </xf>
    <xf numFmtId="165" fontId="19" fillId="3" borderId="1" xfId="7" applyNumberFormat="1" applyFont="1" applyFill="1" applyBorder="1" applyAlignment="1">
      <alignment horizontal="center" vertical="center"/>
    </xf>
    <xf numFmtId="164" fontId="20" fillId="0" borderId="1" xfId="3" applyFont="1" applyBorder="1" applyAlignment="1">
      <alignment horizontal="left" wrapText="1"/>
    </xf>
    <xf numFmtId="164" fontId="19" fillId="0" borderId="1" xfId="3" applyFont="1" applyFill="1" applyBorder="1" applyAlignment="1" applyProtection="1">
      <alignment horizontal="center" vertical="center" wrapText="1"/>
      <protection locked="0"/>
    </xf>
    <xf numFmtId="164" fontId="17" fillId="0" borderId="0" xfId="5" applyFont="1" applyFill="1" applyBorder="1" applyAlignment="1">
      <alignment horizontal="left" vertical="center"/>
    </xf>
    <xf numFmtId="164" fontId="19" fillId="0" borderId="0" xfId="5" applyFont="1" applyAlignment="1">
      <alignment vertical="top"/>
    </xf>
    <xf numFmtId="164" fontId="19" fillId="0" borderId="0" xfId="5" applyFont="1" applyAlignment="1">
      <alignment horizontal="center" vertical="top"/>
    </xf>
    <xf numFmtId="0" fontId="19" fillId="3" borderId="0" xfId="3" applyNumberFormat="1" applyFont="1" applyFill="1" applyBorder="1" applyAlignment="1">
      <alignment horizontal="left" vertical="center" wrapText="1"/>
    </xf>
    <xf numFmtId="164" fontId="19" fillId="0" borderId="0" xfId="3" applyNumberFormat="1" applyFont="1" applyFill="1" applyBorder="1" applyAlignment="1">
      <alignment horizontal="center" vertical="center"/>
    </xf>
    <xf numFmtId="0" fontId="19" fillId="0" borderId="0" xfId="3" applyNumberFormat="1" applyFont="1" applyFill="1" applyBorder="1" applyAlignment="1">
      <alignment horizontal="center" vertical="center"/>
    </xf>
    <xf numFmtId="2" fontId="19" fillId="0" borderId="0" xfId="3" applyNumberFormat="1" applyFont="1" applyFill="1" applyBorder="1" applyAlignment="1">
      <alignment horizontal="center" vertical="center"/>
    </xf>
    <xf numFmtId="166" fontId="19" fillId="0" borderId="0" xfId="1" applyNumberFormat="1" applyFont="1" applyFill="1" applyBorder="1" applyAlignment="1">
      <alignment horizontal="center" vertical="center"/>
    </xf>
    <xf numFmtId="164" fontId="17" fillId="0" borderId="0" xfId="5" applyFont="1"/>
    <xf numFmtId="164" fontId="19" fillId="0" borderId="0" xfId="5" applyFont="1"/>
    <xf numFmtId="1" fontId="19" fillId="0" borderId="1" xfId="5" applyNumberFormat="1" applyFont="1" applyFill="1" applyBorder="1" applyAlignment="1">
      <alignment horizontal="center" vertical="center" wrapText="1"/>
    </xf>
    <xf numFmtId="164" fontId="20" fillId="0" borderId="1" xfId="3" applyFont="1" applyBorder="1" applyAlignment="1">
      <alignment horizontal="left" vertical="center" wrapText="1"/>
    </xf>
    <xf numFmtId="14" fontId="19" fillId="0" borderId="1" xfId="5" applyNumberFormat="1" applyFont="1" applyFill="1" applyBorder="1" applyAlignment="1">
      <alignment horizontal="center" vertical="center" wrapText="1"/>
    </xf>
    <xf numFmtId="167" fontId="19" fillId="0" borderId="1" xfId="5" applyNumberFormat="1" applyFont="1" applyFill="1" applyBorder="1" applyAlignment="1">
      <alignment horizontal="center" vertical="center" wrapText="1"/>
    </xf>
    <xf numFmtId="164" fontId="21" fillId="0" borderId="0" xfId="5" applyFont="1"/>
    <xf numFmtId="14" fontId="21" fillId="0" borderId="0" xfId="5" applyNumberFormat="1" applyFont="1"/>
    <xf numFmtId="164" fontId="23" fillId="0" borderId="0" xfId="5" applyFont="1" applyAlignment="1">
      <alignment vertical="center"/>
    </xf>
    <xf numFmtId="164" fontId="24" fillId="0" borderId="0" xfId="5" applyFont="1" applyAlignment="1">
      <alignment vertical="top"/>
    </xf>
    <xf numFmtId="164" fontId="25" fillId="2" borderId="1" xfId="9" applyFont="1" applyFill="1" applyBorder="1" applyAlignment="1">
      <alignment horizontal="center" vertical="center" wrapText="1"/>
    </xf>
    <xf numFmtId="17" fontId="17" fillId="3" borderId="1" xfId="8" applyNumberFormat="1" applyFont="1" applyFill="1" applyBorder="1" applyAlignment="1">
      <alignment horizontal="left" vertical="center" wrapText="1"/>
    </xf>
    <xf numFmtId="3" fontId="17" fillId="3" borderId="1" xfId="5" applyNumberFormat="1" applyFont="1" applyFill="1" applyBorder="1" applyAlignment="1">
      <alignment horizontal="right" vertical="top"/>
    </xf>
    <xf numFmtId="164" fontId="10" fillId="0" borderId="0" xfId="5" applyFont="1" applyAlignment="1">
      <alignment vertical="top"/>
    </xf>
    <xf numFmtId="17" fontId="19" fillId="3" borderId="1" xfId="8" applyNumberFormat="1" applyFont="1" applyFill="1" applyBorder="1" applyAlignment="1">
      <alignment horizontal="left" vertical="center" wrapText="1"/>
    </xf>
    <xf numFmtId="3" fontId="19" fillId="3" borderId="1" xfId="5" applyNumberFormat="1" applyFont="1" applyFill="1" applyBorder="1" applyAlignment="1">
      <alignment horizontal="right" vertical="top"/>
    </xf>
    <xf numFmtId="168" fontId="19" fillId="3" borderId="1" xfId="5" applyNumberFormat="1" applyFont="1" applyFill="1" applyBorder="1" applyAlignment="1">
      <alignment horizontal="right" vertical="top"/>
    </xf>
    <xf numFmtId="1" fontId="19" fillId="0" borderId="0" xfId="5" applyNumberFormat="1" applyFont="1" applyBorder="1" applyAlignment="1">
      <alignment vertical="top"/>
    </xf>
    <xf numFmtId="3" fontId="19" fillId="0" borderId="0" xfId="5" applyNumberFormat="1" applyFont="1" applyBorder="1" applyAlignment="1">
      <alignment horizontal="right" vertical="top"/>
    </xf>
    <xf numFmtId="164" fontId="10" fillId="0" borderId="0" xfId="5" applyFont="1" applyBorder="1" applyAlignment="1">
      <alignment vertical="top"/>
    </xf>
    <xf numFmtId="164" fontId="24" fillId="0" borderId="0" xfId="5" applyFont="1" applyFill="1"/>
    <xf numFmtId="164" fontId="27" fillId="0" borderId="0" xfId="5" applyFont="1" applyFill="1"/>
    <xf numFmtId="164" fontId="24" fillId="0" borderId="0" xfId="5" applyFont="1" applyFill="1" applyAlignment="1">
      <alignment horizontal="center" vertical="center"/>
    </xf>
    <xf numFmtId="164" fontId="28" fillId="0" borderId="0" xfId="5" applyFont="1" applyFill="1" applyAlignment="1">
      <alignment horizontal="center" vertical="center"/>
    </xf>
    <xf numFmtId="164" fontId="17" fillId="0" borderId="1" xfId="5" applyFont="1" applyFill="1" applyBorder="1" applyAlignment="1">
      <alignment horizontal="center" vertical="top" wrapText="1"/>
    </xf>
    <xf numFmtId="164" fontId="24" fillId="0" borderId="0" xfId="5" applyFont="1" applyFill="1" applyAlignment="1">
      <alignment horizontal="center" vertical="top"/>
    </xf>
    <xf numFmtId="3" fontId="17" fillId="0" borderId="1" xfId="5" applyNumberFormat="1" applyFont="1" applyFill="1" applyBorder="1" applyAlignment="1">
      <alignment horizontal="right" vertical="center"/>
    </xf>
    <xf numFmtId="3" fontId="19" fillId="0" borderId="1" xfId="5" applyNumberFormat="1" applyFont="1" applyFill="1" applyBorder="1" applyAlignment="1">
      <alignment horizontal="right" vertical="center"/>
    </xf>
    <xf numFmtId="3" fontId="17" fillId="0" borderId="0" xfId="5" applyNumberFormat="1" applyFont="1" applyFill="1" applyBorder="1" applyAlignment="1">
      <alignment horizontal="right" vertical="center"/>
    </xf>
    <xf numFmtId="164" fontId="29" fillId="0" borderId="0" xfId="5" applyFont="1" applyFill="1"/>
    <xf numFmtId="164" fontId="30" fillId="0" borderId="0" xfId="5" applyFont="1" applyFill="1" applyBorder="1"/>
    <xf numFmtId="3" fontId="19" fillId="0" borderId="0" xfId="5" applyNumberFormat="1" applyFont="1" applyFill="1" applyBorder="1" applyAlignment="1">
      <alignment horizontal="right" vertical="center"/>
    </xf>
    <xf numFmtId="164" fontId="29" fillId="0" borderId="0" xfId="5" applyFont="1" applyFill="1" applyBorder="1"/>
    <xf numFmtId="0" fontId="19" fillId="0" borderId="1" xfId="5" applyNumberFormat="1" applyFont="1" applyFill="1" applyBorder="1" applyAlignment="1">
      <alignment horizontal="right" vertical="center"/>
    </xf>
    <xf numFmtId="164" fontId="15" fillId="0" borderId="0" xfId="5" applyFont="1" applyFill="1" applyBorder="1" applyAlignment="1">
      <alignment vertical="top" wrapText="1"/>
    </xf>
    <xf numFmtId="164" fontId="29" fillId="0" borderId="0" xfId="5" applyFont="1" applyFill="1" applyAlignment="1">
      <alignment vertical="top"/>
    </xf>
    <xf numFmtId="0" fontId="15" fillId="0" borderId="0" xfId="5" applyNumberFormat="1" applyFont="1" applyFill="1" applyBorder="1" applyAlignment="1">
      <alignment horizontal="left" vertical="top" wrapText="1"/>
    </xf>
    <xf numFmtId="164" fontId="22" fillId="0" borderId="0" xfId="5" applyFont="1" applyFill="1"/>
    <xf numFmtId="2" fontId="15" fillId="0" borderId="0" xfId="5" applyNumberFormat="1" applyFont="1" applyFill="1"/>
    <xf numFmtId="164" fontId="17" fillId="0" borderId="0" xfId="5" applyFont="1" applyFill="1"/>
    <xf numFmtId="2" fontId="29" fillId="0" borderId="0" xfId="5" applyNumberFormat="1" applyFont="1" applyFill="1"/>
    <xf numFmtId="2" fontId="29" fillId="0" borderId="0" xfId="5" applyNumberFormat="1" applyFont="1" applyFill="1" applyBorder="1"/>
    <xf numFmtId="164" fontId="22" fillId="0" borderId="2" xfId="5" applyFont="1" applyFill="1" applyBorder="1" applyAlignment="1"/>
    <xf numFmtId="164" fontId="24" fillId="0" borderId="0" xfId="5" applyFont="1" applyAlignment="1">
      <alignment horizontal="center" vertical="center"/>
    </xf>
    <xf numFmtId="164" fontId="28" fillId="0" borderId="0" xfId="5" applyFont="1" applyAlignment="1">
      <alignment horizontal="center" vertical="center"/>
    </xf>
    <xf numFmtId="164" fontId="24" fillId="0" borderId="0" xfId="5" applyFont="1" applyAlignment="1">
      <alignment horizontal="center" vertical="top"/>
    </xf>
    <xf numFmtId="3" fontId="17" fillId="3" borderId="1" xfId="5" applyNumberFormat="1" applyFont="1" applyFill="1" applyBorder="1" applyAlignment="1">
      <alignment horizontal="right" vertical="center"/>
    </xf>
    <xf numFmtId="3" fontId="17" fillId="0" borderId="0" xfId="5" applyNumberFormat="1" applyFont="1" applyBorder="1" applyAlignment="1">
      <alignment horizontal="right" vertical="center"/>
    </xf>
    <xf numFmtId="164" fontId="30" fillId="0" borderId="0" xfId="5" applyFont="1" applyBorder="1"/>
    <xf numFmtId="3" fontId="17" fillId="3" borderId="9" xfId="5" applyNumberFormat="1" applyFont="1" applyFill="1" applyBorder="1" applyAlignment="1">
      <alignment horizontal="right" vertical="center"/>
    </xf>
    <xf numFmtId="0" fontId="19" fillId="3" borderId="9" xfId="3" applyNumberFormat="1" applyFont="1" applyFill="1" applyBorder="1" applyAlignment="1"/>
    <xf numFmtId="1" fontId="19" fillId="3" borderId="9" xfId="3" applyNumberFormat="1" applyFont="1" applyFill="1" applyBorder="1" applyAlignment="1"/>
    <xf numFmtId="164" fontId="29" fillId="0" borderId="0" xfId="5" applyFont="1"/>
    <xf numFmtId="164" fontId="15" fillId="3" borderId="0" xfId="3" applyFont="1" applyFill="1" applyBorder="1" applyAlignment="1"/>
    <xf numFmtId="164" fontId="17" fillId="3" borderId="0" xfId="3" applyFont="1" applyFill="1" applyBorder="1" applyAlignment="1"/>
    <xf numFmtId="164" fontId="10" fillId="0" borderId="0" xfId="5"/>
    <xf numFmtId="164" fontId="29" fillId="0" borderId="0" xfId="5" applyFont="1" applyBorder="1"/>
    <xf numFmtId="164" fontId="31" fillId="0" borderId="0" xfId="5" applyFont="1" applyFill="1" applyAlignment="1">
      <alignment vertical="top"/>
    </xf>
    <xf numFmtId="164" fontId="32" fillId="0" borderId="0" xfId="5" applyFont="1" applyFill="1" applyAlignment="1">
      <alignment horizontal="center" vertical="top"/>
    </xf>
    <xf numFmtId="164" fontId="17" fillId="0" borderId="1" xfId="5" applyFont="1" applyFill="1" applyBorder="1" applyAlignment="1">
      <alignment horizontal="center" vertical="center" wrapText="1"/>
    </xf>
    <xf numFmtId="164" fontId="17" fillId="0" borderId="1" xfId="5" applyNumberFormat="1" applyFont="1" applyFill="1" applyBorder="1" applyAlignment="1" applyProtection="1">
      <alignment horizontal="center" vertical="center" wrapText="1"/>
    </xf>
    <xf numFmtId="164" fontId="32" fillId="0" borderId="0" xfId="5" applyFont="1" applyFill="1" applyAlignment="1">
      <alignment vertical="top"/>
    </xf>
    <xf numFmtId="164" fontId="19" fillId="0" borderId="3" xfId="5" applyFont="1" applyFill="1" applyBorder="1" applyAlignment="1">
      <alignment horizontal="left" vertical="top"/>
    </xf>
    <xf numFmtId="3" fontId="19" fillId="0" borderId="3" xfId="10" applyNumberFormat="1" applyFont="1" applyFill="1" applyBorder="1" applyAlignment="1">
      <alignment horizontal="right" vertical="top"/>
    </xf>
    <xf numFmtId="3" fontId="33" fillId="0" borderId="3" xfId="3" applyNumberFormat="1" applyFont="1" applyFill="1" applyBorder="1" applyAlignment="1">
      <alignment horizontal="right" vertical="center"/>
    </xf>
    <xf numFmtId="3" fontId="34" fillId="0" borderId="0" xfId="5" applyNumberFormat="1" applyFont="1" applyFill="1" applyAlignment="1">
      <alignment vertical="top"/>
    </xf>
    <xf numFmtId="1" fontId="34" fillId="0" borderId="0" xfId="5" applyNumberFormat="1" applyFont="1" applyFill="1" applyAlignment="1">
      <alignment vertical="top"/>
    </xf>
    <xf numFmtId="164" fontId="34" fillId="0" borderId="0" xfId="5" applyFont="1" applyFill="1" applyAlignment="1">
      <alignment vertical="top"/>
    </xf>
    <xf numFmtId="164" fontId="19" fillId="0" borderId="4" xfId="5" applyFont="1" applyFill="1" applyBorder="1" applyAlignment="1">
      <alignment horizontal="left" vertical="top"/>
    </xf>
    <xf numFmtId="3" fontId="19" fillId="0" borderId="4" xfId="10" applyNumberFormat="1" applyFont="1" applyFill="1" applyBorder="1" applyAlignment="1">
      <alignment horizontal="right" vertical="top"/>
    </xf>
    <xf numFmtId="3" fontId="19" fillId="0" borderId="10" xfId="10" applyNumberFormat="1" applyFont="1" applyFill="1" applyBorder="1" applyAlignment="1">
      <alignment horizontal="right" vertical="top"/>
    </xf>
    <xf numFmtId="1" fontId="19" fillId="0" borderId="4" xfId="10" applyNumberFormat="1" applyFont="1" applyFill="1" applyBorder="1" applyAlignment="1">
      <alignment horizontal="right" vertical="top"/>
    </xf>
    <xf numFmtId="1" fontId="19" fillId="0" borderId="10" xfId="10" applyNumberFormat="1" applyFont="1" applyFill="1" applyBorder="1" applyAlignment="1">
      <alignment horizontal="right" vertical="top"/>
    </xf>
    <xf numFmtId="3" fontId="19" fillId="0" borderId="5" xfId="10" applyNumberFormat="1" applyFont="1" applyFill="1" applyBorder="1" applyAlignment="1">
      <alignment horizontal="right" vertical="top"/>
    </xf>
    <xf numFmtId="164" fontId="17" fillId="0" borderId="1" xfId="5" applyFont="1" applyFill="1" applyBorder="1" applyAlignment="1">
      <alignment horizontal="left" vertical="top"/>
    </xf>
    <xf numFmtId="3" fontId="17" fillId="0" borderId="6" xfId="8" applyNumberFormat="1" applyFont="1" applyFill="1" applyBorder="1" applyAlignment="1">
      <alignment horizontal="right" vertical="top"/>
    </xf>
    <xf numFmtId="3" fontId="17" fillId="0" borderId="1" xfId="8" applyNumberFormat="1" applyFont="1" applyFill="1" applyBorder="1" applyAlignment="1">
      <alignment horizontal="right" vertical="top"/>
    </xf>
    <xf numFmtId="164" fontId="25" fillId="0" borderId="0" xfId="5" applyFont="1" applyFill="1" applyAlignment="1">
      <alignment vertical="top"/>
    </xf>
    <xf numFmtId="164" fontId="15" fillId="0" borderId="0" xfId="3" applyNumberFormat="1" applyFont="1" applyFill="1" applyBorder="1" applyAlignment="1">
      <alignment horizontal="left" wrapText="1"/>
    </xf>
    <xf numFmtId="164" fontId="35" fillId="0" borderId="0" xfId="5" applyFont="1" applyFill="1" applyAlignment="1">
      <alignment vertical="top"/>
    </xf>
    <xf numFmtId="164" fontId="34" fillId="0" borderId="0" xfId="5" applyFont="1" applyFill="1" applyBorder="1" applyAlignment="1">
      <alignment vertical="top"/>
    </xf>
    <xf numFmtId="164" fontId="23" fillId="0" borderId="0" xfId="5" applyFont="1" applyFill="1"/>
    <xf numFmtId="164" fontId="24" fillId="0" borderId="0" xfId="5" applyFont="1" applyFill="1" applyAlignment="1">
      <alignment horizontal="center"/>
    </xf>
    <xf numFmtId="3" fontId="17" fillId="0" borderId="1" xfId="8" applyNumberFormat="1" applyFont="1" applyFill="1" applyBorder="1" applyAlignment="1">
      <alignment horizontal="right" wrapText="1"/>
    </xf>
    <xf numFmtId="164" fontId="30" fillId="0" borderId="0" xfId="5" applyFont="1" applyFill="1"/>
    <xf numFmtId="3" fontId="19" fillId="0" borderId="1" xfId="8" applyNumberFormat="1" applyFont="1" applyFill="1" applyBorder="1" applyAlignment="1">
      <alignment horizontal="right" wrapText="1"/>
    </xf>
    <xf numFmtId="2" fontId="30" fillId="0" borderId="0" xfId="5" applyNumberFormat="1" applyFont="1" applyFill="1"/>
    <xf numFmtId="164" fontId="29" fillId="0" borderId="0" xfId="5" applyFont="1" applyFill="1" applyAlignment="1">
      <alignment vertical="center"/>
    </xf>
    <xf numFmtId="164" fontId="36" fillId="0" borderId="0" xfId="5" applyFont="1" applyFill="1" applyAlignment="1">
      <alignment vertical="center"/>
    </xf>
    <xf numFmtId="2" fontId="15" fillId="0" borderId="0" xfId="5" applyNumberFormat="1" applyFont="1" applyFill="1" applyAlignment="1">
      <alignment vertical="center"/>
    </xf>
    <xf numFmtId="2" fontId="36" fillId="0" borderId="0" xfId="5" applyNumberFormat="1" applyFont="1" applyFill="1" applyAlignment="1">
      <alignment vertical="center"/>
    </xf>
    <xf numFmtId="164" fontId="10" fillId="0" borderId="0" xfId="5" applyFill="1" applyAlignment="1">
      <alignment vertical="center"/>
    </xf>
    <xf numFmtId="164" fontId="10" fillId="0" borderId="0" xfId="5" applyFill="1"/>
    <xf numFmtId="164" fontId="28" fillId="0" borderId="0" xfId="5" applyFont="1" applyFill="1"/>
    <xf numFmtId="3" fontId="17" fillId="0" borderId="1" xfId="8" applyNumberFormat="1" applyFont="1" applyFill="1" applyBorder="1"/>
    <xf numFmtId="164" fontId="19" fillId="0" borderId="0" xfId="5" applyFont="1" applyFill="1"/>
    <xf numFmtId="3" fontId="19" fillId="0" borderId="1" xfId="8" applyNumberFormat="1" applyFont="1" applyFill="1" applyBorder="1"/>
    <xf numFmtId="2" fontId="10" fillId="0" borderId="0" xfId="5" applyNumberFormat="1" applyFill="1" applyAlignment="1">
      <alignment vertical="center"/>
    </xf>
    <xf numFmtId="164" fontId="17" fillId="0" borderId="0" xfId="5" applyFont="1" applyFill="1" applyAlignment="1">
      <alignment vertical="center"/>
    </xf>
    <xf numFmtId="2" fontId="10" fillId="0" borderId="0" xfId="5" applyNumberFormat="1" applyFill="1"/>
    <xf numFmtId="164" fontId="22" fillId="0" borderId="0" xfId="9" applyFont="1" applyBorder="1" applyAlignment="1">
      <alignment horizontal="left" vertical="center"/>
    </xf>
    <xf numFmtId="164" fontId="17" fillId="0" borderId="0" xfId="9" applyFont="1" applyBorder="1" applyAlignment="1">
      <alignment horizontal="left" vertical="center"/>
    </xf>
    <xf numFmtId="164" fontId="22" fillId="0" borderId="0" xfId="9" applyFont="1"/>
    <xf numFmtId="164" fontId="12" fillId="0" borderId="0" xfId="9" applyFont="1"/>
    <xf numFmtId="164" fontId="17" fillId="2" borderId="1" xfId="9" applyFont="1" applyFill="1" applyBorder="1" applyAlignment="1">
      <alignment horizontal="center" vertical="center" wrapText="1"/>
    </xf>
    <xf numFmtId="164" fontId="17" fillId="2" borderId="1" xfId="5" applyNumberFormat="1" applyFont="1" applyFill="1" applyBorder="1" applyAlignment="1" applyProtection="1">
      <alignment horizontal="center" vertical="center" wrapText="1"/>
    </xf>
    <xf numFmtId="3" fontId="17" fillId="3" borderId="1" xfId="8" applyNumberFormat="1" applyFont="1" applyFill="1" applyBorder="1" applyAlignment="1">
      <alignment horizontal="right" wrapText="1"/>
    </xf>
    <xf numFmtId="3" fontId="22" fillId="0" borderId="0" xfId="5" applyNumberFormat="1" applyFont="1" applyBorder="1"/>
    <xf numFmtId="3" fontId="21" fillId="0" borderId="0" xfId="5" applyNumberFormat="1" applyFont="1" applyBorder="1"/>
    <xf numFmtId="3" fontId="19" fillId="3" borderId="1" xfId="8" applyNumberFormat="1" applyFont="1" applyFill="1" applyBorder="1" applyAlignment="1">
      <alignment horizontal="right" wrapText="1"/>
    </xf>
    <xf numFmtId="3" fontId="19" fillId="4" borderId="1" xfId="8" applyNumberFormat="1" applyFont="1" applyFill="1" applyBorder="1" applyAlignment="1">
      <alignment horizontal="right" wrapText="1"/>
    </xf>
    <xf numFmtId="164" fontId="15" fillId="0" borderId="0" xfId="5" applyFont="1" applyAlignment="1"/>
    <xf numFmtId="164" fontId="16" fillId="0" borderId="0" xfId="5" applyFont="1" applyAlignment="1"/>
    <xf numFmtId="164" fontId="16" fillId="3" borderId="0" xfId="3" applyNumberFormat="1" applyFont="1" applyFill="1" applyBorder="1" applyAlignment="1">
      <alignment horizontal="center" wrapText="1"/>
    </xf>
    <xf numFmtId="164" fontId="19" fillId="0" borderId="0" xfId="9" applyFont="1"/>
    <xf numFmtId="164" fontId="1" fillId="0" borderId="0" xfId="3"/>
    <xf numFmtId="3" fontId="19" fillId="0" borderId="0" xfId="8" applyNumberFormat="1" applyFont="1" applyBorder="1" applyAlignment="1">
      <alignment horizontal="right" wrapText="1"/>
    </xf>
    <xf numFmtId="164" fontId="19" fillId="0" borderId="0" xfId="9" applyFont="1" applyBorder="1"/>
    <xf numFmtId="164" fontId="40" fillId="0" borderId="0" xfId="11" applyFont="1" applyAlignment="1"/>
    <xf numFmtId="164" fontId="40" fillId="0" borderId="0" xfId="8" applyFont="1"/>
    <xf numFmtId="164" fontId="17" fillId="2" borderId="5" xfId="3" applyNumberFormat="1" applyFont="1" applyFill="1" applyBorder="1" applyAlignment="1">
      <alignment horizontal="center" vertical="top" wrapText="1"/>
    </xf>
    <xf numFmtId="164" fontId="40" fillId="0" borderId="0" xfId="8" applyFont="1" applyAlignment="1">
      <alignment horizontal="center" vertical="top"/>
    </xf>
    <xf numFmtId="165" fontId="17" fillId="3" borderId="1" xfId="3" applyNumberFormat="1" applyFont="1" applyFill="1" applyBorder="1" applyAlignment="1">
      <alignment horizontal="right" vertical="center"/>
    </xf>
    <xf numFmtId="164" fontId="40" fillId="0" borderId="0" xfId="8" applyFont="1" applyAlignment="1">
      <alignment horizontal="center"/>
    </xf>
    <xf numFmtId="165" fontId="19" fillId="3" borderId="1" xfId="3" applyNumberFormat="1" applyFont="1" applyFill="1" applyBorder="1" applyAlignment="1">
      <alignment horizontal="right" vertical="center"/>
    </xf>
    <xf numFmtId="3" fontId="19" fillId="0" borderId="0" xfId="6" applyNumberFormat="1" applyFont="1" applyFill="1" applyBorder="1" applyAlignment="1">
      <alignment vertical="center" wrapText="1"/>
    </xf>
    <xf numFmtId="3" fontId="19" fillId="3" borderId="0" xfId="12" applyNumberFormat="1" applyFont="1" applyFill="1" applyBorder="1" applyAlignment="1">
      <alignment horizontal="right" vertical="center"/>
    </xf>
    <xf numFmtId="1" fontId="40" fillId="0" borderId="0" xfId="8" applyNumberFormat="1" applyFont="1"/>
    <xf numFmtId="164" fontId="40" fillId="0" borderId="0" xfId="8" applyFont="1" applyAlignment="1">
      <alignment horizontal="center" vertical="center"/>
    </xf>
    <xf numFmtId="164" fontId="18" fillId="2" borderId="1" xfId="5" applyNumberFormat="1" applyFont="1" applyFill="1" applyBorder="1" applyAlignment="1" applyProtection="1">
      <alignment horizontal="center" vertical="center" wrapText="1"/>
    </xf>
    <xf numFmtId="165" fontId="17" fillId="3" borderId="1" xfId="12" applyNumberFormat="1" applyFont="1" applyFill="1" applyBorder="1" applyAlignment="1">
      <alignment horizontal="right" wrapText="1"/>
    </xf>
    <xf numFmtId="165" fontId="19" fillId="3" borderId="1" xfId="12" applyNumberFormat="1" applyFont="1" applyFill="1" applyBorder="1" applyAlignment="1">
      <alignment horizontal="right" wrapText="1"/>
    </xf>
    <xf numFmtId="164" fontId="0" fillId="0" borderId="0" xfId="3" applyFont="1"/>
    <xf numFmtId="166" fontId="19" fillId="3" borderId="0" xfId="1" applyNumberFormat="1" applyFont="1" applyFill="1" applyBorder="1" applyAlignment="1">
      <alignment wrapText="1"/>
    </xf>
    <xf numFmtId="164" fontId="42" fillId="0" borderId="0" xfId="3" applyFont="1" applyAlignment="1">
      <alignment horizontal="right"/>
    </xf>
    <xf numFmtId="164" fontId="1" fillId="0" borderId="0" xfId="3" applyBorder="1"/>
    <xf numFmtId="2" fontId="1" fillId="0" borderId="0" xfId="3" applyNumberFormat="1"/>
    <xf numFmtId="164" fontId="43" fillId="0" borderId="0" xfId="3" applyFont="1" applyAlignment="1">
      <alignment horizontal="left" wrapText="1" indent="5"/>
    </xf>
    <xf numFmtId="164" fontId="22" fillId="0" borderId="2" xfId="7" applyFont="1" applyFill="1" applyBorder="1" applyAlignment="1"/>
    <xf numFmtId="164" fontId="10" fillId="0" borderId="0" xfId="7" applyFont="1"/>
    <xf numFmtId="165" fontId="17" fillId="3" borderId="1" xfId="13" applyNumberFormat="1" applyFont="1" applyFill="1" applyBorder="1" applyAlignment="1">
      <alignment horizontal="right" vertical="center"/>
    </xf>
    <xf numFmtId="173" fontId="17" fillId="3" borderId="1" xfId="13" applyNumberFormat="1" applyFont="1" applyFill="1" applyBorder="1" applyAlignment="1">
      <alignment horizontal="right" vertical="center"/>
    </xf>
    <xf numFmtId="164" fontId="10" fillId="0" borderId="0" xfId="7" applyFont="1" applyBorder="1"/>
    <xf numFmtId="165" fontId="19" fillId="3" borderId="1" xfId="13" applyNumberFormat="1" applyFont="1" applyFill="1" applyBorder="1" applyAlignment="1">
      <alignment horizontal="right" vertical="center"/>
    </xf>
    <xf numFmtId="173" fontId="19" fillId="3" borderId="1" xfId="13" applyNumberFormat="1" applyFont="1" applyFill="1" applyBorder="1" applyAlignment="1">
      <alignment horizontal="right" vertical="center"/>
    </xf>
    <xf numFmtId="164" fontId="19" fillId="0" borderId="0" xfId="7" applyFont="1" applyAlignment="1">
      <alignment vertical="top"/>
    </xf>
    <xf numFmtId="164" fontId="17" fillId="0" borderId="0" xfId="7" applyFont="1" applyFill="1"/>
    <xf numFmtId="164" fontId="34" fillId="0" borderId="0" xfId="7" applyFont="1" applyFill="1"/>
    <xf numFmtId="3" fontId="10" fillId="0" borderId="0" xfId="7" applyNumberFormat="1" applyFont="1" applyBorder="1"/>
    <xf numFmtId="3" fontId="44" fillId="0" borderId="0" xfId="3" applyNumberFormat="1" applyFont="1" applyFill="1" applyBorder="1" applyAlignment="1">
      <alignment horizontal="right"/>
    </xf>
    <xf numFmtId="3" fontId="10" fillId="0" borderId="0" xfId="7" applyNumberFormat="1" applyFont="1" applyFill="1" applyBorder="1"/>
    <xf numFmtId="164" fontId="44" fillId="0" borderId="0" xfId="3" applyFont="1" applyFill="1" applyBorder="1" applyAlignment="1">
      <alignment horizontal="right"/>
    </xf>
    <xf numFmtId="164" fontId="22" fillId="0" borderId="0" xfId="5" applyFont="1"/>
    <xf numFmtId="164" fontId="17" fillId="0" borderId="0" xfId="5" applyFont="1" applyAlignment="1">
      <alignment horizontal="center" vertical="center"/>
    </xf>
    <xf numFmtId="165" fontId="17" fillId="3" borderId="14" xfId="5" applyNumberFormat="1" applyFont="1" applyFill="1" applyBorder="1" applyAlignment="1">
      <alignment horizontal="right" vertical="center"/>
    </xf>
    <xf numFmtId="165" fontId="17" fillId="3" borderId="1" xfId="5" applyNumberFormat="1" applyFont="1" applyFill="1" applyBorder="1" applyAlignment="1">
      <alignment horizontal="right" vertical="center"/>
    </xf>
    <xf numFmtId="165" fontId="19" fillId="0" borderId="2" xfId="8" applyNumberFormat="1" applyFont="1" applyBorder="1"/>
    <xf numFmtId="164" fontId="19" fillId="0" borderId="2" xfId="8" applyFont="1" applyBorder="1"/>
    <xf numFmtId="165" fontId="17" fillId="3" borderId="10" xfId="5" applyNumberFormat="1" applyFont="1" applyFill="1" applyBorder="1" applyAlignment="1">
      <alignment horizontal="left" vertical="center"/>
    </xf>
    <xf numFmtId="165" fontId="17" fillId="3" borderId="5" xfId="5" applyNumberFormat="1" applyFont="1" applyFill="1" applyBorder="1" applyAlignment="1">
      <alignment horizontal="right" vertical="center"/>
    </xf>
    <xf numFmtId="165" fontId="19" fillId="0" borderId="0" xfId="8" applyNumberFormat="1" applyFont="1" applyBorder="1"/>
    <xf numFmtId="164" fontId="19" fillId="0" borderId="0" xfId="8" applyFont="1" applyBorder="1"/>
    <xf numFmtId="165" fontId="19" fillId="3" borderId="1" xfId="5" applyNumberFormat="1" applyFont="1" applyFill="1" applyBorder="1" applyAlignment="1">
      <alignment horizontal="right" vertical="center"/>
    </xf>
    <xf numFmtId="164" fontId="17" fillId="0" borderId="0" xfId="14" applyNumberFormat="1" applyFont="1" applyFill="1" applyBorder="1" applyAlignment="1">
      <alignment vertical="center" wrapText="1"/>
    </xf>
    <xf numFmtId="165" fontId="17" fillId="0" borderId="0" xfId="8" applyNumberFormat="1" applyFont="1" applyFill="1" applyBorder="1" applyAlignment="1">
      <alignment horizontal="right" vertical="center"/>
    </xf>
    <xf numFmtId="1" fontId="17" fillId="0" borderId="0" xfId="8" applyNumberFormat="1" applyFont="1" applyBorder="1" applyAlignment="1">
      <alignment horizontal="right" vertical="center"/>
    </xf>
    <xf numFmtId="165" fontId="17" fillId="0" borderId="0" xfId="8" applyNumberFormat="1" applyFont="1" applyBorder="1" applyAlignment="1">
      <alignment vertical="center"/>
    </xf>
    <xf numFmtId="164" fontId="17" fillId="0" borderId="0" xfId="8" applyFont="1" applyBorder="1" applyAlignment="1">
      <alignment vertical="center"/>
    </xf>
    <xf numFmtId="164" fontId="17" fillId="0" borderId="0" xfId="5" applyFont="1" applyAlignment="1">
      <alignment horizontal="left" vertical="center"/>
    </xf>
    <xf numFmtId="164" fontId="19" fillId="0" borderId="0" xfId="5" applyFont="1" applyAlignment="1">
      <alignment horizontal="left" vertical="center"/>
    </xf>
    <xf numFmtId="164" fontId="19" fillId="0" borderId="0" xfId="5" applyFont="1" applyBorder="1" applyAlignment="1">
      <alignment horizontal="left" vertical="center"/>
    </xf>
    <xf numFmtId="1" fontId="19" fillId="0" borderId="0" xfId="8" applyNumberFormat="1" applyFont="1" applyFill="1" applyBorder="1" applyAlignment="1">
      <alignment horizontal="right" vertical="center"/>
    </xf>
    <xf numFmtId="165" fontId="19" fillId="0" borderId="0" xfId="5" applyNumberFormat="1" applyFont="1" applyFill="1" applyBorder="1" applyAlignment="1">
      <alignment horizontal="right" vertical="center"/>
    </xf>
    <xf numFmtId="164" fontId="19" fillId="0" borderId="0" xfId="8" applyFont="1"/>
    <xf numFmtId="17" fontId="17" fillId="3" borderId="3" xfId="8" applyNumberFormat="1" applyFont="1" applyFill="1" applyBorder="1" applyAlignment="1">
      <alignment horizontal="left" vertical="center" wrapText="1"/>
    </xf>
    <xf numFmtId="165" fontId="17" fillId="3" borderId="8" xfId="5" applyNumberFormat="1" applyFont="1" applyFill="1" applyBorder="1" applyAlignment="1">
      <alignment horizontal="right" vertical="center"/>
    </xf>
    <xf numFmtId="3" fontId="17" fillId="0" borderId="1" xfId="8" applyNumberFormat="1" applyFont="1" applyFill="1" applyBorder="1" applyAlignment="1">
      <alignment horizontal="right" vertical="center" wrapText="1"/>
    </xf>
    <xf numFmtId="164" fontId="19" fillId="0" borderId="0" xfId="8" applyFont="1" applyFill="1"/>
    <xf numFmtId="3" fontId="19" fillId="3" borderId="1" xfId="5" applyNumberFormat="1" applyFont="1" applyFill="1" applyBorder="1" applyAlignment="1">
      <alignment horizontal="right" vertical="center"/>
    </xf>
    <xf numFmtId="173" fontId="19" fillId="3" borderId="1" xfId="5" applyNumberFormat="1" applyFont="1" applyFill="1" applyBorder="1" applyAlignment="1">
      <alignment horizontal="right" vertical="center"/>
    </xf>
    <xf numFmtId="164" fontId="19" fillId="0" borderId="0" xfId="8" applyFont="1" applyFill="1" applyBorder="1"/>
    <xf numFmtId="165" fontId="19" fillId="0" borderId="0" xfId="5" applyNumberFormat="1" applyFont="1" applyBorder="1" applyAlignment="1">
      <alignment horizontal="right" vertical="center"/>
    </xf>
    <xf numFmtId="3" fontId="19" fillId="0" borderId="0" xfId="5" applyNumberFormat="1" applyFont="1" applyBorder="1" applyAlignment="1">
      <alignment horizontal="right" vertical="center"/>
    </xf>
    <xf numFmtId="164" fontId="19" fillId="0" borderId="0" xfId="8" applyFont="1" applyAlignment="1">
      <alignment vertical="center"/>
    </xf>
    <xf numFmtId="164" fontId="17" fillId="0" borderId="0" xfId="5" applyFont="1" applyBorder="1" applyAlignment="1">
      <alignment horizontal="left"/>
    </xf>
    <xf numFmtId="174" fontId="1" fillId="0" borderId="0" xfId="3" applyNumberFormat="1" applyAlignment="1">
      <alignment horizontal="center" vertical="top"/>
    </xf>
    <xf numFmtId="0" fontId="1" fillId="0" borderId="0" xfId="3" applyNumberFormat="1"/>
    <xf numFmtId="164" fontId="10" fillId="0" borderId="0" xfId="15"/>
    <xf numFmtId="164" fontId="17" fillId="2" borderId="1" xfId="7" applyFont="1" applyFill="1" applyBorder="1" applyAlignment="1">
      <alignment horizontal="left" vertical="top"/>
    </xf>
    <xf numFmtId="164" fontId="17" fillId="2" borderId="6" xfId="7" applyNumberFormat="1" applyFont="1" applyFill="1" applyBorder="1" applyAlignment="1">
      <alignment horizontal="center" vertical="top" wrapText="1"/>
    </xf>
    <xf numFmtId="17" fontId="17" fillId="3" borderId="1" xfId="8" applyNumberFormat="1" applyFont="1" applyFill="1" applyBorder="1" applyAlignment="1">
      <alignment horizontal="center" vertical="center" wrapText="1"/>
    </xf>
    <xf numFmtId="169" fontId="17" fillId="2" borderId="1" xfId="7" applyNumberFormat="1" applyFont="1" applyFill="1" applyBorder="1" applyAlignment="1">
      <alignment horizontal="center" vertical="top" wrapText="1"/>
    </xf>
    <xf numFmtId="164" fontId="19" fillId="2" borderId="4" xfId="7" applyFont="1" applyFill="1" applyBorder="1" applyAlignment="1">
      <alignment horizontal="left"/>
    </xf>
    <xf numFmtId="1" fontId="19" fillId="3" borderId="10" xfId="7" applyNumberFormat="1" applyFont="1" applyFill="1" applyBorder="1" applyAlignment="1">
      <alignment horizontal="right"/>
    </xf>
    <xf numFmtId="165" fontId="19" fillId="3" borderId="4" xfId="7" applyNumberFormat="1" applyFont="1" applyFill="1" applyBorder="1"/>
    <xf numFmtId="164" fontId="19" fillId="2" borderId="4" xfId="7" applyFont="1" applyFill="1" applyBorder="1"/>
    <xf numFmtId="175" fontId="19" fillId="3" borderId="4" xfId="7" applyNumberFormat="1" applyFont="1" applyFill="1" applyBorder="1"/>
    <xf numFmtId="165" fontId="19" fillId="3" borderId="5" xfId="7" applyNumberFormat="1" applyFont="1" applyFill="1" applyBorder="1"/>
    <xf numFmtId="164" fontId="10" fillId="0" borderId="0" xfId="15" applyFill="1"/>
    <xf numFmtId="164" fontId="19" fillId="0" borderId="0" xfId="7" applyFont="1" applyBorder="1"/>
    <xf numFmtId="164" fontId="19" fillId="0" borderId="18" xfId="3" applyFont="1" applyBorder="1"/>
    <xf numFmtId="164" fontId="19" fillId="0" borderId="0" xfId="3" applyFont="1" applyBorder="1"/>
    <xf numFmtId="164" fontId="17" fillId="2" borderId="1" xfId="16" applyFont="1" applyFill="1" applyBorder="1" applyAlignment="1">
      <alignment horizontal="center" vertical="top" wrapText="1"/>
    </xf>
    <xf numFmtId="17" fontId="17" fillId="3" borderId="1" xfId="8" applyNumberFormat="1" applyFont="1" applyFill="1" applyBorder="1" applyAlignment="1">
      <alignment horizontal="left" wrapText="1"/>
    </xf>
    <xf numFmtId="3" fontId="17" fillId="3" borderId="1" xfId="3" quotePrefix="1" applyNumberFormat="1" applyFont="1" applyFill="1" applyBorder="1" applyAlignment="1">
      <alignment horizontal="right"/>
    </xf>
    <xf numFmtId="165" fontId="17" fillId="3" borderId="1" xfId="12" applyNumberFormat="1" applyFont="1" applyFill="1" applyBorder="1" applyAlignment="1">
      <alignment horizontal="right"/>
    </xf>
    <xf numFmtId="165" fontId="17" fillId="3" borderId="1" xfId="17" applyNumberFormat="1" applyFont="1" applyFill="1" applyBorder="1" applyAlignment="1"/>
    <xf numFmtId="164" fontId="17" fillId="0" borderId="0" xfId="7" applyFont="1" applyBorder="1" applyAlignment="1"/>
    <xf numFmtId="164" fontId="19" fillId="0" borderId="0" xfId="7" applyFont="1" applyBorder="1" applyAlignment="1"/>
    <xf numFmtId="17" fontId="19" fillId="3" borderId="1" xfId="8" applyNumberFormat="1" applyFont="1" applyFill="1" applyBorder="1" applyAlignment="1">
      <alignment horizontal="left" wrapText="1"/>
    </xf>
    <xf numFmtId="3" fontId="19" fillId="0" borderId="1" xfId="3" quotePrefix="1" applyNumberFormat="1" applyFont="1" applyFill="1" applyBorder="1" applyAlignment="1">
      <alignment horizontal="right"/>
    </xf>
    <xf numFmtId="1" fontId="19" fillId="0" borderId="1" xfId="14" applyNumberFormat="1" applyFont="1" applyFill="1" applyBorder="1" applyAlignment="1">
      <alignment horizontal="right" wrapText="1"/>
    </xf>
    <xf numFmtId="165" fontId="19" fillId="0" borderId="1" xfId="12" applyNumberFormat="1" applyFont="1" applyFill="1" applyBorder="1" applyAlignment="1">
      <alignment horizontal="right"/>
    </xf>
    <xf numFmtId="1" fontId="19" fillId="0" borderId="1" xfId="12" applyNumberFormat="1" applyFont="1" applyFill="1" applyBorder="1" applyAlignment="1">
      <alignment horizontal="right"/>
    </xf>
    <xf numFmtId="165" fontId="19" fillId="3" borderId="1" xfId="12" applyNumberFormat="1" applyFont="1" applyFill="1" applyBorder="1" applyAlignment="1">
      <alignment horizontal="right"/>
    </xf>
    <xf numFmtId="164" fontId="17" fillId="0" borderId="0" xfId="7" applyFont="1"/>
    <xf numFmtId="164" fontId="19" fillId="0" borderId="0" xfId="7" applyFont="1"/>
    <xf numFmtId="164" fontId="19" fillId="0" borderId="0" xfId="16" applyFont="1" applyBorder="1" applyAlignment="1">
      <alignment vertical="top"/>
    </xf>
    <xf numFmtId="3" fontId="19" fillId="0" borderId="0" xfId="16" applyNumberFormat="1" applyFont="1" applyBorder="1" applyAlignment="1">
      <alignment vertical="top"/>
    </xf>
    <xf numFmtId="3" fontId="19" fillId="0" borderId="0" xfId="16" applyNumberFormat="1" applyFont="1" applyBorder="1" applyAlignment="1">
      <alignment horizontal="right" vertical="top"/>
    </xf>
    <xf numFmtId="164" fontId="19" fillId="0" borderId="0" xfId="6" applyFont="1" applyBorder="1"/>
    <xf numFmtId="164" fontId="17" fillId="0" borderId="0" xfId="16" applyFont="1" applyFill="1" applyAlignment="1">
      <alignment vertical="top"/>
    </xf>
    <xf numFmtId="164" fontId="19" fillId="0" borderId="0" xfId="16" applyFont="1" applyFill="1" applyAlignment="1">
      <alignment vertical="top"/>
    </xf>
    <xf numFmtId="164" fontId="19" fillId="0" borderId="0" xfId="16" applyFont="1" applyAlignment="1">
      <alignment vertical="top"/>
    </xf>
    <xf numFmtId="177" fontId="19" fillId="3" borderId="0" xfId="12" applyNumberFormat="1" applyFont="1" applyFill="1" applyBorder="1">
      <alignment horizontal="right"/>
    </xf>
    <xf numFmtId="164" fontId="17" fillId="0" borderId="0" xfId="7" applyFont="1" applyBorder="1" applyAlignment="1">
      <alignment vertical="top"/>
    </xf>
    <xf numFmtId="164" fontId="19" fillId="0" borderId="0" xfId="7" applyFont="1" applyBorder="1" applyAlignment="1">
      <alignment vertical="top"/>
    </xf>
    <xf numFmtId="169" fontId="19" fillId="4" borderId="1" xfId="3" applyNumberFormat="1" applyFont="1" applyFill="1" applyBorder="1" applyAlignment="1">
      <alignment horizontal="left"/>
    </xf>
    <xf numFmtId="166" fontId="19" fillId="0" borderId="1" xfId="19" applyNumberFormat="1" applyFont="1" applyFill="1" applyBorder="1" applyAlignment="1">
      <alignment horizontal="right"/>
    </xf>
    <xf numFmtId="164" fontId="17" fillId="0" borderId="0" xfId="7" applyFont="1" applyAlignment="1">
      <alignment horizontal="left"/>
    </xf>
    <xf numFmtId="165" fontId="19" fillId="0" borderId="0" xfId="17" applyNumberFormat="1" applyFont="1" applyFill="1" applyBorder="1" applyAlignment="1">
      <alignment horizontal="left"/>
    </xf>
    <xf numFmtId="164" fontId="19" fillId="0" borderId="0" xfId="18" applyFont="1" applyFill="1" applyBorder="1" applyAlignment="1">
      <alignment horizontal="left"/>
    </xf>
    <xf numFmtId="164" fontId="19" fillId="0" borderId="0" xfId="7" applyFont="1" applyAlignment="1">
      <alignment horizontal="left"/>
    </xf>
    <xf numFmtId="2" fontId="17" fillId="0" borderId="0" xfId="7" applyNumberFormat="1" applyFont="1" applyAlignment="1">
      <alignment horizontal="left"/>
    </xf>
    <xf numFmtId="169" fontId="17" fillId="2" borderId="1" xfId="20" applyNumberFormat="1" applyFont="1" applyFill="1" applyBorder="1" applyAlignment="1">
      <alignment horizontal="center" vertical="center"/>
    </xf>
    <xf numFmtId="17" fontId="17" fillId="2" borderId="1" xfId="7" applyNumberFormat="1" applyFont="1" applyFill="1" applyBorder="1" applyAlignment="1">
      <alignment horizontal="center" vertical="center"/>
    </xf>
    <xf numFmtId="166" fontId="16" fillId="3" borderId="1" xfId="7" applyNumberFormat="1" applyFont="1" applyFill="1" applyBorder="1" applyAlignment="1">
      <alignment horizontal="center" vertical="center"/>
    </xf>
    <xf numFmtId="164" fontId="16" fillId="0" borderId="1" xfId="20" applyFont="1" applyFill="1" applyBorder="1"/>
    <xf numFmtId="167" fontId="16" fillId="3" borderId="1" xfId="7" applyNumberFormat="1" applyFont="1" applyFill="1" applyBorder="1" applyAlignment="1">
      <alignment vertical="top"/>
    </xf>
    <xf numFmtId="167" fontId="16" fillId="4" borderId="1" xfId="21" applyNumberFormat="1" applyFont="1" applyFill="1" applyBorder="1" applyAlignment="1">
      <alignment vertical="top"/>
    </xf>
    <xf numFmtId="167" fontId="33" fillId="0" borderId="1" xfId="3" applyNumberFormat="1" applyFont="1" applyFill="1" applyBorder="1"/>
    <xf numFmtId="164" fontId="16" fillId="3" borderId="1" xfId="20" applyFont="1" applyFill="1" applyBorder="1"/>
    <xf numFmtId="167" fontId="16" fillId="0" borderId="1" xfId="7" applyNumberFormat="1" applyFont="1" applyFill="1" applyBorder="1" applyAlignment="1">
      <alignment vertical="top"/>
    </xf>
    <xf numFmtId="166" fontId="15" fillId="3" borderId="1" xfId="7" applyNumberFormat="1" applyFont="1" applyFill="1" applyBorder="1" applyAlignment="1">
      <alignment horizontal="left" vertical="top"/>
    </xf>
    <xf numFmtId="164" fontId="15" fillId="3" borderId="1" xfId="20" applyFont="1" applyFill="1" applyBorder="1"/>
    <xf numFmtId="167" fontId="15" fillId="3" borderId="1" xfId="7" applyNumberFormat="1" applyFont="1" applyFill="1" applyBorder="1" applyAlignment="1">
      <alignment horizontal="right" vertical="top"/>
    </xf>
    <xf numFmtId="167" fontId="15" fillId="3" borderId="1" xfId="7" applyNumberFormat="1" applyFont="1" applyFill="1" applyBorder="1" applyAlignment="1">
      <alignment vertical="top"/>
    </xf>
    <xf numFmtId="164" fontId="15" fillId="0" borderId="0" xfId="7" applyFont="1" applyBorder="1" applyAlignment="1">
      <alignment vertical="top" wrapText="1"/>
    </xf>
    <xf numFmtId="164" fontId="16" fillId="0" borderId="0" xfId="7" applyFont="1"/>
    <xf numFmtId="164" fontId="15" fillId="0" borderId="0" xfId="20" applyFont="1" applyFill="1" applyBorder="1" applyAlignment="1"/>
    <xf numFmtId="2" fontId="15" fillId="0" borderId="0" xfId="20" applyNumberFormat="1" applyFont="1" applyFill="1" applyBorder="1"/>
    <xf numFmtId="2" fontId="16" fillId="0" borderId="0" xfId="20" applyNumberFormat="1" applyFont="1" applyFill="1"/>
    <xf numFmtId="164" fontId="16" fillId="0" borderId="0" xfId="20" applyFont="1" applyFill="1"/>
    <xf numFmtId="2" fontId="19" fillId="0" borderId="0" xfId="7" applyNumberFormat="1" applyFont="1"/>
    <xf numFmtId="0" fontId="41" fillId="0" borderId="0" xfId="3" applyNumberFormat="1" applyFont="1"/>
    <xf numFmtId="0" fontId="13" fillId="0" borderId="0" xfId="3" applyNumberFormat="1" applyFont="1"/>
    <xf numFmtId="0" fontId="47" fillId="5" borderId="1" xfId="3" applyNumberFormat="1" applyFont="1" applyFill="1" applyBorder="1" applyAlignment="1">
      <alignment horizontal="center" vertical="center"/>
    </xf>
    <xf numFmtId="0" fontId="47" fillId="5" borderId="1" xfId="3" applyNumberFormat="1" applyFont="1" applyFill="1" applyBorder="1" applyAlignment="1">
      <alignment horizontal="center" vertical="center" wrapText="1"/>
    </xf>
    <xf numFmtId="167" fontId="48" fillId="0" borderId="1" xfId="2" applyNumberFormat="1" applyFont="1" applyBorder="1" applyAlignment="1">
      <alignment horizontal="right"/>
    </xf>
    <xf numFmtId="167" fontId="48" fillId="0" borderId="1" xfId="3" applyNumberFormat="1" applyFont="1" applyFill="1" applyBorder="1" applyAlignment="1">
      <alignment horizontal="right"/>
    </xf>
    <xf numFmtId="0" fontId="47" fillId="0" borderId="11" xfId="3" applyNumberFormat="1" applyFont="1" applyBorder="1" applyAlignment="1">
      <alignment vertical="center"/>
    </xf>
    <xf numFmtId="0" fontId="47" fillId="0" borderId="3" xfId="3" applyNumberFormat="1" applyFont="1" applyBorder="1" applyAlignment="1">
      <alignment horizontal="center" vertical="center"/>
    </xf>
    <xf numFmtId="0" fontId="47" fillId="0" borderId="7" xfId="3" applyNumberFormat="1" applyFont="1" applyBorder="1" applyAlignment="1">
      <alignment horizontal="center" vertical="center" wrapText="1"/>
    </xf>
    <xf numFmtId="0" fontId="47" fillId="0" borderId="1" xfId="3" applyNumberFormat="1" applyFont="1" applyBorder="1" applyAlignment="1">
      <alignment horizontal="center" vertical="center"/>
    </xf>
    <xf numFmtId="0" fontId="47" fillId="0" borderId="11" xfId="3" applyNumberFormat="1" applyFont="1" applyBorder="1"/>
    <xf numFmtId="0" fontId="13" fillId="0" borderId="7" xfId="3" applyNumberFormat="1" applyFont="1" applyBorder="1"/>
    <xf numFmtId="0" fontId="13" fillId="0" borderId="9" xfId="3" applyNumberFormat="1" applyFont="1" applyBorder="1"/>
    <xf numFmtId="0" fontId="13" fillId="0" borderId="11" xfId="3" applyNumberFormat="1" applyFont="1" applyBorder="1"/>
    <xf numFmtId="0" fontId="13" fillId="0" borderId="13" xfId="3" applyNumberFormat="1" applyFont="1" applyBorder="1"/>
    <xf numFmtId="0" fontId="47" fillId="0" borderId="18" xfId="3" applyNumberFormat="1" applyFont="1" applyBorder="1"/>
    <xf numFmtId="0" fontId="13" fillId="0" borderId="0" xfId="3" applyNumberFormat="1" applyFont="1" applyBorder="1"/>
    <xf numFmtId="0" fontId="13" fillId="0" borderId="1" xfId="3" applyNumberFormat="1" applyFont="1" applyBorder="1"/>
    <xf numFmtId="0" fontId="13" fillId="0" borderId="1" xfId="3" applyNumberFormat="1" applyFont="1" applyFill="1" applyBorder="1"/>
    <xf numFmtId="0" fontId="13" fillId="0" borderId="12" xfId="3" applyNumberFormat="1" applyFont="1" applyBorder="1"/>
    <xf numFmtId="0" fontId="47" fillId="0" borderId="11" xfId="3" applyNumberFormat="1" applyFont="1" applyFill="1" applyBorder="1"/>
    <xf numFmtId="0" fontId="13" fillId="3" borderId="1" xfId="3" applyNumberFormat="1" applyFont="1" applyFill="1" applyBorder="1"/>
    <xf numFmtId="0" fontId="49" fillId="0" borderId="18" xfId="3" applyNumberFormat="1" applyFont="1" applyFill="1" applyBorder="1"/>
    <xf numFmtId="0" fontId="49" fillId="0" borderId="0" xfId="3" applyNumberFormat="1" applyFont="1"/>
    <xf numFmtId="164" fontId="17" fillId="0" borderId="0" xfId="7" applyFont="1" applyBorder="1" applyAlignment="1">
      <alignment horizontal="left"/>
    </xf>
    <xf numFmtId="164" fontId="19" fillId="0" borderId="0" xfId="7" applyFont="1" applyBorder="1" applyAlignment="1">
      <alignment horizontal="left"/>
    </xf>
    <xf numFmtId="164" fontId="17" fillId="0" borderId="2" xfId="7" applyFont="1" applyBorder="1" applyAlignment="1">
      <alignment horizontal="center"/>
    </xf>
    <xf numFmtId="164" fontId="19" fillId="3" borderId="0" xfId="7" applyFont="1" applyFill="1"/>
    <xf numFmtId="0" fontId="48" fillId="0" borderId="0" xfId="3" applyNumberFormat="1" applyFont="1"/>
    <xf numFmtId="164" fontId="17" fillId="6" borderId="1" xfId="22" applyNumberFormat="1" applyFont="1" applyFill="1" applyBorder="1" applyAlignment="1">
      <alignment horizontal="center" vertical="center" wrapText="1"/>
    </xf>
    <xf numFmtId="164" fontId="17" fillId="6" borderId="1" xfId="23" applyNumberFormat="1" applyFont="1" applyFill="1" applyBorder="1" applyAlignment="1">
      <alignment horizontal="center" vertical="top" wrapText="1"/>
    </xf>
    <xf numFmtId="0" fontId="8" fillId="0" borderId="0" xfId="3" applyNumberFormat="1" applyFont="1"/>
    <xf numFmtId="2" fontId="8" fillId="0" borderId="0" xfId="3" applyNumberFormat="1" applyFont="1"/>
    <xf numFmtId="2" fontId="48" fillId="0" borderId="0" xfId="3" applyNumberFormat="1" applyFont="1"/>
    <xf numFmtId="164" fontId="22" fillId="0" borderId="0" xfId="7" applyFont="1" applyBorder="1" applyAlignment="1">
      <alignment horizontal="left"/>
    </xf>
    <xf numFmtId="164" fontId="21" fillId="0" borderId="0" xfId="7" applyFont="1" applyBorder="1" applyAlignment="1">
      <alignment horizontal="left"/>
    </xf>
    <xf numFmtId="164" fontId="22" fillId="0" borderId="2" xfId="7" applyFont="1" applyBorder="1" applyAlignment="1">
      <alignment horizontal="center"/>
    </xf>
    <xf numFmtId="0" fontId="50" fillId="0" borderId="0" xfId="3" applyNumberFormat="1" applyFont="1"/>
    <xf numFmtId="2" fontId="41" fillId="0" borderId="0" xfId="3" applyNumberFormat="1" applyFont="1"/>
    <xf numFmtId="2" fontId="50" fillId="0" borderId="0" xfId="3" applyNumberFormat="1" applyFont="1"/>
    <xf numFmtId="0" fontId="48" fillId="0" borderId="0" xfId="3" applyNumberFormat="1" applyFont="1" applyAlignment="1">
      <alignment horizontal="center"/>
    </xf>
    <xf numFmtId="165" fontId="15" fillId="3" borderId="1" xfId="12" applyNumberFormat="1" applyFont="1" applyFill="1" applyBorder="1" applyAlignment="1">
      <alignment horizontal="right" vertical="top"/>
    </xf>
    <xf numFmtId="166" fontId="48" fillId="0" borderId="1" xfId="1" applyNumberFormat="1" applyFont="1" applyBorder="1" applyAlignment="1">
      <alignment vertical="center" wrapText="1"/>
    </xf>
    <xf numFmtId="165" fontId="16" fillId="3" borderId="1" xfId="12" applyNumberFormat="1" applyFont="1" applyFill="1" applyBorder="1" applyAlignment="1">
      <alignment horizontal="right" vertical="top"/>
    </xf>
    <xf numFmtId="0" fontId="49" fillId="0" borderId="0" xfId="3" applyNumberFormat="1" applyFont="1" applyAlignment="1">
      <alignment vertical="center"/>
    </xf>
    <xf numFmtId="0" fontId="49" fillId="0" borderId="0" xfId="3" applyNumberFormat="1" applyFont="1" applyAlignment="1">
      <alignment horizontal="left" vertical="center" wrapText="1"/>
    </xf>
    <xf numFmtId="0" fontId="49" fillId="0" borderId="0" xfId="3" applyNumberFormat="1" applyFont="1" applyAlignment="1">
      <alignment horizontal="left" vertical="center" indent="5"/>
    </xf>
    <xf numFmtId="2" fontId="49" fillId="0" borderId="0" xfId="3" applyNumberFormat="1" applyFont="1"/>
    <xf numFmtId="175" fontId="15" fillId="3" borderId="1" xfId="12" applyNumberFormat="1" applyFont="1" applyFill="1" applyBorder="1" applyAlignment="1">
      <alignment horizontal="right" vertical="top"/>
    </xf>
    <xf numFmtId="37" fontId="48" fillId="0" borderId="1" xfId="1" applyNumberFormat="1" applyFont="1" applyBorder="1" applyAlignment="1">
      <alignment vertical="center" wrapText="1"/>
    </xf>
    <xf numFmtId="0" fontId="49" fillId="0" borderId="0" xfId="3" applyNumberFormat="1" applyFont="1" applyAlignment="1">
      <alignment vertical="top"/>
    </xf>
    <xf numFmtId="0" fontId="49" fillId="0" borderId="0" xfId="3" applyNumberFormat="1" applyFont="1" applyAlignment="1">
      <alignment horizontal="left"/>
    </xf>
    <xf numFmtId="2" fontId="49" fillId="0" borderId="0" xfId="3" applyNumberFormat="1" applyFont="1" applyAlignment="1">
      <alignment horizontal="left"/>
    </xf>
    <xf numFmtId="0" fontId="49" fillId="0" borderId="0" xfId="3" applyNumberFormat="1" applyFont="1" applyAlignment="1"/>
    <xf numFmtId="2" fontId="49" fillId="0" borderId="0" xfId="3" applyNumberFormat="1" applyFont="1" applyAlignment="1"/>
    <xf numFmtId="43" fontId="48" fillId="0" borderId="0" xfId="3" applyNumberFormat="1" applyFont="1"/>
    <xf numFmtId="178" fontId="15" fillId="3" borderId="1" xfId="12" applyNumberFormat="1" applyFont="1" applyFill="1" applyBorder="1" applyAlignment="1">
      <alignment horizontal="right" vertical="top"/>
    </xf>
    <xf numFmtId="166" fontId="48" fillId="0" borderId="0" xfId="3" applyNumberFormat="1" applyFont="1"/>
    <xf numFmtId="178" fontId="16" fillId="3" borderId="1" xfId="12" applyNumberFormat="1" applyFont="1" applyFill="1" applyBorder="1" applyAlignment="1">
      <alignment horizontal="right" vertical="top"/>
    </xf>
    <xf numFmtId="0" fontId="47" fillId="0" borderId="0" xfId="3" applyNumberFormat="1" applyFont="1"/>
    <xf numFmtId="0" fontId="13" fillId="0" borderId="0" xfId="3" applyNumberFormat="1" applyFont="1" applyFill="1"/>
    <xf numFmtId="0" fontId="8" fillId="0" borderId="0" xfId="3" applyNumberFormat="1" applyFont="1" applyFill="1"/>
    <xf numFmtId="0" fontId="8" fillId="0" borderId="0" xfId="3" applyNumberFormat="1" applyFont="1" applyFill="1" applyAlignment="1">
      <alignment vertical="center"/>
    </xf>
    <xf numFmtId="0" fontId="8" fillId="0" borderId="0" xfId="3" applyNumberFormat="1" applyFont="1" applyAlignment="1">
      <alignment vertical="center"/>
    </xf>
    <xf numFmtId="2" fontId="8" fillId="0" borderId="1" xfId="2" applyNumberFormat="1" applyFont="1" applyBorder="1" applyAlignment="1">
      <alignment horizontal="center" vertical="center"/>
    </xf>
    <xf numFmtId="2" fontId="8" fillId="3" borderId="1" xfId="2" applyNumberFormat="1" applyFont="1" applyFill="1" applyBorder="1" applyAlignment="1">
      <alignment horizontal="center" vertical="center"/>
    </xf>
    <xf numFmtId="2" fontId="48" fillId="0" borderId="1" xfId="2" applyNumberFormat="1" applyFont="1" applyBorder="1" applyAlignment="1">
      <alignment horizontal="center" vertical="center"/>
    </xf>
    <xf numFmtId="39" fontId="48" fillId="0" borderId="1" xfId="2" applyNumberFormat="1" applyFont="1" applyBorder="1" applyAlignment="1">
      <alignment horizontal="center" vertical="center"/>
    </xf>
    <xf numFmtId="2" fontId="13" fillId="0" borderId="0" xfId="3" applyNumberFormat="1" applyFont="1" applyFill="1"/>
    <xf numFmtId="164" fontId="17" fillId="3" borderId="0" xfId="7" applyFont="1" applyFill="1"/>
    <xf numFmtId="2" fontId="13" fillId="0" borderId="0" xfId="3" applyNumberFormat="1" applyFont="1"/>
    <xf numFmtId="2" fontId="8" fillId="0" borderId="0" xfId="2" applyNumberFormat="1" applyFont="1" applyBorder="1" applyAlignment="1">
      <alignment horizontal="center" vertical="center"/>
    </xf>
    <xf numFmtId="0" fontId="47" fillId="0" borderId="0" xfId="3" applyNumberFormat="1" applyFont="1" applyFill="1"/>
    <xf numFmtId="0" fontId="13" fillId="0" borderId="0" xfId="3" applyNumberFormat="1" applyFont="1" applyAlignment="1">
      <alignment horizontal="left"/>
    </xf>
    <xf numFmtId="167" fontId="48" fillId="0" borderId="1" xfId="3" applyNumberFormat="1" applyFont="1" applyBorder="1" applyAlignment="1">
      <alignment horizontal="center"/>
    </xf>
    <xf numFmtId="0" fontId="8" fillId="0" borderId="0" xfId="3" applyNumberFormat="1" applyFont="1" applyAlignment="1">
      <alignment vertical="top"/>
    </xf>
    <xf numFmtId="0" fontId="8" fillId="0" borderId="0" xfId="3" applyNumberFormat="1" applyFont="1" applyAlignment="1">
      <alignment horizontal="left" vertical="top"/>
    </xf>
    <xf numFmtId="0" fontId="48" fillId="0" borderId="0" xfId="3" applyNumberFormat="1" applyFont="1" applyFill="1"/>
    <xf numFmtId="167" fontId="48" fillId="0" borderId="0" xfId="3" applyNumberFormat="1" applyFont="1"/>
    <xf numFmtId="0" fontId="8" fillId="0" borderId="0" xfId="3" applyNumberFormat="1" applyFont="1" applyAlignment="1">
      <alignment wrapText="1"/>
    </xf>
    <xf numFmtId="175" fontId="16" fillId="3" borderId="1" xfId="12" applyNumberFormat="1" applyFont="1" applyFill="1" applyBorder="1" applyAlignment="1">
      <alignment horizontal="right" vertical="top"/>
    </xf>
    <xf numFmtId="179" fontId="16" fillId="3" borderId="1" xfId="12" applyNumberFormat="1" applyFont="1" applyFill="1" applyBorder="1" applyAlignment="1">
      <alignment horizontal="right" vertical="top"/>
    </xf>
    <xf numFmtId="180" fontId="48" fillId="0" borderId="0" xfId="3" applyNumberFormat="1" applyFont="1"/>
    <xf numFmtId="0" fontId="8" fillId="5" borderId="1" xfId="24" applyNumberFormat="1" applyFont="1" applyFill="1" applyBorder="1" applyAlignment="1">
      <alignment horizontal="center" vertical="center" wrapText="1"/>
    </xf>
    <xf numFmtId="165" fontId="19" fillId="0" borderId="1" xfId="13" applyNumberFormat="1" applyFont="1" applyBorder="1" applyAlignment="1">
      <alignment horizontal="right" vertical="center"/>
    </xf>
    <xf numFmtId="164" fontId="17" fillId="0" borderId="0" xfId="6" applyNumberFormat="1" applyFont="1"/>
    <xf numFmtId="164" fontId="19" fillId="0" borderId="0" xfId="6" applyNumberFormat="1" applyFont="1"/>
    <xf numFmtId="0" fontId="41" fillId="0" borderId="0" xfId="24" applyNumberFormat="1" applyFont="1" applyFill="1" applyAlignment="1">
      <alignment vertical="center"/>
    </xf>
    <xf numFmtId="0" fontId="50" fillId="0" borderId="0" xfId="24" applyNumberFormat="1" applyFont="1" applyFill="1" applyAlignment="1">
      <alignment horizontal="center" vertical="center"/>
    </xf>
    <xf numFmtId="0" fontId="50" fillId="0" borderId="0" xfId="24" applyNumberFormat="1" applyFont="1" applyFill="1" applyAlignment="1">
      <alignment vertical="center"/>
    </xf>
    <xf numFmtId="0" fontId="13" fillId="0" borderId="0" xfId="24" applyNumberFormat="1" applyFont="1" applyFill="1"/>
    <xf numFmtId="0" fontId="13" fillId="0" borderId="0" xfId="24" applyNumberFormat="1" applyFont="1" applyFill="1" applyAlignment="1">
      <alignment vertical="center"/>
    </xf>
    <xf numFmtId="0" fontId="13" fillId="0" borderId="0" xfId="24" applyNumberFormat="1" applyFont="1" applyFill="1" applyAlignment="1">
      <alignment horizontal="center" vertical="top"/>
    </xf>
    <xf numFmtId="164" fontId="17" fillId="0" borderId="0" xfId="6" applyNumberFormat="1" applyFont="1" applyFill="1" applyAlignment="1">
      <alignment vertical="center"/>
    </xf>
    <xf numFmtId="164" fontId="19" fillId="0" borderId="0" xfId="6" applyNumberFormat="1" applyFont="1" applyFill="1" applyAlignment="1">
      <alignment vertical="center"/>
    </xf>
    <xf numFmtId="15" fontId="19" fillId="0" borderId="0" xfId="6" applyNumberFormat="1" applyFont="1" applyFill="1" applyAlignment="1">
      <alignment vertical="center"/>
    </xf>
    <xf numFmtId="165" fontId="19" fillId="0" borderId="0" xfId="6" applyNumberFormat="1" applyFont="1" applyFill="1" applyAlignment="1">
      <alignment vertical="center"/>
    </xf>
    <xf numFmtId="0" fontId="13" fillId="0" borderId="0" xfId="24" applyNumberFormat="1" applyFont="1" applyFill="1" applyAlignment="1">
      <alignment horizontal="center"/>
    </xf>
    <xf numFmtId="15" fontId="19" fillId="0" borderId="0" xfId="6" applyNumberFormat="1" applyFont="1"/>
    <xf numFmtId="165" fontId="19" fillId="0" borderId="0" xfId="6" applyNumberFormat="1" applyFont="1"/>
    <xf numFmtId="17" fontId="15" fillId="3" borderId="1" xfId="8" applyNumberFormat="1" applyFont="1" applyFill="1" applyBorder="1" applyAlignment="1">
      <alignment horizontal="left" vertical="center" wrapText="1"/>
    </xf>
    <xf numFmtId="1" fontId="15" fillId="3" borderId="1" xfId="6" applyNumberFormat="1" applyFont="1" applyFill="1" applyBorder="1" applyAlignment="1">
      <alignment horizontal="right" vertical="top" wrapText="1"/>
    </xf>
    <xf numFmtId="17" fontId="16" fillId="3" borderId="1" xfId="8" applyNumberFormat="1" applyFont="1" applyFill="1" applyBorder="1" applyAlignment="1">
      <alignment horizontal="left" vertical="center" wrapText="1"/>
    </xf>
    <xf numFmtId="1" fontId="16" fillId="3" borderId="1" xfId="6" applyNumberFormat="1" applyFont="1" applyFill="1" applyBorder="1" applyAlignment="1">
      <alignment horizontal="right" vertical="top" wrapText="1"/>
    </xf>
    <xf numFmtId="181" fontId="16" fillId="0" borderId="1" xfId="8" applyNumberFormat="1" applyFont="1" applyFill="1" applyBorder="1" applyAlignment="1">
      <alignment horizontal="right" vertical="top" wrapText="1"/>
    </xf>
    <xf numFmtId="182" fontId="16" fillId="0" borderId="1" xfId="8" applyNumberFormat="1" applyFont="1" applyFill="1" applyBorder="1" applyAlignment="1">
      <alignment horizontal="right" vertical="top" wrapText="1"/>
    </xf>
    <xf numFmtId="169" fontId="17" fillId="6" borderId="1" xfId="6" applyNumberFormat="1" applyFont="1" applyFill="1" applyBorder="1" applyAlignment="1">
      <alignment horizontal="center" vertical="top" wrapText="1"/>
    </xf>
    <xf numFmtId="168" fontId="15" fillId="0" borderId="1" xfId="8" applyNumberFormat="1" applyFont="1" applyFill="1" applyBorder="1" applyAlignment="1">
      <alignment horizontal="right" wrapText="1"/>
    </xf>
    <xf numFmtId="168" fontId="16" fillId="0" borderId="1" xfId="8" applyNumberFormat="1" applyFont="1" applyFill="1" applyBorder="1" applyAlignment="1">
      <alignment horizontal="right" wrapText="1"/>
    </xf>
    <xf numFmtId="167" fontId="16" fillId="0" borderId="1" xfId="8" applyNumberFormat="1" applyFont="1" applyFill="1" applyBorder="1" applyAlignment="1">
      <alignment horizontal="right" wrapText="1"/>
    </xf>
    <xf numFmtId="164" fontId="17" fillId="0" borderId="0" xfId="5" applyFont="1" applyFill="1" applyAlignment="1">
      <alignment vertical="top"/>
    </xf>
    <xf numFmtId="1" fontId="17" fillId="2" borderId="3" xfId="5" applyNumberFormat="1" applyFont="1" applyFill="1" applyBorder="1" applyAlignment="1">
      <alignment horizontal="center" vertical="center" wrapText="1"/>
    </xf>
    <xf numFmtId="164" fontId="17" fillId="0" borderId="0" xfId="5" applyFont="1" applyFill="1" applyAlignment="1">
      <alignment horizontal="center" vertical="top"/>
    </xf>
    <xf numFmtId="164" fontId="17" fillId="0" borderId="0" xfId="5" applyFont="1" applyAlignment="1">
      <alignment horizontal="center" vertical="top"/>
    </xf>
    <xf numFmtId="181" fontId="17" fillId="3" borderId="1" xfId="8" applyNumberFormat="1" applyFont="1" applyFill="1" applyBorder="1" applyAlignment="1">
      <alignment horizontal="right" vertical="center" wrapText="1"/>
    </xf>
    <xf numFmtId="164" fontId="19" fillId="0" borderId="0" xfId="8" applyFont="1" applyBorder="1" applyAlignment="1">
      <alignment vertical="top"/>
    </xf>
    <xf numFmtId="181" fontId="19" fillId="3" borderId="1" xfId="8" applyNumberFormat="1" applyFont="1" applyFill="1" applyBorder="1" applyAlignment="1">
      <alignment horizontal="right" vertical="center" wrapText="1"/>
    </xf>
    <xf numFmtId="166" fontId="19" fillId="3" borderId="1" xfId="1" applyNumberFormat="1" applyFont="1" applyFill="1" applyBorder="1" applyAlignment="1">
      <alignment horizontal="right" vertical="center" wrapText="1"/>
    </xf>
    <xf numFmtId="2" fontId="19" fillId="0" borderId="0" xfId="8" applyNumberFormat="1" applyFont="1" applyBorder="1" applyAlignment="1">
      <alignment vertical="top"/>
    </xf>
    <xf numFmtId="166" fontId="19" fillId="3" borderId="1" xfId="8" applyNumberFormat="1" applyFont="1" applyFill="1" applyBorder="1" applyAlignment="1">
      <alignment horizontal="right" vertical="center" wrapText="1"/>
    </xf>
    <xf numFmtId="164" fontId="19" fillId="0" borderId="0" xfId="5" applyFont="1" applyFill="1" applyAlignment="1">
      <alignment vertical="top"/>
    </xf>
    <xf numFmtId="164" fontId="19" fillId="0" borderId="0" xfId="5" applyFont="1" applyBorder="1" applyAlignment="1">
      <alignment vertical="top"/>
    </xf>
    <xf numFmtId="183" fontId="17" fillId="3" borderId="1" xfId="8" applyNumberFormat="1" applyFont="1" applyFill="1" applyBorder="1" applyAlignment="1">
      <alignment horizontal="right" vertical="center" wrapText="1"/>
    </xf>
    <xf numFmtId="168" fontId="19" fillId="0" borderId="1" xfId="8" applyNumberFormat="1" applyFont="1" applyFill="1" applyBorder="1" applyAlignment="1">
      <alignment horizontal="right" vertical="center" wrapText="1"/>
    </xf>
    <xf numFmtId="164" fontId="17" fillId="0" borderId="0" xfId="14" applyNumberFormat="1" applyFont="1" applyFill="1" applyBorder="1" applyAlignment="1">
      <alignment vertical="top" wrapText="1"/>
    </xf>
    <xf numFmtId="183" fontId="19" fillId="0" borderId="0" xfId="8" applyNumberFormat="1" applyFont="1" applyFill="1" applyBorder="1" applyAlignment="1">
      <alignment horizontal="right" vertical="top"/>
    </xf>
    <xf numFmtId="164" fontId="55" fillId="0" borderId="0" xfId="5" applyFont="1" applyAlignment="1">
      <alignment vertical="top"/>
    </xf>
    <xf numFmtId="164" fontId="55" fillId="0" borderId="0" xfId="5" applyFont="1" applyAlignment="1">
      <alignment horizontal="center" vertical="top"/>
    </xf>
    <xf numFmtId="165" fontId="17" fillId="0" borderId="1" xfId="8" applyNumberFormat="1" applyFont="1" applyFill="1" applyBorder="1" applyAlignment="1">
      <alignment horizontal="right" vertical="top"/>
    </xf>
    <xf numFmtId="165" fontId="17" fillId="0" borderId="24" xfId="8" applyNumberFormat="1" applyFont="1" applyFill="1" applyBorder="1" applyAlignment="1">
      <alignment horizontal="right" vertical="top"/>
    </xf>
    <xf numFmtId="165" fontId="19" fillId="0" borderId="1" xfId="8" applyNumberFormat="1" applyFont="1" applyFill="1" applyBorder="1" applyAlignment="1">
      <alignment horizontal="right" vertical="top"/>
    </xf>
    <xf numFmtId="165" fontId="19" fillId="0" borderId="24" xfId="8" applyNumberFormat="1" applyFont="1" applyFill="1" applyBorder="1" applyAlignment="1">
      <alignment horizontal="right" vertical="top"/>
    </xf>
    <xf numFmtId="164" fontId="17" fillId="0" borderId="0" xfId="8" applyFont="1" applyAlignment="1">
      <alignment horizontal="left" vertical="top"/>
    </xf>
    <xf numFmtId="164" fontId="21" fillId="0" borderId="0" xfId="5" applyFont="1" applyBorder="1" applyAlignment="1">
      <alignment vertical="top"/>
    </xf>
    <xf numFmtId="164" fontId="19" fillId="0" borderId="0" xfId="5" applyFont="1" applyAlignment="1">
      <alignment horizontal="left" vertical="top"/>
    </xf>
    <xf numFmtId="2" fontId="10" fillId="0" borderId="0" xfId="25" applyNumberFormat="1"/>
    <xf numFmtId="180" fontId="10" fillId="0" borderId="0" xfId="2" applyNumberFormat="1" applyFont="1"/>
    <xf numFmtId="166" fontId="19" fillId="0" borderId="0" xfId="1" applyNumberFormat="1" applyFont="1" applyAlignment="1">
      <alignment vertical="top"/>
    </xf>
    <xf numFmtId="164" fontId="56" fillId="0" borderId="0" xfId="5" applyFont="1" applyAlignment="1">
      <alignment vertical="top"/>
    </xf>
    <xf numFmtId="164" fontId="57" fillId="0" borderId="0" xfId="5" applyFont="1" applyAlignment="1">
      <alignment horizontal="center" vertical="top"/>
    </xf>
    <xf numFmtId="164" fontId="57" fillId="0" borderId="0" xfId="5" applyFont="1" applyFill="1" applyBorder="1" applyAlignment="1">
      <alignment horizontal="center" vertical="top"/>
    </xf>
    <xf numFmtId="164" fontId="17" fillId="0" borderId="0" xfId="5" applyFont="1" applyFill="1" applyBorder="1" applyAlignment="1">
      <alignment horizontal="center" vertical="center"/>
    </xf>
    <xf numFmtId="164" fontId="16" fillId="0" borderId="1" xfId="5" applyFont="1" applyBorder="1" applyAlignment="1">
      <alignment vertical="top"/>
    </xf>
    <xf numFmtId="181" fontId="16" fillId="0" borderId="1" xfId="8" applyNumberFormat="1" applyFont="1" applyFill="1" applyBorder="1" applyAlignment="1">
      <alignment horizontal="right" vertical="top"/>
    </xf>
    <xf numFmtId="164" fontId="34" fillId="0" borderId="0" xfId="5" applyFont="1" applyBorder="1" applyAlignment="1">
      <alignment vertical="top"/>
    </xf>
    <xf numFmtId="164" fontId="34" fillId="0" borderId="0" xfId="5" applyFont="1" applyAlignment="1">
      <alignment vertical="top"/>
    </xf>
    <xf numFmtId="164" fontId="15" fillId="0" borderId="1" xfId="5" applyFont="1" applyBorder="1" applyAlignment="1">
      <alignment vertical="top"/>
    </xf>
    <xf numFmtId="181" fontId="15" fillId="0" borderId="1" xfId="8" applyNumberFormat="1" applyFont="1" applyFill="1" applyBorder="1" applyAlignment="1">
      <alignment horizontal="right" vertical="top"/>
    </xf>
    <xf numFmtId="164" fontId="25" fillId="0" borderId="0" xfId="5" applyFont="1" applyBorder="1" applyAlignment="1">
      <alignment vertical="top"/>
    </xf>
    <xf numFmtId="181" fontId="25" fillId="0" borderId="0" xfId="5" applyNumberFormat="1" applyFont="1" applyFill="1" applyBorder="1" applyAlignment="1">
      <alignment vertical="top"/>
    </xf>
    <xf numFmtId="164" fontId="25" fillId="0" borderId="0" xfId="5" applyFont="1" applyFill="1" applyBorder="1" applyAlignment="1">
      <alignment vertical="top"/>
    </xf>
    <xf numFmtId="164" fontId="25" fillId="0" borderId="0" xfId="5" applyFont="1" applyAlignment="1">
      <alignment vertical="top"/>
    </xf>
    <xf numFmtId="164" fontId="10" fillId="0" borderId="0" xfId="5" applyFont="1" applyFill="1" applyBorder="1" applyAlignment="1">
      <alignment vertical="top"/>
    </xf>
    <xf numFmtId="1" fontId="10" fillId="0" borderId="0" xfId="5" applyNumberFormat="1" applyFont="1" applyAlignment="1">
      <alignment vertical="top"/>
    </xf>
    <xf numFmtId="181" fontId="19" fillId="0" borderId="0" xfId="8" applyNumberFormat="1" applyFont="1" applyFill="1" applyBorder="1" applyAlignment="1">
      <alignment horizontal="right" vertical="top"/>
    </xf>
    <xf numFmtId="164" fontId="17" fillId="0" borderId="0" xfId="8" applyFont="1" applyAlignment="1">
      <alignment horizontal="left" vertical="center" wrapText="1"/>
    </xf>
    <xf numFmtId="164" fontId="24" fillId="0" borderId="0" xfId="5" applyNumberFormat="1" applyFont="1" applyAlignment="1">
      <alignment vertical="top"/>
    </xf>
    <xf numFmtId="169" fontId="17" fillId="2" borderId="0" xfId="5" applyNumberFormat="1" applyFont="1" applyFill="1" applyBorder="1" applyAlignment="1">
      <alignment horizontal="center" vertical="top" wrapText="1"/>
    </xf>
    <xf numFmtId="164" fontId="17" fillId="2" borderId="1" xfId="5" applyNumberFormat="1" applyFont="1" applyFill="1" applyBorder="1" applyAlignment="1">
      <alignment horizontal="center" vertical="top"/>
    </xf>
    <xf numFmtId="164" fontId="17" fillId="2" borderId="1" xfId="5" applyNumberFormat="1" applyFont="1" applyFill="1" applyBorder="1" applyAlignment="1">
      <alignment horizontal="center" vertical="top" wrapText="1"/>
    </xf>
    <xf numFmtId="164" fontId="17" fillId="2" borderId="24" xfId="5" applyNumberFormat="1" applyFont="1" applyFill="1" applyBorder="1" applyAlignment="1">
      <alignment horizontal="center" vertical="top"/>
    </xf>
    <xf numFmtId="164" fontId="17" fillId="2" borderId="0" xfId="5" applyNumberFormat="1" applyFont="1" applyFill="1" applyBorder="1" applyAlignment="1">
      <alignment horizontal="center" vertical="top"/>
    </xf>
    <xf numFmtId="164" fontId="31" fillId="0" borderId="0" xfId="5" applyNumberFormat="1" applyFont="1" applyAlignment="1">
      <alignment horizontal="center" vertical="top"/>
    </xf>
    <xf numFmtId="164" fontId="24" fillId="0" borderId="0" xfId="5" applyNumberFormat="1" applyFont="1" applyAlignment="1">
      <alignment horizontal="center" vertical="top"/>
    </xf>
    <xf numFmtId="164" fontId="15" fillId="0" borderId="29" xfId="5" applyNumberFormat="1" applyFont="1" applyBorder="1" applyAlignment="1">
      <alignment horizontal="left" vertical="top" wrapText="1"/>
    </xf>
    <xf numFmtId="181" fontId="15" fillId="0" borderId="1" xfId="8" quotePrefix="1" applyNumberFormat="1" applyFont="1" applyFill="1" applyBorder="1" applyAlignment="1">
      <alignment horizontal="right" vertical="center"/>
    </xf>
    <xf numFmtId="181" fontId="15" fillId="0" borderId="24" xfId="8" quotePrefix="1" applyNumberFormat="1" applyFont="1" applyFill="1" applyBorder="1" applyAlignment="1">
      <alignment horizontal="right" vertical="center"/>
    </xf>
    <xf numFmtId="181" fontId="17" fillId="0" borderId="0" xfId="8" quotePrefix="1" applyNumberFormat="1" applyFont="1" applyFill="1" applyBorder="1" applyAlignment="1">
      <alignment horizontal="right" vertical="center"/>
    </xf>
    <xf numFmtId="164" fontId="31" fillId="0" borderId="0" xfId="5" applyNumberFormat="1" applyFont="1" applyAlignment="1">
      <alignment vertical="top"/>
    </xf>
    <xf numFmtId="181" fontId="19" fillId="0" borderId="0" xfId="8" applyNumberFormat="1" applyFont="1" applyFill="1" applyBorder="1" applyAlignment="1">
      <alignment vertical="center"/>
    </xf>
    <xf numFmtId="164" fontId="16" fillId="0" borderId="29" xfId="5" applyNumberFormat="1" applyFont="1" applyBorder="1" applyAlignment="1">
      <alignment vertical="top"/>
    </xf>
    <xf numFmtId="165" fontId="16" fillId="0" borderId="1" xfId="5" applyNumberFormat="1" applyFont="1" applyFill="1" applyBorder="1" applyAlignment="1">
      <alignment horizontal="right" vertical="center" wrapText="1"/>
    </xf>
    <xf numFmtId="181" fontId="16" fillId="0" borderId="1" xfId="8" quotePrefix="1" applyNumberFormat="1" applyFont="1" applyFill="1" applyBorder="1" applyAlignment="1">
      <alignment horizontal="right" vertical="center"/>
    </xf>
    <xf numFmtId="165" fontId="19" fillId="0" borderId="0" xfId="5" applyNumberFormat="1" applyFont="1" applyFill="1" applyBorder="1" applyAlignment="1">
      <alignment horizontal="right" vertical="center" wrapText="1"/>
    </xf>
    <xf numFmtId="164" fontId="56" fillId="0" borderId="0" xfId="5" applyNumberFormat="1" applyFont="1" applyAlignment="1">
      <alignment vertical="top"/>
    </xf>
    <xf numFmtId="164" fontId="15" fillId="0" borderId="29" xfId="5" applyNumberFormat="1" applyFont="1" applyBorder="1" applyAlignment="1">
      <alignment vertical="top" wrapText="1"/>
    </xf>
    <xf numFmtId="165" fontId="15" fillId="0" borderId="1" xfId="5" applyNumberFormat="1" applyFont="1" applyFill="1" applyBorder="1" applyAlignment="1">
      <alignment horizontal="right" vertical="center" wrapText="1"/>
    </xf>
    <xf numFmtId="164" fontId="15" fillId="0" borderId="29" xfId="5" applyNumberFormat="1" applyFont="1" applyBorder="1" applyAlignment="1">
      <alignment vertical="top"/>
    </xf>
    <xf numFmtId="3" fontId="15" fillId="0" borderId="1" xfId="8" applyNumberFormat="1" applyFont="1" applyFill="1" applyBorder="1" applyAlignment="1">
      <alignment vertical="center"/>
    </xf>
    <xf numFmtId="165" fontId="17" fillId="0" borderId="0" xfId="5" applyNumberFormat="1" applyFont="1" applyFill="1" applyBorder="1" applyAlignment="1">
      <alignment horizontal="right" vertical="center" wrapText="1"/>
    </xf>
    <xf numFmtId="165" fontId="15" fillId="0" borderId="1" xfId="8" applyNumberFormat="1" applyFont="1" applyFill="1" applyBorder="1" applyAlignment="1">
      <alignment horizontal="right" vertical="center" wrapText="1"/>
    </xf>
    <xf numFmtId="164" fontId="15" fillId="0" borderId="30" xfId="5" applyNumberFormat="1" applyFont="1" applyBorder="1" applyAlignment="1">
      <alignment vertical="top"/>
    </xf>
    <xf numFmtId="165" fontId="15" fillId="0" borderId="31" xfId="5" applyNumberFormat="1" applyFont="1" applyFill="1" applyBorder="1" applyAlignment="1">
      <alignment horizontal="right" vertical="center"/>
    </xf>
    <xf numFmtId="165" fontId="15" fillId="0" borderId="32" xfId="5" applyNumberFormat="1" applyFont="1" applyFill="1" applyBorder="1" applyAlignment="1">
      <alignment horizontal="right" vertical="center"/>
    </xf>
    <xf numFmtId="165" fontId="17" fillId="0" borderId="0" xfId="5" applyNumberFormat="1" applyFont="1" applyFill="1" applyBorder="1" applyAlignment="1">
      <alignment horizontal="right" vertical="center"/>
    </xf>
    <xf numFmtId="164" fontId="34" fillId="0" borderId="0" xfId="5" applyNumberFormat="1" applyFont="1" applyAlignment="1">
      <alignment vertical="top"/>
    </xf>
    <xf numFmtId="164" fontId="34" fillId="0" borderId="0" xfId="5" applyNumberFormat="1" applyFont="1" applyFill="1" applyAlignment="1">
      <alignment vertical="top"/>
    </xf>
    <xf numFmtId="164" fontId="17" fillId="0" borderId="0" xfId="8" applyNumberFormat="1" applyFont="1" applyAlignment="1">
      <alignment horizontal="left" vertical="top"/>
    </xf>
    <xf numFmtId="164" fontId="17" fillId="2" borderId="24" xfId="5" applyFont="1" applyFill="1" applyBorder="1" applyAlignment="1">
      <alignment horizontal="center" vertical="top"/>
    </xf>
    <xf numFmtId="164" fontId="31" fillId="0" borderId="0" xfId="5" applyFont="1" applyAlignment="1">
      <alignment horizontal="center" vertical="top"/>
    </xf>
    <xf numFmtId="164" fontId="17" fillId="0" borderId="29" xfId="5" applyFont="1" applyBorder="1" applyAlignment="1">
      <alignment horizontal="left" vertical="top" wrapText="1"/>
    </xf>
    <xf numFmtId="181" fontId="17" fillId="0" borderId="1" xfId="8" quotePrefix="1" applyNumberFormat="1" applyFont="1" applyFill="1" applyBorder="1" applyAlignment="1">
      <alignment horizontal="right" vertical="center"/>
    </xf>
    <xf numFmtId="181" fontId="17" fillId="0" borderId="24" xfId="8" quotePrefix="1" applyNumberFormat="1" applyFont="1" applyFill="1" applyBorder="1" applyAlignment="1">
      <alignment horizontal="right" vertical="center"/>
    </xf>
    <xf numFmtId="164" fontId="31" fillId="0" borderId="0" xfId="5" applyFont="1" applyBorder="1" applyAlignment="1">
      <alignment vertical="top"/>
    </xf>
    <xf numFmtId="164" fontId="31" fillId="0" borderId="0" xfId="5" applyFont="1" applyAlignment="1">
      <alignment vertical="top"/>
    </xf>
    <xf numFmtId="164" fontId="19" fillId="0" borderId="29" xfId="5" applyFont="1" applyBorder="1" applyAlignment="1">
      <alignment vertical="top"/>
    </xf>
    <xf numFmtId="165" fontId="19" fillId="0" borderId="1" xfId="5" applyNumberFormat="1" applyFont="1" applyFill="1" applyBorder="1" applyAlignment="1">
      <alignment horizontal="right" vertical="center" wrapText="1"/>
    </xf>
    <xf numFmtId="165" fontId="19" fillId="0" borderId="24" xfId="5" applyNumberFormat="1" applyFont="1" applyFill="1" applyBorder="1" applyAlignment="1">
      <alignment horizontal="right" vertical="center" wrapText="1"/>
    </xf>
    <xf numFmtId="1" fontId="19" fillId="0" borderId="1" xfId="5" applyNumberFormat="1" applyFont="1" applyFill="1" applyBorder="1" applyAlignment="1">
      <alignment horizontal="right" vertical="center" wrapText="1"/>
    </xf>
    <xf numFmtId="164" fontId="56" fillId="0" borderId="0" xfId="8" applyFont="1" applyBorder="1" applyAlignment="1">
      <alignment vertical="top"/>
    </xf>
    <xf numFmtId="164" fontId="17" fillId="0" borderId="29" xfId="5" applyFont="1" applyFill="1" applyBorder="1" applyAlignment="1">
      <alignment vertical="top" wrapText="1"/>
    </xf>
    <xf numFmtId="164" fontId="17" fillId="0" borderId="29" xfId="5" applyFont="1" applyBorder="1" applyAlignment="1">
      <alignment vertical="top"/>
    </xf>
    <xf numFmtId="165" fontId="17" fillId="0" borderId="1" xfId="5" applyNumberFormat="1" applyFont="1" applyFill="1" applyBorder="1" applyAlignment="1">
      <alignment horizontal="right" vertical="center" wrapText="1"/>
    </xf>
    <xf numFmtId="165" fontId="17" fillId="0" borderId="1" xfId="8" applyNumberFormat="1" applyFont="1" applyFill="1" applyBorder="1" applyAlignment="1">
      <alignment horizontal="right" vertical="center" wrapText="1"/>
    </xf>
    <xf numFmtId="165" fontId="17" fillId="0" borderId="24" xfId="5" applyNumberFormat="1" applyFont="1" applyFill="1" applyBorder="1" applyAlignment="1">
      <alignment horizontal="right" vertical="center" wrapText="1"/>
    </xf>
    <xf numFmtId="1" fontId="17" fillId="0" borderId="1" xfId="5" applyNumberFormat="1" applyFont="1" applyFill="1" applyBorder="1" applyAlignment="1">
      <alignment horizontal="right" vertical="center" wrapText="1"/>
    </xf>
    <xf numFmtId="164" fontId="17" fillId="0" borderId="29" xfId="5" applyFont="1" applyBorder="1" applyAlignment="1">
      <alignment vertical="top" wrapText="1"/>
    </xf>
    <xf numFmtId="165" fontId="17" fillId="0" borderId="24" xfId="8" applyNumberFormat="1" applyFont="1" applyFill="1" applyBorder="1" applyAlignment="1">
      <alignment horizontal="right" vertical="center" wrapText="1"/>
    </xf>
    <xf numFmtId="164" fontId="17" fillId="0" borderId="30" xfId="5" applyFont="1" applyBorder="1" applyAlignment="1">
      <alignment vertical="top"/>
    </xf>
    <xf numFmtId="165" fontId="17" fillId="0" borderId="36" xfId="5" applyNumberFormat="1" applyFont="1" applyFill="1" applyBorder="1" applyAlignment="1">
      <alignment horizontal="right" vertical="center"/>
    </xf>
    <xf numFmtId="165" fontId="17" fillId="0" borderId="32" xfId="5" applyNumberFormat="1" applyFont="1" applyFill="1" applyBorder="1" applyAlignment="1">
      <alignment horizontal="right" vertical="center"/>
    </xf>
    <xf numFmtId="164" fontId="17" fillId="0" borderId="0" xfId="5" applyFont="1" applyBorder="1" applyAlignment="1">
      <alignment vertical="top"/>
    </xf>
    <xf numFmtId="165" fontId="17" fillId="0" borderId="0" xfId="5" applyNumberFormat="1" applyFont="1" applyBorder="1" applyAlignment="1">
      <alignment horizontal="right" vertical="center"/>
    </xf>
    <xf numFmtId="164" fontId="22" fillId="3" borderId="6" xfId="5" applyFont="1" applyFill="1" applyBorder="1" applyAlignment="1">
      <alignment vertical="top"/>
    </xf>
    <xf numFmtId="164" fontId="22" fillId="3" borderId="8" xfId="5" applyFont="1" applyFill="1" applyBorder="1" applyAlignment="1">
      <alignment vertical="top"/>
    </xf>
    <xf numFmtId="164" fontId="22" fillId="3" borderId="7" xfId="5" applyFont="1" applyFill="1" applyBorder="1" applyAlignment="1">
      <alignment vertical="top"/>
    </xf>
    <xf numFmtId="164" fontId="22" fillId="3" borderId="0" xfId="5" applyFont="1" applyFill="1" applyBorder="1" applyAlignment="1">
      <alignment vertical="top"/>
    </xf>
    <xf numFmtId="164" fontId="28" fillId="0" borderId="0" xfId="5" applyFont="1" applyAlignment="1">
      <alignment vertical="top"/>
    </xf>
    <xf numFmtId="164" fontId="28" fillId="0" borderId="0" xfId="5" applyFont="1" applyAlignment="1">
      <alignment horizontal="center" vertical="top"/>
    </xf>
    <xf numFmtId="164" fontId="34" fillId="0" borderId="0" xfId="8" applyFont="1" applyBorder="1" applyAlignment="1">
      <alignment vertical="top"/>
    </xf>
    <xf numFmtId="181" fontId="17" fillId="3" borderId="1" xfId="5" applyNumberFormat="1" applyFont="1" applyFill="1" applyBorder="1" applyAlignment="1">
      <alignment horizontal="right" vertical="top"/>
    </xf>
    <xf numFmtId="181" fontId="19" fillId="3" borderId="1" xfId="5" applyNumberFormat="1" applyFont="1" applyFill="1" applyBorder="1" applyAlignment="1">
      <alignment horizontal="right" vertical="top"/>
    </xf>
    <xf numFmtId="165" fontId="19" fillId="3" borderId="5" xfId="12" applyNumberFormat="1" applyFont="1" applyFill="1" applyBorder="1">
      <alignment horizontal="right"/>
    </xf>
    <xf numFmtId="165" fontId="17" fillId="3" borderId="4" xfId="12" applyNumberFormat="1" applyFont="1" applyFill="1" applyBorder="1">
      <alignment horizontal="right"/>
    </xf>
    <xf numFmtId="164" fontId="54" fillId="0" borderId="0" xfId="8" applyFont="1" applyAlignment="1">
      <alignment horizontal="left" vertical="center" wrapText="1"/>
    </xf>
    <xf numFmtId="180" fontId="0" fillId="0" borderId="0" xfId="2" applyNumberFormat="1" applyFont="1"/>
    <xf numFmtId="165" fontId="17" fillId="3" borderId="1" xfId="8" applyNumberFormat="1" applyFont="1" applyFill="1" applyBorder="1" applyAlignment="1">
      <alignment horizontal="right" vertical="top"/>
    </xf>
    <xf numFmtId="3" fontId="17" fillId="3" borderId="1" xfId="8" applyNumberFormat="1" applyFont="1" applyFill="1" applyBorder="1" applyAlignment="1">
      <alignment horizontal="right" vertical="top"/>
    </xf>
    <xf numFmtId="165" fontId="19" fillId="3" borderId="1" xfId="8" applyNumberFormat="1" applyFont="1" applyFill="1" applyBorder="1" applyAlignment="1">
      <alignment horizontal="right" vertical="top"/>
    </xf>
    <xf numFmtId="3" fontId="19" fillId="3" borderId="1" xfId="8" applyNumberFormat="1" applyFont="1" applyFill="1" applyBorder="1" applyAlignment="1">
      <alignment horizontal="right" vertical="top"/>
    </xf>
    <xf numFmtId="165" fontId="19" fillId="0" borderId="1" xfId="26" applyNumberFormat="1" applyFont="1" applyFill="1" applyBorder="1" applyAlignment="1">
      <alignment horizontal="right" vertical="center"/>
    </xf>
    <xf numFmtId="3" fontId="19" fillId="0" borderId="1" xfId="26" applyNumberFormat="1" applyFont="1" applyFill="1" applyBorder="1" applyAlignment="1">
      <alignment horizontal="right" vertical="center"/>
    </xf>
    <xf numFmtId="1" fontId="19" fillId="0" borderId="0" xfId="5" applyNumberFormat="1" applyFont="1" applyAlignment="1">
      <alignment vertical="top"/>
    </xf>
    <xf numFmtId="1" fontId="19" fillId="0" borderId="0" xfId="8" applyNumberFormat="1" applyFont="1" applyFill="1" applyBorder="1" applyAlignment="1">
      <alignment horizontal="right" vertical="top"/>
    </xf>
    <xf numFmtId="181" fontId="19" fillId="0" borderId="1" xfId="8" applyNumberFormat="1" applyFont="1" applyFill="1" applyBorder="1" applyAlignment="1">
      <alignment horizontal="right" vertical="center"/>
    </xf>
    <xf numFmtId="164" fontId="19" fillId="0" borderId="0" xfId="7" applyFont="1" applyFill="1"/>
    <xf numFmtId="3" fontId="19" fillId="3" borderId="1" xfId="29" applyNumberFormat="1" applyFont="1" applyFill="1" applyBorder="1" applyProtection="1">
      <protection locked="0"/>
    </xf>
    <xf numFmtId="168" fontId="19" fillId="0" borderId="1" xfId="29" applyNumberFormat="1" applyFont="1" applyBorder="1" applyAlignment="1" applyProtection="1">
      <alignment horizontal="right"/>
    </xf>
    <xf numFmtId="180" fontId="19" fillId="0" borderId="0" xfId="2" applyNumberFormat="1" applyFont="1"/>
    <xf numFmtId="164" fontId="17" fillId="0" borderId="0" xfId="30" applyFont="1" applyFill="1" applyBorder="1" applyAlignment="1">
      <alignment vertical="center"/>
    </xf>
    <xf numFmtId="164" fontId="19" fillId="0" borderId="0" xfId="29" applyFont="1" applyFill="1" applyAlignment="1">
      <alignment vertical="center"/>
    </xf>
    <xf numFmtId="164" fontId="19" fillId="0" borderId="0" xfId="29" applyFont="1" applyAlignment="1">
      <alignment vertical="center"/>
    </xf>
    <xf numFmtId="9" fontId="19" fillId="0" borderId="0" xfId="2" applyFont="1" applyAlignment="1">
      <alignment vertical="center"/>
    </xf>
    <xf numFmtId="164" fontId="19" fillId="0" borderId="0" xfId="7" applyFont="1" applyAlignment="1">
      <alignment vertical="center"/>
    </xf>
    <xf numFmtId="164" fontId="19" fillId="0" borderId="0" xfId="7" applyFont="1" applyFill="1" applyAlignment="1">
      <alignment vertical="center"/>
    </xf>
    <xf numFmtId="164" fontId="17" fillId="0" borderId="0" xfId="31" applyFont="1" applyBorder="1" applyAlignment="1">
      <alignment horizontal="left" vertical="top"/>
    </xf>
    <xf numFmtId="164" fontId="17" fillId="2" borderId="1" xfId="31" applyFont="1" applyFill="1" applyBorder="1" applyAlignment="1">
      <alignment horizontal="center" vertical="center" wrapText="1"/>
    </xf>
    <xf numFmtId="2" fontId="17" fillId="2" borderId="1" xfId="31" applyNumberFormat="1" applyFont="1" applyFill="1" applyBorder="1" applyAlignment="1">
      <alignment horizontal="center" vertical="center" wrapText="1"/>
    </xf>
    <xf numFmtId="164" fontId="17" fillId="6" borderId="1" xfId="31" applyFont="1" applyFill="1" applyBorder="1" applyAlignment="1">
      <alignment horizontal="center" vertical="center" wrapText="1"/>
    </xf>
    <xf numFmtId="167" fontId="17" fillId="3" borderId="1" xfId="31" applyNumberFormat="1" applyFont="1" applyFill="1" applyBorder="1" applyAlignment="1">
      <alignment horizontal="right" vertical="top"/>
    </xf>
    <xf numFmtId="168" fontId="17" fillId="0" borderId="1" xfId="8" applyNumberFormat="1" applyFont="1" applyFill="1" applyBorder="1" applyAlignment="1">
      <alignment horizontal="right" wrapText="1"/>
    </xf>
    <xf numFmtId="167" fontId="19" fillId="0" borderId="1" xfId="8" applyNumberFormat="1" applyFont="1" applyFill="1" applyBorder="1" applyAlignment="1">
      <alignment horizontal="right" vertical="center" wrapText="1"/>
    </xf>
    <xf numFmtId="164" fontId="17" fillId="0" borderId="0" xfId="30" applyFont="1" applyFill="1" applyBorder="1" applyAlignment="1"/>
    <xf numFmtId="164" fontId="19" fillId="0" borderId="0" xfId="29" applyFont="1"/>
    <xf numFmtId="164" fontId="25" fillId="0" borderId="0" xfId="31" applyFont="1" applyBorder="1" applyAlignment="1">
      <alignment vertical="top"/>
    </xf>
    <xf numFmtId="2" fontId="34" fillId="0" borderId="0" xfId="31" applyNumberFormat="1" applyFont="1" applyAlignment="1">
      <alignment vertical="top"/>
    </xf>
    <xf numFmtId="164" fontId="34" fillId="0" borderId="0" xfId="31" applyFont="1" applyAlignment="1">
      <alignment vertical="top"/>
    </xf>
    <xf numFmtId="17" fontId="15" fillId="3" borderId="1" xfId="8" applyNumberFormat="1" applyFont="1" applyFill="1" applyBorder="1" applyAlignment="1">
      <alignment horizontal="left" wrapText="1"/>
    </xf>
    <xf numFmtId="17" fontId="16" fillId="3" borderId="1" xfId="8" applyNumberFormat="1" applyFont="1" applyFill="1" applyBorder="1" applyAlignment="1">
      <alignment horizontal="left" wrapText="1"/>
    </xf>
    <xf numFmtId="165" fontId="16" fillId="0" borderId="1" xfId="13" applyNumberFormat="1" applyFont="1" applyBorder="1" applyAlignment="1">
      <alignment horizontal="right"/>
    </xf>
    <xf numFmtId="178" fontId="19" fillId="0" borderId="0" xfId="13" applyNumberFormat="1" applyFont="1" applyBorder="1" applyAlignment="1">
      <alignment horizontal="right" vertical="top"/>
    </xf>
    <xf numFmtId="180" fontId="19" fillId="0" borderId="0" xfId="2" applyNumberFormat="1" applyFont="1" applyFill="1" applyBorder="1" applyAlignment="1">
      <alignment horizontal="right" vertical="top"/>
    </xf>
    <xf numFmtId="180" fontId="19" fillId="0" borderId="0" xfId="2" applyNumberFormat="1" applyFont="1" applyAlignment="1">
      <alignment vertical="top"/>
    </xf>
    <xf numFmtId="9" fontId="19" fillId="0" borderId="0" xfId="2" applyNumberFormat="1" applyFont="1" applyAlignment="1">
      <alignment vertical="top"/>
    </xf>
    <xf numFmtId="9" fontId="19" fillId="0" borderId="0" xfId="2" applyFont="1" applyAlignment="1">
      <alignment vertical="top"/>
    </xf>
    <xf numFmtId="3" fontId="15" fillId="3" borderId="1" xfId="13" applyNumberFormat="1" applyFont="1" applyFill="1" applyBorder="1" applyAlignment="1">
      <alignment horizontal="right" vertical="center"/>
    </xf>
    <xf numFmtId="3" fontId="15" fillId="0" borderId="1" xfId="8" applyNumberFormat="1" applyFont="1" applyFill="1" applyBorder="1" applyAlignment="1">
      <alignment horizontal="right" wrapText="1"/>
    </xf>
    <xf numFmtId="3" fontId="16" fillId="0" borderId="1" xfId="13" applyNumberFormat="1" applyFont="1" applyBorder="1" applyAlignment="1">
      <alignment horizontal="right" vertical="center"/>
    </xf>
    <xf numFmtId="3" fontId="16" fillId="0" borderId="1" xfId="19" applyNumberFormat="1" applyFont="1" applyBorder="1"/>
    <xf numFmtId="167" fontId="48" fillId="0" borderId="1" xfId="2" applyNumberFormat="1" applyFont="1" applyBorder="1" applyAlignment="1">
      <alignment horizontal="center" vertical="center"/>
    </xf>
    <xf numFmtId="167" fontId="48" fillId="0" borderId="1" xfId="2" applyNumberFormat="1" applyFont="1" applyFill="1" applyBorder="1" applyAlignment="1">
      <alignment horizontal="center" vertical="center"/>
    </xf>
    <xf numFmtId="0" fontId="50" fillId="0" borderId="0" xfId="3" applyNumberFormat="1" applyFont="1" applyAlignment="1">
      <alignment wrapText="1"/>
    </xf>
    <xf numFmtId="0" fontId="8" fillId="5" borderId="1" xfId="3" applyNumberFormat="1" applyFont="1" applyFill="1" applyBorder="1" applyAlignment="1">
      <alignment horizontal="center" vertical="center" wrapText="1"/>
    </xf>
    <xf numFmtId="0" fontId="13" fillId="0" borderId="0" xfId="3" applyNumberFormat="1" applyFont="1" applyAlignment="1">
      <alignment wrapText="1"/>
    </xf>
    <xf numFmtId="164" fontId="19" fillId="0" borderId="0" xfId="6" applyNumberFormat="1" applyFont="1" applyAlignment="1">
      <alignment vertical="top"/>
    </xf>
    <xf numFmtId="3" fontId="16" fillId="0" borderId="1" xfId="8" applyNumberFormat="1" applyFont="1" applyFill="1" applyBorder="1" applyAlignment="1">
      <alignment horizontal="right" vertical="center" wrapText="1"/>
    </xf>
    <xf numFmtId="164" fontId="17" fillId="0" borderId="0" xfId="6" applyNumberFormat="1" applyFont="1" applyAlignment="1">
      <alignment vertical="top"/>
    </xf>
    <xf numFmtId="164" fontId="17" fillId="0" borderId="0" xfId="32" applyNumberFormat="1" applyFont="1" applyFill="1" applyBorder="1" applyAlignment="1">
      <alignment vertical="top" wrapText="1"/>
    </xf>
    <xf numFmtId="185" fontId="17" fillId="0" borderId="0" xfId="1" applyNumberFormat="1" applyFont="1" applyFill="1" applyBorder="1" applyAlignment="1">
      <alignment horizontal="right" vertical="top"/>
    </xf>
    <xf numFmtId="165" fontId="12" fillId="0" borderId="0" xfId="13" applyNumberFormat="1" applyFont="1" applyFill="1" applyBorder="1" applyAlignment="1">
      <alignment horizontal="right" vertical="top"/>
    </xf>
    <xf numFmtId="165" fontId="15" fillId="3" borderId="1" xfId="12" applyNumberFormat="1" applyFont="1" applyFill="1" applyBorder="1" applyAlignment="1">
      <alignment horizontal="right"/>
    </xf>
    <xf numFmtId="3" fontId="16" fillId="0" borderId="1" xfId="8" applyNumberFormat="1" applyFont="1" applyFill="1" applyBorder="1" applyAlignment="1">
      <alignment horizontal="right" wrapText="1"/>
    </xf>
    <xf numFmtId="165" fontId="16" fillId="3" borderId="1" xfId="12" applyNumberFormat="1" applyFont="1" applyFill="1" applyBorder="1" applyAlignment="1">
      <alignment horizontal="right"/>
    </xf>
    <xf numFmtId="164" fontId="22" fillId="0" borderId="2" xfId="6" applyFont="1" applyFill="1" applyBorder="1" applyAlignment="1">
      <alignment horizontal="left" vertical="center"/>
    </xf>
    <xf numFmtId="164" fontId="19" fillId="0" borderId="0" xfId="6" applyFont="1" applyAlignment="1">
      <alignment horizontal="left" vertical="center"/>
    </xf>
    <xf numFmtId="164" fontId="19" fillId="0" borderId="0" xfId="6" applyFont="1"/>
    <xf numFmtId="3" fontId="15" fillId="0" borderId="1" xfId="6" applyNumberFormat="1" applyFont="1" applyBorder="1" applyAlignment="1">
      <alignment horizontal="right"/>
    </xf>
    <xf numFmtId="3" fontId="15" fillId="0" borderId="1" xfId="8" applyNumberFormat="1" applyFont="1" applyFill="1" applyBorder="1" applyAlignment="1">
      <alignment horizontal="right" vertical="center" wrapText="1"/>
    </xf>
    <xf numFmtId="164" fontId="17" fillId="0" borderId="0" xfId="6" applyFont="1" applyFill="1"/>
    <xf numFmtId="164" fontId="19" fillId="0" borderId="0" xfId="6" applyFont="1" applyFill="1"/>
    <xf numFmtId="164" fontId="13" fillId="0" borderId="7" xfId="8" applyFont="1" applyBorder="1"/>
    <xf numFmtId="164" fontId="13" fillId="0" borderId="12" xfId="8" applyFont="1" applyBorder="1"/>
    <xf numFmtId="164" fontId="69" fillId="0" borderId="0" xfId="8" applyFont="1"/>
    <xf numFmtId="165" fontId="47" fillId="0" borderId="9" xfId="8" applyNumberFormat="1" applyFont="1" applyFill="1" applyBorder="1" applyAlignment="1">
      <alignment horizontal="right" vertical="center" wrapText="1"/>
    </xf>
    <xf numFmtId="167" fontId="47" fillId="0" borderId="9" xfId="8" applyNumberFormat="1" applyFont="1" applyFill="1" applyBorder="1" applyAlignment="1">
      <alignment vertical="top" wrapText="1"/>
    </xf>
    <xf numFmtId="167" fontId="47" fillId="2" borderId="3" xfId="8" applyNumberFormat="1" applyFont="1" applyFill="1" applyBorder="1" applyAlignment="1">
      <alignment horizontal="center" vertical="top" wrapText="1"/>
    </xf>
    <xf numFmtId="1" fontId="47" fillId="2" borderId="5" xfId="8" applyNumberFormat="1" applyFont="1" applyFill="1" applyBorder="1" applyAlignment="1">
      <alignment horizontal="center" vertical="top" wrapText="1"/>
    </xf>
    <xf numFmtId="164" fontId="13" fillId="0" borderId="11" xfId="8" applyFont="1" applyFill="1" applyBorder="1" applyAlignment="1">
      <alignment horizontal="justify" vertical="top" wrapText="1"/>
    </xf>
    <xf numFmtId="167" fontId="13" fillId="0" borderId="4" xfId="33" applyNumberFormat="1" applyFont="1" applyFill="1" applyBorder="1" applyAlignment="1">
      <alignment horizontal="right" wrapText="1"/>
    </xf>
    <xf numFmtId="164" fontId="13" fillId="0" borderId="18" xfId="8" applyFont="1" applyFill="1" applyBorder="1" applyAlignment="1">
      <alignment horizontal="justify" vertical="top" wrapText="1"/>
    </xf>
    <xf numFmtId="2" fontId="13" fillId="0" borderId="4" xfId="33" applyNumberFormat="1" applyFont="1" applyFill="1" applyBorder="1" applyAlignment="1">
      <alignment horizontal="right" wrapText="1"/>
    </xf>
    <xf numFmtId="164" fontId="13" fillId="0" borderId="4" xfId="8" applyFont="1" applyFill="1" applyBorder="1" applyAlignment="1">
      <alignment horizontal="justify" vertical="top" wrapText="1"/>
    </xf>
    <xf numFmtId="165" fontId="13" fillId="0" borderId="10" xfId="33" applyNumberFormat="1" applyFont="1" applyFill="1" applyBorder="1" applyAlignment="1">
      <alignment horizontal="right" wrapText="1"/>
    </xf>
    <xf numFmtId="165" fontId="13" fillId="0" borderId="0" xfId="33" applyNumberFormat="1" applyFont="1" applyFill="1" applyBorder="1" applyAlignment="1">
      <alignment horizontal="right" wrapText="1"/>
    </xf>
    <xf numFmtId="164" fontId="13" fillId="0" borderId="13" xfId="8" applyFont="1" applyFill="1" applyBorder="1" applyAlignment="1">
      <alignment horizontal="justify" vertical="top" wrapText="1"/>
    </xf>
    <xf numFmtId="181" fontId="13" fillId="0" borderId="5" xfId="33" applyNumberFormat="1" applyFont="1" applyFill="1" applyBorder="1" applyAlignment="1">
      <alignment horizontal="right" wrapText="1"/>
    </xf>
    <xf numFmtId="164" fontId="13" fillId="0" borderId="4" xfId="8" applyFont="1" applyFill="1" applyBorder="1" applyAlignment="1">
      <alignment vertical="center" wrapText="1"/>
    </xf>
    <xf numFmtId="164" fontId="13" fillId="0" borderId="5" xfId="8" applyFont="1" applyFill="1" applyBorder="1" applyAlignment="1">
      <alignment vertical="center" wrapText="1"/>
    </xf>
    <xf numFmtId="164" fontId="13" fillId="0" borderId="3" xfId="8" applyFont="1" applyFill="1" applyBorder="1" applyAlignment="1">
      <alignment vertical="top" wrapText="1"/>
    </xf>
    <xf numFmtId="181" fontId="13" fillId="0" borderId="3" xfId="8" applyNumberFormat="1" applyFont="1" applyFill="1" applyBorder="1" applyAlignment="1">
      <alignment horizontal="right"/>
    </xf>
    <xf numFmtId="164" fontId="72" fillId="0" borderId="0" xfId="8" applyFont="1"/>
    <xf numFmtId="164" fontId="13" fillId="0" borderId="4" xfId="8" applyFont="1" applyFill="1" applyBorder="1" applyAlignment="1">
      <alignment vertical="top" wrapText="1"/>
    </xf>
    <xf numFmtId="181" fontId="13" fillId="0" borderId="4" xfId="12" applyNumberFormat="1" applyFont="1" applyFill="1" applyBorder="1">
      <alignment horizontal="right"/>
    </xf>
    <xf numFmtId="165" fontId="13" fillId="0" borderId="4" xfId="12" applyNumberFormat="1" applyFont="1" applyFill="1" applyBorder="1">
      <alignment horizontal="right"/>
    </xf>
    <xf numFmtId="164" fontId="13" fillId="0" borderId="5" xfId="8" applyFont="1" applyFill="1" applyBorder="1" applyAlignment="1">
      <alignment vertical="top" wrapText="1"/>
    </xf>
    <xf numFmtId="3" fontId="13" fillId="0" borderId="3" xfId="8" applyNumberFormat="1" applyFont="1" applyFill="1" applyBorder="1"/>
    <xf numFmtId="183" fontId="13" fillId="0" borderId="4" xfId="12" applyNumberFormat="1" applyFont="1" applyFill="1" applyBorder="1">
      <alignment horizontal="right"/>
    </xf>
    <xf numFmtId="178" fontId="13" fillId="0" borderId="10" xfId="33" applyNumberFormat="1" applyFont="1" applyFill="1" applyBorder="1" applyAlignment="1">
      <alignment horizontal="right" wrapText="1"/>
    </xf>
    <xf numFmtId="181" fontId="13" fillId="0" borderId="4" xfId="33" applyNumberFormat="1" applyFont="1" applyFill="1" applyBorder="1" applyAlignment="1">
      <alignment horizontal="right" wrapText="1"/>
    </xf>
    <xf numFmtId="183" fontId="13" fillId="0" borderId="4" xfId="33" applyNumberFormat="1" applyFont="1" applyFill="1" applyBorder="1" applyAlignment="1">
      <alignment horizontal="right" wrapText="1"/>
    </xf>
    <xf numFmtId="164" fontId="5" fillId="0" borderId="0" xfId="4" applyAlignment="1" applyProtection="1"/>
    <xf numFmtId="164" fontId="13" fillId="0" borderId="11" xfId="8" applyFont="1" applyFill="1" applyBorder="1" applyAlignment="1">
      <alignment vertical="top" wrapText="1"/>
    </xf>
    <xf numFmtId="164" fontId="13" fillId="0" borderId="18" xfId="8" applyFont="1" applyFill="1" applyBorder="1" applyAlignment="1">
      <alignment vertical="top" wrapText="1"/>
    </xf>
    <xf numFmtId="164" fontId="13" fillId="0" borderId="13" xfId="8" applyFont="1" applyFill="1" applyBorder="1" applyAlignment="1">
      <alignment vertical="top" wrapText="1"/>
    </xf>
    <xf numFmtId="164" fontId="48" fillId="0" borderId="0" xfId="8" applyFont="1" applyAlignment="1">
      <alignment vertical="center"/>
    </xf>
    <xf numFmtId="164" fontId="8" fillId="0" borderId="0" xfId="8" applyFont="1" applyAlignment="1">
      <alignment vertical="center"/>
    </xf>
    <xf numFmtId="2" fontId="69" fillId="0" borderId="0" xfId="8" applyNumberFormat="1" applyFont="1"/>
    <xf numFmtId="1" fontId="69" fillId="0" borderId="0" xfId="8" applyNumberFormat="1" applyFont="1"/>
    <xf numFmtId="164" fontId="6" fillId="0" borderId="1" xfId="4" applyFont="1" applyFill="1" applyBorder="1" applyAlignment="1" applyProtection="1">
      <alignment vertical="center"/>
    </xf>
    <xf numFmtId="164" fontId="6" fillId="0" borderId="0" xfId="3" applyFont="1" applyFill="1"/>
    <xf numFmtId="0" fontId="41" fillId="0" borderId="0" xfId="34" applyNumberFormat="1" applyFont="1"/>
    <xf numFmtId="0" fontId="13" fillId="0" borderId="0" xfId="34" applyNumberFormat="1" applyFont="1"/>
    <xf numFmtId="0" fontId="47" fillId="5" borderId="1" xfId="34" applyNumberFormat="1" applyFont="1" applyFill="1" applyBorder="1" applyAlignment="1">
      <alignment horizontal="center" vertical="center"/>
    </xf>
    <xf numFmtId="0" fontId="47" fillId="5" borderId="1" xfId="34" applyNumberFormat="1" applyFont="1" applyFill="1" applyBorder="1" applyAlignment="1">
      <alignment horizontal="center" vertical="center" wrapText="1"/>
    </xf>
    <xf numFmtId="169" fontId="19" fillId="4" borderId="1" xfId="34" applyNumberFormat="1" applyFont="1" applyFill="1" applyBorder="1" applyAlignment="1">
      <alignment horizontal="left"/>
    </xf>
    <xf numFmtId="167" fontId="48" fillId="0" borderId="1" xfId="34" applyNumberFormat="1" applyFont="1" applyFill="1" applyBorder="1" applyAlignment="1">
      <alignment horizontal="right"/>
    </xf>
    <xf numFmtId="187" fontId="13" fillId="0" borderId="0" xfId="34" applyNumberFormat="1" applyFont="1"/>
    <xf numFmtId="180" fontId="13" fillId="0" borderId="0" xfId="2" applyNumberFormat="1" applyFont="1"/>
    <xf numFmtId="164" fontId="10" fillId="0" borderId="0" xfId="36" applyFont="1"/>
    <xf numFmtId="164" fontId="17" fillId="2" borderId="1" xfId="37" applyFont="1" applyFill="1" applyBorder="1" applyAlignment="1">
      <alignment horizontal="center" vertical="center" wrapText="1"/>
    </xf>
    <xf numFmtId="2" fontId="17" fillId="2" borderId="1" xfId="37" applyNumberFormat="1" applyFont="1" applyFill="1" applyBorder="1" applyAlignment="1">
      <alignment horizontal="center" vertical="center" wrapText="1"/>
    </xf>
    <xf numFmtId="172" fontId="17" fillId="2" borderId="1" xfId="37" applyNumberFormat="1" applyFont="1" applyFill="1" applyBorder="1" applyAlignment="1">
      <alignment horizontal="center" vertical="center" wrapText="1"/>
    </xf>
    <xf numFmtId="184" fontId="40" fillId="3" borderId="1" xfId="35" applyNumberFormat="1" applyFont="1" applyFill="1" applyBorder="1" applyAlignment="1">
      <alignment horizontal="center" vertical="center"/>
    </xf>
    <xf numFmtId="164" fontId="48" fillId="0" borderId="1" xfId="34" applyFont="1" applyFill="1" applyBorder="1" applyAlignment="1"/>
    <xf numFmtId="3" fontId="48" fillId="0" borderId="1" xfId="34" applyNumberFormat="1" applyFont="1" applyFill="1" applyBorder="1" applyAlignment="1">
      <alignment horizontal="right"/>
    </xf>
    <xf numFmtId="3" fontId="19" fillId="3" borderId="1" xfId="7" applyNumberFormat="1" applyFont="1" applyFill="1" applyBorder="1"/>
    <xf numFmtId="168" fontId="48" fillId="0" borderId="1" xfId="34" applyNumberFormat="1" applyFont="1" applyFill="1" applyBorder="1" applyAlignment="1">
      <alignment horizontal="right"/>
    </xf>
    <xf numFmtId="168" fontId="19" fillId="0" borderId="1" xfId="34" applyNumberFormat="1" applyFont="1" applyBorder="1" applyAlignment="1">
      <alignment horizontal="right"/>
    </xf>
    <xf numFmtId="164" fontId="74" fillId="0" borderId="0" xfId="36" applyFont="1" applyAlignment="1"/>
    <xf numFmtId="164" fontId="76" fillId="0" borderId="0" xfId="35" applyFont="1" applyAlignment="1">
      <alignment vertical="top" wrapText="1"/>
    </xf>
    <xf numFmtId="164" fontId="74" fillId="0" borderId="0" xfId="36" applyFont="1"/>
    <xf numFmtId="164" fontId="66" fillId="0" borderId="0" xfId="36" applyFont="1"/>
    <xf numFmtId="164" fontId="19" fillId="0" borderId="0" xfId="36" applyFont="1"/>
    <xf numFmtId="164" fontId="17" fillId="2" borderId="3" xfId="37" applyFont="1" applyFill="1" applyBorder="1" applyAlignment="1">
      <alignment horizontal="center" vertical="center" wrapText="1"/>
    </xf>
    <xf numFmtId="164" fontId="17" fillId="2" borderId="9" xfId="37" applyFont="1" applyFill="1" applyBorder="1" applyAlignment="1">
      <alignment horizontal="center" vertical="center" wrapText="1"/>
    </xf>
    <xf numFmtId="164" fontId="17" fillId="2" borderId="6" xfId="37" applyFont="1" applyFill="1" applyBorder="1" applyAlignment="1">
      <alignment horizontal="center" vertical="center" wrapText="1"/>
    </xf>
    <xf numFmtId="167" fontId="17" fillId="2" borderId="1" xfId="37" applyNumberFormat="1" applyFont="1" applyFill="1" applyBorder="1" applyAlignment="1">
      <alignment horizontal="center" vertical="center" wrapText="1"/>
    </xf>
    <xf numFmtId="184" fontId="16" fillId="3" borderId="1" xfId="35" applyNumberFormat="1" applyFont="1" applyFill="1" applyBorder="1" applyAlignment="1">
      <alignment horizontal="center" vertical="center"/>
    </xf>
    <xf numFmtId="164" fontId="33" fillId="0" borderId="1" xfId="34" applyFont="1" applyBorder="1"/>
    <xf numFmtId="3" fontId="48" fillId="0" borderId="1" xfId="34" applyNumberFormat="1" applyFont="1" applyBorder="1" applyAlignment="1" applyProtection="1">
      <alignment horizontal="right"/>
      <protection locked="0"/>
    </xf>
    <xf numFmtId="167" fontId="19" fillId="0" borderId="0" xfId="36" applyNumberFormat="1" applyFont="1"/>
    <xf numFmtId="164" fontId="22" fillId="0" borderId="0" xfId="29" applyFont="1" applyBorder="1" applyAlignment="1">
      <alignment vertical="center"/>
    </xf>
    <xf numFmtId="164" fontId="17" fillId="2" borderId="9" xfId="29" applyFont="1" applyFill="1" applyBorder="1" applyAlignment="1">
      <alignment horizontal="center" vertical="center" wrapText="1"/>
    </xf>
    <xf numFmtId="3" fontId="19" fillId="3" borderId="1" xfId="29" applyNumberFormat="1" applyFont="1" applyFill="1" applyBorder="1" applyAlignment="1" applyProtection="1">
      <alignment horizontal="center"/>
      <protection locked="0"/>
    </xf>
    <xf numFmtId="168" fontId="19" fillId="3" borderId="1" xfId="29" applyNumberFormat="1" applyFont="1" applyFill="1" applyBorder="1" applyAlignment="1" applyProtection="1">
      <alignment horizontal="center"/>
      <protection locked="0"/>
    </xf>
    <xf numFmtId="168" fontId="19" fillId="0" borderId="1" xfId="29" applyNumberFormat="1" applyFont="1" applyBorder="1" applyAlignment="1" applyProtection="1">
      <alignment horizontal="center"/>
    </xf>
    <xf numFmtId="164" fontId="17" fillId="0" borderId="0" xfId="29" applyNumberFormat="1" applyFont="1" applyBorder="1" applyAlignment="1">
      <alignment vertical="top"/>
    </xf>
    <xf numFmtId="164" fontId="19" fillId="0" borderId="0" xfId="29" applyFont="1" applyFill="1"/>
    <xf numFmtId="184" fontId="19" fillId="0" borderId="0" xfId="36" applyNumberFormat="1" applyFont="1"/>
    <xf numFmtId="172" fontId="19" fillId="0" borderId="0" xfId="36" applyNumberFormat="1" applyFont="1"/>
    <xf numFmtId="164" fontId="17" fillId="0" borderId="0" xfId="5" applyFont="1" applyBorder="1"/>
    <xf numFmtId="165" fontId="15" fillId="3" borderId="1" xfId="8" applyNumberFormat="1" applyFont="1" applyFill="1" applyBorder="1" applyAlignment="1">
      <alignment horizontal="right" vertical="center"/>
    </xf>
    <xf numFmtId="164" fontId="19" fillId="0" borderId="0" xfId="5" applyFont="1" applyBorder="1"/>
    <xf numFmtId="165" fontId="16" fillId="3" borderId="1" xfId="8" applyNumberFormat="1" applyFont="1" applyFill="1" applyBorder="1" applyAlignment="1">
      <alignment horizontal="right" vertical="center"/>
    </xf>
    <xf numFmtId="3" fontId="16" fillId="3" borderId="1" xfId="8" applyNumberFormat="1" applyFont="1" applyFill="1" applyBorder="1" applyAlignment="1">
      <alignment horizontal="right" vertical="center"/>
    </xf>
    <xf numFmtId="164" fontId="12" fillId="0" borderId="0" xfId="5" applyFont="1" applyAlignment="1">
      <alignment wrapText="1"/>
    </xf>
    <xf numFmtId="165" fontId="16" fillId="0" borderId="0" xfId="8" applyNumberFormat="1" applyFont="1" applyFill="1" applyBorder="1" applyAlignment="1">
      <alignment horizontal="right" vertical="center"/>
    </xf>
    <xf numFmtId="165" fontId="16" fillId="0" borderId="0" xfId="8" applyNumberFormat="1" applyFont="1" applyBorder="1" applyAlignment="1">
      <alignment horizontal="right" vertical="center"/>
    </xf>
    <xf numFmtId="165" fontId="19" fillId="0" borderId="0" xfId="5" applyNumberFormat="1" applyFont="1" applyFill="1"/>
    <xf numFmtId="187" fontId="19" fillId="0" borderId="0" xfId="5" applyNumberFormat="1" applyFont="1" applyBorder="1"/>
    <xf numFmtId="0" fontId="15" fillId="3" borderId="0" xfId="3" applyNumberFormat="1" applyFont="1" applyFill="1" applyBorder="1" applyAlignment="1">
      <alignment horizontal="left" vertical="center" wrapText="1"/>
    </xf>
    <xf numFmtId="164" fontId="17" fillId="0" borderId="1" xfId="5" applyFont="1" applyFill="1" applyBorder="1" applyAlignment="1">
      <alignment horizontal="center" vertical="center" wrapText="1"/>
    </xf>
    <xf numFmtId="164" fontId="17" fillId="0" borderId="3" xfId="5" applyFont="1" applyFill="1" applyBorder="1" applyAlignment="1">
      <alignment horizontal="center" vertical="center" wrapText="1"/>
    </xf>
    <xf numFmtId="164" fontId="17" fillId="2" borderId="1" xfId="5" applyFont="1" applyFill="1" applyBorder="1" applyAlignment="1">
      <alignment horizontal="center" vertical="center" wrapText="1"/>
    </xf>
    <xf numFmtId="171" fontId="9" fillId="2" borderId="1" xfId="3" applyNumberFormat="1" applyFont="1" applyFill="1" applyBorder="1" applyAlignment="1">
      <alignment horizontal="center" wrapText="1"/>
    </xf>
    <xf numFmtId="164" fontId="17" fillId="2" borderId="9" xfId="5" applyFont="1" applyFill="1" applyBorder="1" applyAlignment="1">
      <alignment horizontal="center" vertical="center" wrapText="1"/>
    </xf>
    <xf numFmtId="164" fontId="15" fillId="3" borderId="0" xfId="3" applyNumberFormat="1" applyFont="1" applyFill="1" applyBorder="1" applyAlignment="1">
      <alignment horizontal="left" wrapText="1"/>
    </xf>
    <xf numFmtId="164" fontId="17" fillId="2" borderId="1" xfId="7" applyFont="1" applyFill="1" applyBorder="1" applyAlignment="1">
      <alignment horizontal="center" vertical="center" wrapText="1"/>
    </xf>
    <xf numFmtId="164" fontId="17" fillId="2" borderId="1" xfId="5" applyFont="1" applyFill="1" applyBorder="1" applyAlignment="1">
      <alignment horizontal="center" vertical="top" wrapText="1"/>
    </xf>
    <xf numFmtId="164" fontId="22" fillId="0" borderId="0" xfId="31" applyFont="1" applyBorder="1" applyAlignment="1">
      <alignment horizontal="left" vertical="top"/>
    </xf>
    <xf numFmtId="164" fontId="17" fillId="7" borderId="9" xfId="6" applyNumberFormat="1" applyFont="1" applyFill="1" applyBorder="1" applyAlignment="1">
      <alignment horizontal="center" vertical="center"/>
    </xf>
    <xf numFmtId="164" fontId="17" fillId="7" borderId="8" xfId="6" applyNumberFormat="1" applyFont="1" applyFill="1" applyBorder="1" applyAlignment="1">
      <alignment horizontal="center" vertical="center"/>
    </xf>
    <xf numFmtId="164" fontId="17" fillId="7" borderId="1" xfId="6" applyNumberFormat="1" applyFont="1" applyFill="1" applyBorder="1" applyAlignment="1">
      <alignment horizontal="center" vertical="center" wrapText="1"/>
    </xf>
    <xf numFmtId="164" fontId="19" fillId="0" borderId="0" xfId="3" applyNumberFormat="1" applyFont="1" applyFill="1" applyBorder="1" applyAlignment="1">
      <alignment horizontal="left" vertical="center"/>
    </xf>
    <xf numFmtId="0" fontId="19" fillId="0" borderId="0" xfId="3" applyNumberFormat="1" applyFont="1" applyFill="1" applyBorder="1" applyAlignment="1">
      <alignment horizontal="left" vertical="center"/>
    </xf>
    <xf numFmtId="2" fontId="19" fillId="0" borderId="0" xfId="3" applyNumberFormat="1" applyFont="1" applyFill="1" applyBorder="1" applyAlignment="1">
      <alignment horizontal="left" vertical="center"/>
    </xf>
    <xf numFmtId="166" fontId="19" fillId="0" borderId="0" xfId="1" applyNumberFormat="1" applyFont="1" applyFill="1" applyBorder="1" applyAlignment="1">
      <alignment horizontal="left" vertical="center"/>
    </xf>
    <xf numFmtId="165" fontId="17" fillId="3" borderId="9" xfId="5" applyNumberFormat="1" applyFont="1" applyFill="1" applyBorder="1" applyAlignment="1">
      <alignment horizontal="right" vertical="center"/>
    </xf>
    <xf numFmtId="164" fontId="17" fillId="0" borderId="0" xfId="7" applyFont="1" applyAlignment="1">
      <alignment horizontal="left" vertical="center"/>
    </xf>
    <xf numFmtId="165" fontId="19" fillId="0" borderId="0" xfId="17" applyNumberFormat="1" applyFont="1" applyFill="1" applyBorder="1" applyAlignment="1">
      <alignment horizontal="left" vertical="center"/>
    </xf>
    <xf numFmtId="164" fontId="19" fillId="0" borderId="0" xfId="18" applyFont="1" applyFill="1" applyBorder="1" applyAlignment="1">
      <alignment horizontal="left" vertical="center"/>
    </xf>
    <xf numFmtId="164" fontId="19" fillId="0" borderId="0" xfId="7" applyFont="1" applyAlignment="1">
      <alignment horizontal="left" vertical="center"/>
    </xf>
    <xf numFmtId="164" fontId="17" fillId="2" borderId="3" xfId="5" applyFont="1" applyFill="1" applyBorder="1" applyAlignment="1">
      <alignment horizontal="center" vertical="center" wrapText="1"/>
    </xf>
    <xf numFmtId="164" fontId="17" fillId="2" borderId="1" xfId="5" applyFont="1" applyFill="1" applyBorder="1" applyAlignment="1">
      <alignment horizontal="center" vertical="top"/>
    </xf>
    <xf numFmtId="164" fontId="17" fillId="2" borderId="1" xfId="5" applyFont="1" applyFill="1" applyBorder="1" applyAlignment="1">
      <alignment horizontal="center" vertical="center" wrapText="1"/>
    </xf>
    <xf numFmtId="164" fontId="17" fillId="2" borderId="1" xfId="5" applyFont="1" applyFill="1" applyBorder="1" applyAlignment="1">
      <alignment horizontal="center" vertical="center"/>
    </xf>
    <xf numFmtId="164" fontId="26" fillId="0" borderId="0" xfId="8" applyFont="1" applyFill="1" applyAlignment="1">
      <alignment horizontal="left" vertical="top" wrapText="1"/>
    </xf>
    <xf numFmtId="164" fontId="15" fillId="2" borderId="1" xfId="5" applyFont="1" applyFill="1" applyBorder="1" applyAlignment="1">
      <alignment horizontal="center" vertical="center" wrapText="1"/>
    </xf>
    <xf numFmtId="164" fontId="22" fillId="0" borderId="0" xfId="5" applyNumberFormat="1" applyFont="1" applyFill="1" applyBorder="1" applyAlignment="1">
      <alignment horizontal="left" vertical="top"/>
    </xf>
    <xf numFmtId="164" fontId="10" fillId="0" borderId="0" xfId="36" applyFont="1" applyAlignment="1">
      <alignment vertical="top"/>
    </xf>
    <xf numFmtId="167" fontId="48" fillId="0" borderId="1" xfId="0" applyNumberFormat="1" applyFont="1" applyBorder="1"/>
    <xf numFmtId="164" fontId="17" fillId="3" borderId="0" xfId="0" applyNumberFormat="1" applyFont="1" applyFill="1" applyBorder="1" applyAlignment="1"/>
    <xf numFmtId="2" fontId="10" fillId="0" borderId="0" xfId="36" applyNumberFormat="1" applyFont="1" applyAlignment="1">
      <alignment vertical="top"/>
    </xf>
    <xf numFmtId="164" fontId="15" fillId="2" borderId="3" xfId="36" applyFont="1" applyFill="1" applyBorder="1" applyAlignment="1">
      <alignment vertical="center" wrapText="1"/>
    </xf>
    <xf numFmtId="184" fontId="17" fillId="2" borderId="1" xfId="36" applyNumberFormat="1" applyFont="1" applyFill="1" applyBorder="1" applyAlignment="1">
      <alignment horizontal="center" vertical="center"/>
    </xf>
    <xf numFmtId="167" fontId="17" fillId="0" borderId="1" xfId="36" applyNumberFormat="1" applyFont="1" applyFill="1" applyBorder="1"/>
    <xf numFmtId="167" fontId="17" fillId="3" borderId="1" xfId="36" applyNumberFormat="1" applyFont="1" applyFill="1" applyBorder="1"/>
    <xf numFmtId="167" fontId="17" fillId="0" borderId="8" xfId="36" applyNumberFormat="1" applyFont="1" applyFill="1" applyBorder="1"/>
    <xf numFmtId="167" fontId="19" fillId="0" borderId="1" xfId="36" applyNumberFormat="1" applyFont="1" applyFill="1" applyBorder="1"/>
    <xf numFmtId="168" fontId="48" fillId="0" borderId="1" xfId="0" applyNumberFormat="1" applyFont="1" applyBorder="1"/>
    <xf numFmtId="167" fontId="19" fillId="0" borderId="1" xfId="36" applyNumberFormat="1" applyFont="1" applyBorder="1"/>
    <xf numFmtId="168" fontId="17" fillId="0" borderId="6" xfId="36" applyNumberFormat="1" applyFont="1" applyFill="1" applyBorder="1"/>
    <xf numFmtId="168" fontId="17" fillId="0" borderId="8" xfId="36" applyNumberFormat="1" applyFont="1" applyFill="1" applyBorder="1"/>
    <xf numFmtId="168" fontId="17" fillId="0" borderId="8" xfId="36" applyNumberFormat="1" applyFont="1" applyBorder="1"/>
    <xf numFmtId="169" fontId="19" fillId="4" borderId="1" xfId="0" applyNumberFormat="1" applyFont="1" applyFill="1" applyBorder="1" applyAlignment="1">
      <alignment horizontal="left"/>
    </xf>
    <xf numFmtId="164" fontId="17" fillId="0" borderId="0" xfId="36" applyFont="1" applyBorder="1" applyAlignment="1">
      <alignment vertical="center" wrapText="1"/>
    </xf>
    <xf numFmtId="164" fontId="36" fillId="0" borderId="0" xfId="36" applyFont="1" applyFill="1" applyAlignment="1">
      <alignment vertical="center"/>
    </xf>
    <xf numFmtId="164" fontId="10" fillId="0" borderId="0" xfId="36" applyFont="1" applyAlignment="1">
      <alignment vertical="center"/>
    </xf>
    <xf numFmtId="164" fontId="15" fillId="0" borderId="0" xfId="36" applyFont="1" applyFill="1" applyBorder="1" applyAlignment="1">
      <alignment horizontal="left" vertical="center"/>
    </xf>
    <xf numFmtId="164" fontId="19" fillId="0" borderId="0" xfId="36" applyFont="1" applyAlignment="1">
      <alignment vertical="top"/>
    </xf>
    <xf numFmtId="164" fontId="17" fillId="2" borderId="1" xfId="36" applyFont="1" applyFill="1" applyBorder="1" applyAlignment="1">
      <alignment horizontal="center" vertical="center" wrapText="1"/>
    </xf>
    <xf numFmtId="3" fontId="17" fillId="2" borderId="1" xfId="36" applyNumberFormat="1" applyFont="1" applyFill="1" applyBorder="1" applyAlignment="1">
      <alignment horizontal="center" vertical="center" wrapText="1"/>
    </xf>
    <xf numFmtId="165" fontId="15" fillId="3" borderId="1" xfId="36" applyNumberFormat="1" applyFont="1" applyFill="1" applyBorder="1" applyAlignment="1">
      <alignment horizontal="right" vertical="top"/>
    </xf>
    <xf numFmtId="168" fontId="15" fillId="3" borderId="1" xfId="36" applyNumberFormat="1" applyFont="1" applyFill="1" applyBorder="1" applyAlignment="1">
      <alignment vertical="top" wrapText="1"/>
    </xf>
    <xf numFmtId="168" fontId="15" fillId="3" borderId="1" xfId="36" applyNumberFormat="1" applyFont="1" applyFill="1" applyBorder="1" applyAlignment="1">
      <alignment horizontal="right" wrapText="1"/>
    </xf>
    <xf numFmtId="3" fontId="15" fillId="3" borderId="1" xfId="36" applyNumberFormat="1" applyFont="1" applyFill="1" applyBorder="1" applyAlignment="1">
      <alignment horizontal="right" wrapText="1"/>
    </xf>
    <xf numFmtId="164" fontId="17" fillId="0" borderId="0" xfId="36" applyFont="1" applyAlignment="1">
      <alignment vertical="top"/>
    </xf>
    <xf numFmtId="168" fontId="17" fillId="3" borderId="0" xfId="36" applyNumberFormat="1" applyFont="1" applyFill="1" applyBorder="1" applyAlignment="1">
      <alignment wrapText="1"/>
    </xf>
    <xf numFmtId="3" fontId="16" fillId="0" borderId="1" xfId="36" applyNumberFormat="1" applyFont="1" applyBorder="1" applyAlignment="1">
      <alignment vertical="top" wrapText="1"/>
    </xf>
    <xf numFmtId="168" fontId="16" fillId="0" borderId="1" xfId="36" applyNumberFormat="1" applyFont="1" applyBorder="1" applyAlignment="1">
      <alignment vertical="top" wrapText="1"/>
    </xf>
    <xf numFmtId="3" fontId="19" fillId="0" borderId="1" xfId="0" applyNumberFormat="1" applyFont="1" applyBorder="1"/>
    <xf numFmtId="3" fontId="19" fillId="0" borderId="1" xfId="36" applyNumberFormat="1" applyFont="1" applyBorder="1" applyAlignment="1">
      <alignment horizontal="right" wrapText="1"/>
    </xf>
    <xf numFmtId="168" fontId="19" fillId="0" borderId="0" xfId="36" applyNumberFormat="1" applyFont="1" applyBorder="1" applyAlignment="1">
      <alignment horizontal="right"/>
    </xf>
    <xf numFmtId="2" fontId="19" fillId="0" borderId="0" xfId="36" applyNumberFormat="1" applyFont="1" applyAlignment="1">
      <alignment vertical="top"/>
    </xf>
    <xf numFmtId="165" fontId="15" fillId="3" borderId="1" xfId="36" applyNumberFormat="1" applyFont="1" applyFill="1" applyBorder="1" applyAlignment="1">
      <alignment horizontal="right"/>
    </xf>
    <xf numFmtId="168" fontId="15" fillId="3" borderId="1" xfId="36" applyNumberFormat="1" applyFont="1" applyFill="1" applyBorder="1" applyAlignment="1">
      <alignment wrapText="1"/>
    </xf>
    <xf numFmtId="164" fontId="10" fillId="0" borderId="0" xfId="36" applyFont="1" applyAlignment="1"/>
    <xf numFmtId="164" fontId="10" fillId="0" borderId="2" xfId="36" applyFont="1" applyBorder="1" applyAlignment="1"/>
    <xf numFmtId="165" fontId="16" fillId="0" borderId="1" xfId="36" applyNumberFormat="1" applyFont="1" applyBorder="1" applyAlignment="1">
      <alignment horizontal="right" vertical="top"/>
    </xf>
    <xf numFmtId="168" fontId="16" fillId="0" borderId="1" xfId="36" applyNumberFormat="1" applyFont="1" applyBorder="1" applyAlignment="1">
      <alignment horizontal="right" vertical="top"/>
    </xf>
    <xf numFmtId="175" fontId="16" fillId="0" borderId="1" xfId="36" applyNumberFormat="1" applyFont="1" applyBorder="1" applyAlignment="1">
      <alignment horizontal="right" vertical="top"/>
    </xf>
    <xf numFmtId="3" fontId="16" fillId="0" borderId="1" xfId="36" applyNumberFormat="1" applyFont="1" applyBorder="1" applyAlignment="1">
      <alignment horizontal="right" vertical="top"/>
    </xf>
    <xf numFmtId="168" fontId="16" fillId="0" borderId="1" xfId="36" applyNumberFormat="1" applyFont="1" applyBorder="1" applyAlignment="1">
      <alignment horizontal="right" wrapText="1"/>
    </xf>
    <xf numFmtId="165" fontId="16" fillId="0" borderId="1" xfId="36" applyNumberFormat="1" applyFont="1" applyFill="1" applyBorder="1" applyAlignment="1">
      <alignment horizontal="right" vertical="top"/>
    </xf>
    <xf numFmtId="165" fontId="19" fillId="0" borderId="1" xfId="36" applyNumberFormat="1" applyFont="1" applyFill="1" applyBorder="1" applyAlignment="1">
      <alignment horizontal="right" vertical="top"/>
    </xf>
    <xf numFmtId="3" fontId="19" fillId="0" borderId="1" xfId="36" applyNumberFormat="1" applyFont="1" applyFill="1" applyBorder="1" applyAlignment="1">
      <alignment horizontal="right" wrapText="1"/>
    </xf>
    <xf numFmtId="164" fontId="10" fillId="0" borderId="2" xfId="36" applyFont="1" applyBorder="1"/>
    <xf numFmtId="164" fontId="16" fillId="0" borderId="0" xfId="36" applyFont="1" applyAlignment="1">
      <alignment vertical="top"/>
    </xf>
    <xf numFmtId="168" fontId="16" fillId="0" borderId="0" xfId="36" applyNumberFormat="1" applyFont="1" applyBorder="1" applyAlignment="1">
      <alignment horizontal="right"/>
    </xf>
    <xf numFmtId="164" fontId="36" fillId="0" borderId="0" xfId="36" applyFont="1"/>
    <xf numFmtId="164" fontId="15" fillId="0" borderId="0" xfId="36" applyFont="1" applyBorder="1" applyAlignment="1">
      <alignment horizontal="left"/>
    </xf>
    <xf numFmtId="164" fontId="22" fillId="0" borderId="0" xfId="36" applyFont="1" applyBorder="1" applyAlignment="1">
      <alignment vertical="top"/>
    </xf>
    <xf numFmtId="3" fontId="15" fillId="3" borderId="1" xfId="36" applyNumberFormat="1" applyFont="1" applyFill="1" applyBorder="1" applyAlignment="1">
      <alignment wrapText="1"/>
    </xf>
    <xf numFmtId="3" fontId="15" fillId="3" borderId="1" xfId="36" applyNumberFormat="1" applyFont="1" applyFill="1" applyBorder="1" applyAlignment="1">
      <alignment horizontal="right"/>
    </xf>
    <xf numFmtId="3" fontId="16" fillId="0" borderId="1" xfId="36" applyNumberFormat="1" applyFont="1" applyBorder="1" applyAlignment="1">
      <alignment wrapText="1"/>
    </xf>
    <xf numFmtId="165" fontId="16" fillId="3" borderId="1" xfId="36" applyNumberFormat="1" applyFont="1" applyFill="1" applyBorder="1" applyAlignment="1">
      <alignment horizontal="right"/>
    </xf>
    <xf numFmtId="3" fontId="19" fillId="0" borderId="1" xfId="36" applyNumberFormat="1" applyFont="1" applyFill="1" applyBorder="1" applyAlignment="1">
      <alignment vertical="top" wrapText="1"/>
    </xf>
    <xf numFmtId="3" fontId="19" fillId="0" borderId="1" xfId="36" applyNumberFormat="1" applyFont="1" applyBorder="1" applyAlignment="1">
      <alignment vertical="top" wrapText="1"/>
    </xf>
    <xf numFmtId="165" fontId="19" fillId="0" borderId="1" xfId="36" applyNumberFormat="1" applyFont="1" applyBorder="1" applyAlignment="1">
      <alignment horizontal="right" vertical="top"/>
    </xf>
    <xf numFmtId="3" fontId="19" fillId="0" borderId="1" xfId="36" applyNumberFormat="1" applyFont="1" applyBorder="1" applyAlignment="1">
      <alignment vertical="top"/>
    </xf>
    <xf numFmtId="3" fontId="19" fillId="0" borderId="1" xfId="36" applyNumberFormat="1" applyFont="1" applyBorder="1" applyAlignment="1">
      <alignment horizontal="right" vertical="top"/>
    </xf>
    <xf numFmtId="165" fontId="19" fillId="0" borderId="3" xfId="36" applyNumberFormat="1" applyFont="1" applyBorder="1" applyAlignment="1">
      <alignment horizontal="right" vertical="top"/>
    </xf>
    <xf numFmtId="164" fontId="17" fillId="0" borderId="0" xfId="36" applyFont="1" applyBorder="1" applyAlignment="1">
      <alignment horizontal="left" vertical="top"/>
    </xf>
    <xf numFmtId="4" fontId="10" fillId="0" borderId="0" xfId="36" applyNumberFormat="1" applyFont="1" applyAlignment="1">
      <alignment vertical="top"/>
    </xf>
    <xf numFmtId="3" fontId="17" fillId="0" borderId="1" xfId="36" applyNumberFormat="1" applyFont="1" applyBorder="1" applyAlignment="1">
      <alignment vertical="top" wrapText="1"/>
    </xf>
    <xf numFmtId="3" fontId="19" fillId="0" borderId="0" xfId="36" applyNumberFormat="1" applyFont="1" applyAlignment="1">
      <alignment vertical="top"/>
    </xf>
    <xf numFmtId="164" fontId="17" fillId="2" borderId="1" xfId="36" applyFont="1" applyFill="1" applyBorder="1" applyAlignment="1">
      <alignment horizontal="center" vertical="top" wrapText="1"/>
    </xf>
    <xf numFmtId="164" fontId="17" fillId="2" borderId="3" xfId="36" applyFont="1" applyFill="1" applyBorder="1" applyAlignment="1">
      <alignment horizontal="center" vertical="center" wrapText="1"/>
    </xf>
    <xf numFmtId="164" fontId="16" fillId="0" borderId="1" xfId="36" applyFont="1" applyBorder="1" applyAlignment="1"/>
    <xf numFmtId="164" fontId="17" fillId="0" borderId="0" xfId="36" applyFont="1" applyBorder="1" applyAlignment="1">
      <alignment vertical="top"/>
    </xf>
    <xf numFmtId="164" fontId="19" fillId="0" borderId="0" xfId="36" applyFont="1" applyBorder="1" applyAlignment="1">
      <alignment vertical="top"/>
    </xf>
    <xf numFmtId="3" fontId="19" fillId="0" borderId="0" xfId="36" applyNumberFormat="1" applyFont="1" applyBorder="1" applyAlignment="1">
      <alignment vertical="top"/>
    </xf>
    <xf numFmtId="165" fontId="19" fillId="3" borderId="0" xfId="36" applyNumberFormat="1" applyFont="1" applyFill="1" applyBorder="1" applyAlignment="1">
      <alignment horizontal="right" vertical="top"/>
    </xf>
    <xf numFmtId="164" fontId="22" fillId="0" borderId="2" xfId="36" applyFont="1" applyBorder="1" applyAlignment="1"/>
    <xf numFmtId="164" fontId="17" fillId="2" borderId="6" xfId="36" applyFont="1" applyFill="1" applyBorder="1" applyAlignment="1">
      <alignment horizontal="center" vertical="top" wrapText="1"/>
    </xf>
    <xf numFmtId="164" fontId="17" fillId="2" borderId="9" xfId="36" applyFont="1" applyFill="1" applyBorder="1" applyAlignment="1">
      <alignment horizontal="center" vertical="top" wrapText="1"/>
    </xf>
    <xf numFmtId="2" fontId="19" fillId="0" borderId="0" xfId="36" applyNumberFormat="1" applyFont="1"/>
    <xf numFmtId="3" fontId="16" fillId="0" borderId="1" xfId="36" applyNumberFormat="1" applyFont="1" applyFill="1" applyBorder="1"/>
    <xf numFmtId="164" fontId="19" fillId="0" borderId="0" xfId="36" applyFont="1" applyAlignment="1">
      <alignment horizontal="left"/>
    </xf>
    <xf numFmtId="0" fontId="41" fillId="0" borderId="0" xfId="0" applyNumberFormat="1" applyFont="1"/>
    <xf numFmtId="0" fontId="13" fillId="0" borderId="0" xfId="0" applyNumberFormat="1" applyFont="1"/>
    <xf numFmtId="0" fontId="8" fillId="0" borderId="0" xfId="0" applyNumberFormat="1" applyFont="1" applyAlignment="1">
      <alignment vertical="center"/>
    </xf>
    <xf numFmtId="0" fontId="8" fillId="5" borderId="1" xfId="0" applyNumberFormat="1" applyFont="1" applyFill="1" applyBorder="1" applyAlignment="1">
      <alignment horizontal="center" vertical="center"/>
    </xf>
    <xf numFmtId="167" fontId="48" fillId="0" borderId="1" xfId="0" applyNumberFormat="1" applyFont="1" applyFill="1" applyBorder="1" applyAlignment="1">
      <alignment horizontal="center" vertical="center"/>
    </xf>
    <xf numFmtId="167" fontId="48" fillId="0" borderId="1" xfId="0" applyNumberFormat="1" applyFont="1" applyBorder="1" applyAlignment="1">
      <alignment horizontal="center"/>
    </xf>
    <xf numFmtId="164" fontId="17" fillId="3" borderId="0" xfId="36" applyFont="1" applyFill="1"/>
    <xf numFmtId="164" fontId="19" fillId="3" borderId="0" xfId="36" applyFont="1" applyFill="1"/>
    <xf numFmtId="164" fontId="19" fillId="0" borderId="0" xfId="36" applyFont="1" applyFill="1"/>
    <xf numFmtId="0" fontId="13" fillId="0" borderId="0" xfId="0" applyNumberFormat="1" applyFont="1" applyFill="1"/>
    <xf numFmtId="0" fontId="8" fillId="0" borderId="0" xfId="0" applyNumberFormat="1" applyFont="1"/>
    <xf numFmtId="0" fontId="8" fillId="0" borderId="0" xfId="0" applyNumberFormat="1" applyFont="1" applyFill="1"/>
    <xf numFmtId="0" fontId="8" fillId="0" borderId="0" xfId="0" applyNumberFormat="1" applyFont="1" applyFill="1" applyAlignment="1">
      <alignment vertical="center"/>
    </xf>
    <xf numFmtId="164" fontId="26" fillId="7" borderId="1" xfId="36" applyNumberFormat="1" applyFont="1" applyFill="1" applyBorder="1" applyAlignment="1">
      <alignment horizontal="center" vertical="center" wrapText="1"/>
    </xf>
    <xf numFmtId="164" fontId="12" fillId="0" borderId="0" xfId="36" applyFont="1" applyFill="1" applyAlignment="1">
      <alignment vertical="top"/>
    </xf>
    <xf numFmtId="164" fontId="17" fillId="0" borderId="1" xfId="36" applyFont="1" applyFill="1" applyBorder="1" applyAlignment="1">
      <alignment horizontal="center" vertical="center" wrapText="1"/>
    </xf>
    <xf numFmtId="3" fontId="15" fillId="0" borderId="1" xfId="36" applyNumberFormat="1" applyFont="1" applyFill="1" applyBorder="1" applyAlignment="1">
      <alignment vertical="top" wrapText="1"/>
    </xf>
    <xf numFmtId="165" fontId="15" fillId="0" borderId="1" xfId="36" applyNumberFormat="1" applyFont="1" applyFill="1" applyBorder="1" applyAlignment="1">
      <alignment horizontal="right" vertical="top"/>
    </xf>
    <xf numFmtId="164" fontId="11" fillId="0" borderId="0" xfId="36" applyFont="1" applyFill="1" applyAlignment="1">
      <alignment vertical="top"/>
    </xf>
    <xf numFmtId="3" fontId="12" fillId="0" borderId="0" xfId="36" applyNumberFormat="1" applyFont="1" applyFill="1" applyBorder="1" applyAlignment="1">
      <alignment vertical="top"/>
    </xf>
    <xf numFmtId="164" fontId="17" fillId="0" borderId="0" xfId="36" applyFont="1" applyFill="1" applyAlignment="1">
      <alignment vertical="top"/>
    </xf>
    <xf numFmtId="0" fontId="0" fillId="0" borderId="0" xfId="0" applyAlignment="1"/>
    <xf numFmtId="164" fontId="17" fillId="3" borderId="0" xfId="0" applyNumberFormat="1" applyFont="1" applyFill="1" applyBorder="1" applyAlignment="1">
      <alignment horizontal="left"/>
    </xf>
    <xf numFmtId="0" fontId="50" fillId="0" borderId="0" xfId="0" applyNumberFormat="1" applyFont="1"/>
    <xf numFmtId="0" fontId="8" fillId="5" borderId="1" xfId="0" applyNumberFormat="1" applyFont="1" applyFill="1" applyBorder="1" applyAlignment="1">
      <alignment horizontal="center" wrapText="1"/>
    </xf>
    <xf numFmtId="0" fontId="47" fillId="0" borderId="0" xfId="0" applyNumberFormat="1" applyFont="1" applyAlignment="1">
      <alignment vertical="center"/>
    </xf>
    <xf numFmtId="0" fontId="13" fillId="0" borderId="0" xfId="0" applyNumberFormat="1" applyFont="1" applyAlignment="1">
      <alignment horizontal="center" vertical="center"/>
    </xf>
    <xf numFmtId="0" fontId="13" fillId="0" borderId="0" xfId="0" applyNumberFormat="1" applyFont="1" applyAlignment="1">
      <alignment vertical="center"/>
    </xf>
    <xf numFmtId="0" fontId="47" fillId="0" borderId="0" xfId="0" applyNumberFormat="1" applyFont="1" applyAlignment="1">
      <alignment horizontal="center"/>
    </xf>
    <xf numFmtId="0" fontId="8" fillId="5" borderId="1" xfId="0" applyNumberFormat="1" applyFont="1" applyFill="1" applyBorder="1" applyAlignment="1">
      <alignment horizontal="center"/>
    </xf>
    <xf numFmtId="0" fontId="13" fillId="0" borderId="0" xfId="0" applyNumberFormat="1" applyFont="1" applyAlignment="1">
      <alignment horizontal="center"/>
    </xf>
    <xf numFmtId="0" fontId="41" fillId="0" borderId="2" xfId="0" applyNumberFormat="1" applyFont="1" applyFill="1" applyBorder="1" applyAlignment="1"/>
    <xf numFmtId="0" fontId="50" fillId="0" borderId="0" xfId="0" applyNumberFormat="1" applyFont="1" applyFill="1" applyAlignment="1">
      <alignment horizontal="center"/>
    </xf>
    <xf numFmtId="0" fontId="50" fillId="0" borderId="0" xfId="0" applyNumberFormat="1" applyFont="1" applyFill="1"/>
    <xf numFmtId="0" fontId="41" fillId="0" borderId="0" xfId="0" applyFont="1" applyFill="1" applyAlignment="1">
      <alignment vertical="top"/>
    </xf>
    <xf numFmtId="0" fontId="0" fillId="0" borderId="0" xfId="0" applyFill="1"/>
    <xf numFmtId="0" fontId="2" fillId="0" borderId="0" xfId="0" applyFont="1"/>
    <xf numFmtId="164" fontId="8" fillId="0" borderId="0" xfId="0" applyNumberFormat="1" applyFont="1" applyFill="1" applyBorder="1" applyAlignment="1"/>
    <xf numFmtId="164" fontId="17" fillId="0" borderId="0" xfId="0" applyNumberFormat="1" applyFont="1" applyFill="1" applyBorder="1" applyAlignment="1"/>
    <xf numFmtId="2" fontId="0" fillId="0" borderId="0" xfId="0" applyNumberFormat="1"/>
    <xf numFmtId="168" fontId="49" fillId="0" borderId="1" xfId="0" applyNumberFormat="1" applyFont="1" applyFill="1" applyBorder="1"/>
    <xf numFmtId="167" fontId="49" fillId="0" borderId="1" xfId="0" applyNumberFormat="1" applyFont="1" applyFill="1" applyBorder="1" applyAlignment="1">
      <alignment horizontal="right" vertical="center"/>
    </xf>
    <xf numFmtId="0" fontId="0" fillId="0" borderId="0" xfId="0" applyFont="1"/>
    <xf numFmtId="0" fontId="53" fillId="0" borderId="0" xfId="0" applyFont="1" applyFill="1"/>
    <xf numFmtId="169" fontId="54" fillId="0" borderId="0" xfId="0" applyNumberFormat="1" applyFont="1" applyFill="1" applyBorder="1" applyAlignment="1"/>
    <xf numFmtId="0" fontId="0" fillId="0" borderId="0" xfId="0" applyAlignment="1">
      <alignment wrapText="1"/>
    </xf>
    <xf numFmtId="0" fontId="0" fillId="0" borderId="0" xfId="0" applyFill="1" applyBorder="1" applyAlignment="1"/>
    <xf numFmtId="164" fontId="17" fillId="3" borderId="0" xfId="0" applyNumberFormat="1" applyFont="1" applyFill="1" applyBorder="1" applyAlignment="1">
      <alignment wrapText="1"/>
    </xf>
    <xf numFmtId="0" fontId="17" fillId="3" borderId="0" xfId="0" applyNumberFormat="1" applyFont="1" applyFill="1" applyBorder="1" applyAlignment="1">
      <alignment horizontal="left" wrapText="1"/>
    </xf>
    <xf numFmtId="181" fontId="19" fillId="0" borderId="0" xfId="0" applyNumberFormat="1" applyFont="1" applyFill="1" applyBorder="1"/>
    <xf numFmtId="181" fontId="15" fillId="0" borderId="1" xfId="0" applyNumberFormat="1" applyFont="1" applyFill="1" applyBorder="1"/>
    <xf numFmtId="164" fontId="26" fillId="0" borderId="0" xfId="36" applyFont="1" applyBorder="1" applyAlignment="1">
      <alignment horizontal="left" vertical="center" wrapText="1"/>
    </xf>
    <xf numFmtId="164" fontId="17" fillId="0" borderId="24" xfId="5" applyNumberFormat="1" applyFont="1" applyFill="1" applyBorder="1" applyAlignment="1">
      <alignment horizontal="center" vertical="top" wrapText="1"/>
    </xf>
    <xf numFmtId="181" fontId="34" fillId="0" borderId="0" xfId="5" applyNumberFormat="1" applyFont="1" applyAlignment="1">
      <alignment vertical="top"/>
    </xf>
    <xf numFmtId="165" fontId="34" fillId="0" borderId="0" xfId="5" applyNumberFormat="1" applyFont="1" applyAlignment="1">
      <alignment vertical="top"/>
    </xf>
    <xf numFmtId="164" fontId="17" fillId="3" borderId="33" xfId="0" applyNumberFormat="1" applyFont="1" applyFill="1" applyBorder="1" applyAlignment="1">
      <alignment wrapText="1"/>
    </xf>
    <xf numFmtId="0" fontId="17"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17" fontId="9" fillId="2" borderId="1" xfId="0" applyNumberFormat="1" applyFont="1" applyFill="1" applyBorder="1" applyAlignment="1">
      <alignment horizontal="center" vertical="center" wrapText="1"/>
    </xf>
    <xf numFmtId="0" fontId="9" fillId="0" borderId="5" xfId="0" applyNumberFormat="1" applyFont="1" applyBorder="1" applyAlignment="1">
      <alignment horizontal="left" wrapText="1"/>
    </xf>
    <xf numFmtId="3" fontId="20" fillId="0" borderId="14" xfId="0" applyNumberFormat="1" applyFont="1" applyFill="1" applyBorder="1"/>
    <xf numFmtId="3" fontId="20" fillId="0" borderId="1" xfId="0" applyNumberFormat="1" applyFont="1" applyFill="1" applyBorder="1"/>
    <xf numFmtId="3" fontId="20" fillId="0" borderId="9" xfId="0" applyNumberFormat="1" applyFont="1" applyFill="1" applyBorder="1"/>
    <xf numFmtId="0" fontId="19" fillId="0" borderId="1" xfId="0" applyNumberFormat="1" applyFont="1" applyBorder="1" applyAlignment="1">
      <alignment horizontal="left" wrapText="1"/>
    </xf>
    <xf numFmtId="3" fontId="20" fillId="0" borderId="1" xfId="0" applyNumberFormat="1" applyFont="1" applyBorder="1"/>
    <xf numFmtId="0" fontId="17" fillId="0" borderId="1" xfId="0" applyNumberFormat="1" applyFont="1" applyBorder="1" applyAlignment="1">
      <alignment horizontal="left"/>
    </xf>
    <xf numFmtId="3" fontId="9" fillId="0" borderId="3" xfId="0" applyNumberFormat="1" applyFont="1" applyBorder="1"/>
    <xf numFmtId="3" fontId="9" fillId="0" borderId="1" xfId="0" applyNumberFormat="1" applyFont="1" applyBorder="1"/>
    <xf numFmtId="0" fontId="53" fillId="0" borderId="0" xfId="0" applyFont="1"/>
    <xf numFmtId="0" fontId="49" fillId="0" borderId="0" xfId="0" applyFont="1" applyAlignment="1">
      <alignment vertical="center"/>
    </xf>
    <xf numFmtId="0" fontId="49" fillId="0" borderId="0" xfId="0" applyNumberFormat="1" applyFont="1" applyBorder="1" applyAlignment="1">
      <alignment horizontal="left" vertical="center" wrapText="1"/>
    </xf>
    <xf numFmtId="17" fontId="8" fillId="2" borderId="5" xfId="0" applyNumberFormat="1" applyFont="1" applyFill="1" applyBorder="1" applyAlignment="1">
      <alignment horizontal="center" vertical="center" wrapText="1"/>
    </xf>
    <xf numFmtId="164" fontId="61" fillId="2" borderId="5" xfId="0" applyNumberFormat="1" applyFont="1" applyFill="1" applyBorder="1" applyAlignment="1">
      <alignment horizontal="left" vertical="center" wrapText="1"/>
    </xf>
    <xf numFmtId="164" fontId="61" fillId="2" borderId="5" xfId="0" applyNumberFormat="1" applyFont="1" applyFill="1" applyBorder="1" applyAlignment="1">
      <alignment horizontal="center" vertical="center" wrapText="1"/>
    </xf>
    <xf numFmtId="164" fontId="19" fillId="0" borderId="1" xfId="0" applyNumberFormat="1" applyFont="1" applyFill="1" applyBorder="1" applyAlignment="1">
      <alignment vertical="top" wrapText="1"/>
    </xf>
    <xf numFmtId="164" fontId="61" fillId="0" borderId="1" xfId="0" applyNumberFormat="1" applyFont="1" applyFill="1" applyBorder="1" applyAlignment="1">
      <alignment horizontal="center" vertical="center"/>
    </xf>
    <xf numFmtId="181" fontId="48" fillId="0" borderId="1" xfId="0" applyNumberFormat="1" applyFont="1" applyFill="1" applyBorder="1" applyAlignment="1">
      <alignment horizontal="right" vertical="center" wrapText="1"/>
    </xf>
    <xf numFmtId="181" fontId="48" fillId="0" borderId="1" xfId="0" applyNumberFormat="1" applyFont="1" applyBorder="1" applyAlignment="1">
      <alignment horizontal="right" vertical="center" wrapText="1"/>
    </xf>
    <xf numFmtId="170" fontId="19" fillId="0" borderId="9" xfId="0" applyNumberFormat="1" applyFont="1" applyFill="1" applyBorder="1" applyAlignment="1">
      <alignment horizontal="right" vertical="center"/>
    </xf>
    <xf numFmtId="183" fontId="48" fillId="0" borderId="1" xfId="0" applyNumberFormat="1" applyFont="1" applyBorder="1" applyAlignment="1">
      <alignment horizontal="right" vertical="center" wrapText="1"/>
    </xf>
    <xf numFmtId="175" fontId="19" fillId="0" borderId="9" xfId="0" applyNumberFormat="1" applyFont="1" applyFill="1" applyBorder="1" applyAlignment="1">
      <alignment horizontal="right" vertical="center"/>
    </xf>
    <xf numFmtId="183" fontId="19" fillId="0" borderId="9" xfId="0" applyNumberFormat="1" applyFont="1" applyFill="1" applyBorder="1" applyAlignment="1">
      <alignment horizontal="right" vertical="center"/>
    </xf>
    <xf numFmtId="183" fontId="48" fillId="0" borderId="4" xfId="0" applyNumberFormat="1" applyFont="1" applyFill="1" applyBorder="1" applyAlignment="1">
      <alignment horizontal="right" vertical="center" wrapText="1"/>
    </xf>
    <xf numFmtId="181" fontId="19" fillId="0" borderId="1" xfId="0" applyNumberFormat="1" applyFont="1" applyBorder="1" applyAlignment="1">
      <alignment horizontal="right" vertical="center" wrapText="1"/>
    </xf>
    <xf numFmtId="181" fontId="19" fillId="0" borderId="1" xfId="0" applyNumberFormat="1" applyFont="1" applyFill="1" applyBorder="1" applyAlignment="1">
      <alignment horizontal="right" vertical="center" wrapText="1"/>
    </xf>
    <xf numFmtId="173" fontId="19" fillId="0" borderId="1" xfId="0" applyNumberFormat="1" applyFont="1" applyFill="1" applyBorder="1" applyAlignment="1">
      <alignment horizontal="right" vertical="center" wrapText="1"/>
    </xf>
    <xf numFmtId="173" fontId="19" fillId="0" borderId="1" xfId="0" applyNumberFormat="1" applyFont="1" applyBorder="1" applyAlignment="1">
      <alignment horizontal="right" vertical="center" wrapText="1"/>
    </xf>
    <xf numFmtId="164" fontId="15" fillId="0" borderId="0" xfId="0" applyNumberFormat="1" applyFont="1" applyFill="1" applyBorder="1" applyAlignment="1">
      <alignment horizontal="left" vertical="top" wrapText="1"/>
    </xf>
    <xf numFmtId="0" fontId="33" fillId="0" borderId="0" xfId="0" applyFont="1"/>
    <xf numFmtId="0" fontId="33" fillId="0" borderId="0" xfId="0" applyFont="1" applyFill="1"/>
    <xf numFmtId="165" fontId="40" fillId="0" borderId="0" xfId="0" applyNumberFormat="1" applyFont="1" applyFill="1" applyBorder="1" applyAlignment="1">
      <alignment horizontal="center" vertical="center"/>
    </xf>
    <xf numFmtId="0" fontId="0" fillId="0" borderId="0" xfId="0" applyBorder="1"/>
    <xf numFmtId="4" fontId="0" fillId="0" borderId="0" xfId="0" applyNumberFormat="1"/>
    <xf numFmtId="0" fontId="13" fillId="0" borderId="0" xfId="0" applyNumberFormat="1" applyFont="1" applyFill="1" applyAlignment="1">
      <alignment vertical="center"/>
    </xf>
    <xf numFmtId="0" fontId="48" fillId="0" borderId="0" xfId="0" applyNumberFormat="1" applyFont="1"/>
    <xf numFmtId="0" fontId="47" fillId="9" borderId="8" xfId="0" applyNumberFormat="1" applyFont="1" applyFill="1" applyBorder="1" applyAlignment="1"/>
    <xf numFmtId="0" fontId="47" fillId="9" borderId="9" xfId="0" applyNumberFormat="1" applyFont="1" applyFill="1" applyBorder="1" applyAlignment="1"/>
    <xf numFmtId="0" fontId="8" fillId="0" borderId="1" xfId="0" applyNumberFormat="1" applyFont="1" applyFill="1" applyBorder="1" applyAlignment="1">
      <alignment vertical="center" wrapText="1"/>
    </xf>
    <xf numFmtId="0" fontId="64" fillId="0" borderId="9" xfId="0" applyNumberFormat="1" applyFont="1" applyFill="1" applyBorder="1" applyAlignment="1">
      <alignment horizontal="center" vertical="center" wrapText="1"/>
    </xf>
    <xf numFmtId="0" fontId="48" fillId="0" borderId="0" xfId="0" applyNumberFormat="1" applyFont="1" applyAlignment="1">
      <alignment vertical="center"/>
    </xf>
    <xf numFmtId="0" fontId="8" fillId="0" borderId="1" xfId="0" applyNumberFormat="1" applyFont="1" applyFill="1" applyBorder="1" applyAlignment="1">
      <alignment vertical="center"/>
    </xf>
    <xf numFmtId="0" fontId="64" fillId="0" borderId="9" xfId="0" applyNumberFormat="1" applyFont="1" applyFill="1" applyBorder="1" applyAlignment="1">
      <alignment horizontal="center" vertical="center"/>
    </xf>
    <xf numFmtId="181" fontId="48" fillId="0" borderId="0" xfId="0" applyNumberFormat="1" applyFont="1" applyAlignment="1">
      <alignment vertical="center"/>
    </xf>
    <xf numFmtId="1" fontId="48" fillId="0" borderId="0" xfId="0" applyNumberFormat="1" applyFont="1" applyAlignment="1">
      <alignment vertical="center"/>
    </xf>
    <xf numFmtId="182" fontId="19" fillId="0" borderId="1" xfId="8" applyNumberFormat="1" applyFont="1" applyFill="1" applyBorder="1" applyAlignment="1">
      <alignment horizontal="right" vertical="center"/>
    </xf>
    <xf numFmtId="0" fontId="8" fillId="0" borderId="0" xfId="0" applyNumberFormat="1" applyFont="1" applyFill="1" applyBorder="1" applyAlignment="1">
      <alignment vertical="center" wrapText="1"/>
    </xf>
    <xf numFmtId="0" fontId="54" fillId="0" borderId="0" xfId="0" applyNumberFormat="1" applyFont="1" applyBorder="1" applyAlignment="1">
      <alignment vertical="center"/>
    </xf>
    <xf numFmtId="0" fontId="48" fillId="0" borderId="0" xfId="0" applyFont="1"/>
    <xf numFmtId="0" fontId="49" fillId="0" borderId="0" xfId="0" applyNumberFormat="1" applyFont="1" applyAlignment="1">
      <alignment vertical="center"/>
    </xf>
    <xf numFmtId="164" fontId="41" fillId="0" borderId="6" xfId="8" applyFont="1" applyBorder="1"/>
    <xf numFmtId="164" fontId="13" fillId="0" borderId="8" xfId="8" applyFont="1" applyBorder="1"/>
    <xf numFmtId="3" fontId="8" fillId="8" borderId="37" xfId="0" applyNumberFormat="1" applyFont="1" applyFill="1" applyBorder="1" applyAlignment="1">
      <alignment horizontal="right" wrapText="1"/>
    </xf>
    <xf numFmtId="186" fontId="13" fillId="0" borderId="5" xfId="0" applyNumberFormat="1" applyFont="1" applyFill="1" applyBorder="1" applyAlignment="1">
      <alignment horizontal="right" vertical="center" wrapText="1"/>
    </xf>
    <xf numFmtId="168" fontId="13" fillId="0" borderId="5" xfId="0" applyNumberFormat="1" applyFont="1" applyFill="1" applyBorder="1" applyAlignment="1">
      <alignment horizontal="right" vertical="center" wrapText="1"/>
    </xf>
    <xf numFmtId="3" fontId="13" fillId="0" borderId="4" xfId="0" applyNumberFormat="1" applyFont="1" applyFill="1" applyBorder="1" applyAlignment="1">
      <alignment horizontal="right" vertical="top" wrapText="1"/>
    </xf>
    <xf numFmtId="0" fontId="73" fillId="0" borderId="0" xfId="0" applyFont="1"/>
    <xf numFmtId="3" fontId="13" fillId="0" borderId="5" xfId="0" applyNumberFormat="1" applyFont="1" applyFill="1" applyBorder="1" applyAlignment="1">
      <alignment horizontal="right" vertical="top" wrapText="1"/>
    </xf>
    <xf numFmtId="1" fontId="13" fillId="0" borderId="1" xfId="0" applyNumberFormat="1" applyFont="1" applyBorder="1"/>
    <xf numFmtId="1" fontId="13" fillId="0" borderId="1" xfId="0" applyNumberFormat="1" applyFont="1" applyFill="1" applyBorder="1"/>
    <xf numFmtId="1" fontId="13" fillId="0" borderId="1" xfId="0" applyNumberFormat="1" applyFont="1" applyBorder="1" applyAlignment="1">
      <alignment vertical="center" wrapText="1"/>
    </xf>
    <xf numFmtId="3" fontId="19" fillId="0" borderId="0" xfId="8" applyNumberFormat="1" applyFont="1" applyFill="1" applyBorder="1" applyAlignment="1">
      <alignment horizontal="right" wrapText="1"/>
    </xf>
    <xf numFmtId="169" fontId="17" fillId="4" borderId="1" xfId="0" applyNumberFormat="1" applyFont="1" applyFill="1" applyBorder="1" applyAlignment="1">
      <alignment horizontal="left"/>
    </xf>
    <xf numFmtId="0" fontId="48" fillId="0" borderId="0" xfId="0" applyNumberFormat="1" applyFont="1" applyAlignment="1">
      <alignment horizontal="center"/>
    </xf>
    <xf numFmtId="0" fontId="8" fillId="0" borderId="1" xfId="0" applyNumberFormat="1" applyFont="1" applyBorder="1" applyAlignment="1">
      <alignment vertical="center" wrapText="1"/>
    </xf>
    <xf numFmtId="17" fontId="48" fillId="0" borderId="1" xfId="0" applyNumberFormat="1" applyFont="1" applyBorder="1" applyAlignment="1">
      <alignment horizontal="left" vertical="center" wrapText="1"/>
    </xf>
    <xf numFmtId="178" fontId="48" fillId="0" borderId="1" xfId="1" applyNumberFormat="1" applyFont="1" applyBorder="1" applyAlignment="1">
      <alignment vertical="center" wrapText="1"/>
    </xf>
    <xf numFmtId="0" fontId="48" fillId="7" borderId="9" xfId="0" applyNumberFormat="1" applyFont="1" applyFill="1" applyBorder="1" applyAlignment="1">
      <alignment horizontal="center"/>
    </xf>
    <xf numFmtId="177" fontId="15" fillId="3" borderId="1" xfId="12" applyNumberFormat="1" applyFont="1" applyFill="1" applyBorder="1" applyAlignment="1">
      <alignment horizontal="right" vertical="top"/>
    </xf>
    <xf numFmtId="165" fontId="8" fillId="0" borderId="0" xfId="0" applyNumberFormat="1" applyFont="1"/>
    <xf numFmtId="173" fontId="15" fillId="3" borderId="1" xfId="12" applyNumberFormat="1" applyFont="1" applyFill="1" applyBorder="1" applyAlignment="1">
      <alignment horizontal="right" vertical="top"/>
    </xf>
    <xf numFmtId="177" fontId="48" fillId="0" borderId="1" xfId="1" applyNumberFormat="1" applyFont="1" applyBorder="1" applyAlignment="1">
      <alignment vertical="center" wrapText="1"/>
    </xf>
    <xf numFmtId="179" fontId="15" fillId="3" borderId="1" xfId="12" applyNumberFormat="1" applyFont="1" applyFill="1" applyBorder="1" applyAlignment="1">
      <alignment horizontal="right" vertical="top"/>
    </xf>
    <xf numFmtId="1" fontId="77" fillId="0" borderId="1" xfId="0" applyNumberFormat="1" applyFont="1" applyFill="1" applyBorder="1" applyAlignment="1" applyProtection="1">
      <alignment vertical="top"/>
      <protection locked="0"/>
    </xf>
    <xf numFmtId="179" fontId="78" fillId="0" borderId="1" xfId="12" applyNumberFormat="1" applyFont="1" applyFill="1" applyBorder="1" applyAlignment="1">
      <alignment horizontal="right" vertical="top"/>
    </xf>
    <xf numFmtId="4" fontId="19" fillId="0" borderId="1" xfId="8" applyNumberFormat="1" applyFont="1" applyFill="1" applyBorder="1" applyAlignment="1">
      <alignment horizontal="center" wrapText="1"/>
    </xf>
    <xf numFmtId="0" fontId="9" fillId="8" borderId="1" xfId="0" applyNumberFormat="1" applyFont="1" applyFill="1" applyBorder="1" applyAlignment="1">
      <alignment vertical="center"/>
    </xf>
    <xf numFmtId="167" fontId="8" fillId="0" borderId="1" xfId="0" applyNumberFormat="1" applyFont="1" applyBorder="1"/>
    <xf numFmtId="167" fontId="8" fillId="0" borderId="1" xfId="0" applyNumberFormat="1" applyFont="1" applyBorder="1" applyAlignment="1">
      <alignment horizontal="center"/>
    </xf>
    <xf numFmtId="167" fontId="8" fillId="3" borderId="1" xfId="0" applyNumberFormat="1" applyFont="1" applyFill="1" applyBorder="1"/>
    <xf numFmtId="167" fontId="8" fillId="3" borderId="1" xfId="0" applyNumberFormat="1" applyFont="1" applyFill="1" applyBorder="1" applyAlignment="1">
      <alignment horizontal="center"/>
    </xf>
    <xf numFmtId="17" fontId="9" fillId="8" borderId="1" xfId="0" applyNumberFormat="1" applyFont="1" applyFill="1" applyBorder="1" applyAlignment="1">
      <alignment horizontal="left" vertical="center"/>
    </xf>
    <xf numFmtId="167" fontId="48" fillId="0" borderId="1" xfId="0" applyNumberFormat="1" applyFont="1" applyBorder="1" applyAlignment="1">
      <alignment horizontal="right"/>
    </xf>
    <xf numFmtId="170" fontId="16" fillId="3" borderId="1" xfId="12" applyNumberFormat="1" applyFont="1" applyFill="1" applyBorder="1" applyAlignment="1">
      <alignment horizontal="right" vertical="top"/>
    </xf>
    <xf numFmtId="17" fontId="20" fillId="8" borderId="1" xfId="0" applyNumberFormat="1" applyFont="1" applyFill="1" applyBorder="1" applyAlignment="1">
      <alignment horizontal="left" vertical="center"/>
    </xf>
    <xf numFmtId="167" fontId="16" fillId="3" borderId="1" xfId="12" applyNumberFormat="1" applyFont="1" applyFill="1" applyBorder="1" applyAlignment="1">
      <alignment horizontal="right" vertical="top"/>
    </xf>
    <xf numFmtId="167" fontId="19" fillId="4" borderId="1" xfId="0" applyNumberFormat="1" applyFont="1" applyFill="1" applyBorder="1" applyAlignment="1">
      <alignment horizontal="right"/>
    </xf>
    <xf numFmtId="164" fontId="17" fillId="3" borderId="7" xfId="0" applyNumberFormat="1" applyFont="1" applyFill="1" applyBorder="1" applyAlignment="1">
      <alignment vertical="center" wrapText="1"/>
    </xf>
    <xf numFmtId="0" fontId="8" fillId="5" borderId="1" xfId="0" applyNumberFormat="1" applyFont="1" applyFill="1" applyBorder="1" applyAlignment="1">
      <alignment horizontal="center" vertical="center"/>
    </xf>
    <xf numFmtId="0" fontId="49" fillId="0" borderId="0" xfId="3" applyNumberFormat="1" applyFont="1" applyBorder="1" applyAlignment="1">
      <alignment horizontal="left" vertical="center" wrapText="1"/>
    </xf>
    <xf numFmtId="0" fontId="9" fillId="0" borderId="1" xfId="0" applyNumberFormat="1" applyFont="1" applyFill="1" applyBorder="1" applyAlignment="1">
      <alignment horizontal="center" vertical="center"/>
    </xf>
    <xf numFmtId="3" fontId="9" fillId="0" borderId="1" xfId="0" applyNumberFormat="1" applyFont="1" applyBorder="1" applyAlignment="1">
      <alignment horizontal="right"/>
    </xf>
    <xf numFmtId="164" fontId="15" fillId="3" borderId="0" xfId="3" applyNumberFormat="1" applyFont="1" applyFill="1" applyBorder="1" applyAlignment="1">
      <alignment horizontal="left"/>
    </xf>
    <xf numFmtId="164" fontId="17" fillId="0" borderId="0" xfId="7" applyFont="1" applyBorder="1" applyAlignment="1">
      <alignment wrapText="1"/>
    </xf>
    <xf numFmtId="17" fontId="48" fillId="0" borderId="0" xfId="0" applyNumberFormat="1" applyFont="1" applyBorder="1" applyAlignment="1">
      <alignment horizontal="left" vertical="center" wrapText="1"/>
    </xf>
    <xf numFmtId="166" fontId="48" fillId="0" borderId="0" xfId="1" applyNumberFormat="1" applyFont="1" applyBorder="1" applyAlignment="1">
      <alignment vertical="center" wrapText="1"/>
    </xf>
    <xf numFmtId="165" fontId="16" fillId="3" borderId="0" xfId="12" applyNumberFormat="1" applyFont="1" applyFill="1" applyBorder="1" applyAlignment="1">
      <alignment horizontal="right" vertical="top"/>
    </xf>
    <xf numFmtId="178" fontId="48" fillId="0" borderId="0" xfId="1" applyNumberFormat="1" applyFont="1" applyBorder="1" applyAlignment="1">
      <alignment vertical="center" wrapText="1"/>
    </xf>
    <xf numFmtId="177" fontId="48" fillId="0" borderId="0" xfId="1" applyNumberFormat="1" applyFont="1" applyBorder="1" applyAlignment="1">
      <alignment vertical="center" wrapText="1"/>
    </xf>
    <xf numFmtId="0" fontId="49" fillId="0" borderId="0" xfId="3" applyNumberFormat="1" applyFont="1" applyBorder="1" applyAlignment="1">
      <alignment horizontal="left" vertical="center"/>
    </xf>
    <xf numFmtId="164" fontId="17" fillId="0" borderId="1" xfId="5" applyFont="1" applyFill="1" applyBorder="1" applyAlignment="1">
      <alignment horizontal="center" vertical="center" wrapText="1"/>
    </xf>
    <xf numFmtId="164" fontId="17" fillId="2" borderId="3" xfId="5" applyFont="1" applyFill="1" applyBorder="1" applyAlignment="1">
      <alignment horizontal="center" vertical="center" wrapText="1"/>
    </xf>
    <xf numFmtId="164" fontId="17" fillId="2" borderId="1" xfId="5" applyFont="1" applyFill="1" applyBorder="1" applyAlignment="1">
      <alignment horizontal="center" vertical="center" wrapText="1"/>
    </xf>
    <xf numFmtId="164" fontId="19" fillId="0" borderId="1" xfId="3" applyFont="1" applyFill="1" applyBorder="1" applyAlignment="1">
      <alignment horizontal="center" vertical="center" wrapText="1"/>
    </xf>
    <xf numFmtId="0" fontId="19" fillId="0" borderId="4" xfId="10" applyNumberFormat="1" applyFont="1" applyFill="1" applyBorder="1" applyAlignment="1">
      <alignment horizontal="right" vertical="top"/>
    </xf>
    <xf numFmtId="2" fontId="19" fillId="0" borderId="4" xfId="10" applyNumberFormat="1" applyFont="1" applyFill="1" applyBorder="1" applyAlignment="1">
      <alignment horizontal="right" vertical="top"/>
    </xf>
    <xf numFmtId="3" fontId="17" fillId="0" borderId="1" xfId="3" quotePrefix="1" applyNumberFormat="1" applyFont="1" applyFill="1" applyBorder="1" applyAlignment="1">
      <alignment horizontal="right"/>
    </xf>
    <xf numFmtId="165" fontId="16" fillId="3" borderId="1" xfId="7" applyNumberFormat="1" applyFont="1" applyFill="1" applyBorder="1" applyAlignment="1">
      <alignment horizontal="right"/>
    </xf>
    <xf numFmtId="0" fontId="8" fillId="9" borderId="1" xfId="0" applyNumberFormat="1" applyFont="1" applyFill="1" applyBorder="1" applyAlignment="1">
      <alignment horizontal="center" vertical="center"/>
    </xf>
    <xf numFmtId="164" fontId="8" fillId="0" borderId="0" xfId="8" applyFont="1" applyBorder="1" applyAlignment="1">
      <alignment horizontal="left" vertical="center" wrapText="1"/>
    </xf>
    <xf numFmtId="164" fontId="10" fillId="0" borderId="0" xfId="36" applyFont="1" applyBorder="1"/>
    <xf numFmtId="17" fontId="16" fillId="3" borderId="3" xfId="8" applyNumberFormat="1" applyFont="1" applyFill="1" applyBorder="1" applyAlignment="1">
      <alignment horizontal="left" wrapText="1"/>
    </xf>
    <xf numFmtId="3" fontId="19" fillId="0" borderId="3" xfId="36" applyNumberFormat="1" applyFont="1" applyBorder="1" applyAlignment="1">
      <alignment vertical="top" wrapText="1"/>
    </xf>
    <xf numFmtId="3" fontId="19" fillId="0" borderId="3" xfId="36" applyNumberFormat="1" applyFont="1" applyBorder="1" applyAlignment="1">
      <alignment vertical="top"/>
    </xf>
    <xf numFmtId="3" fontId="19" fillId="0" borderId="3" xfId="36" applyNumberFormat="1" applyFont="1" applyBorder="1" applyAlignment="1">
      <alignment horizontal="right" vertical="top"/>
    </xf>
    <xf numFmtId="3" fontId="19" fillId="0" borderId="11" xfId="36" applyNumberFormat="1" applyFont="1" applyBorder="1" applyAlignment="1">
      <alignment vertical="top"/>
    </xf>
    <xf numFmtId="3" fontId="19" fillId="0" borderId="12" xfId="36" applyNumberFormat="1" applyFont="1" applyBorder="1" applyAlignment="1">
      <alignment vertical="top"/>
    </xf>
    <xf numFmtId="164" fontId="16" fillId="0" borderId="0" xfId="36" applyFont="1" applyBorder="1" applyAlignment="1"/>
    <xf numFmtId="0" fontId="47" fillId="10" borderId="1" xfId="0" applyNumberFormat="1" applyFont="1" applyFill="1" applyBorder="1" applyAlignment="1"/>
    <xf numFmtId="167" fontId="13" fillId="0" borderId="3" xfId="33" applyNumberFormat="1" applyFont="1" applyFill="1" applyBorder="1" applyAlignment="1">
      <alignment horizontal="right" wrapText="1"/>
    </xf>
    <xf numFmtId="165" fontId="13" fillId="0" borderId="4" xfId="33" applyNumberFormat="1" applyFont="1" applyFill="1" applyBorder="1" applyAlignment="1">
      <alignment horizontal="right" wrapText="1"/>
    </xf>
    <xf numFmtId="175" fontId="13" fillId="0" borderId="4" xfId="33" applyNumberFormat="1" applyFont="1" applyFill="1" applyBorder="1" applyAlignment="1">
      <alignment horizontal="right" wrapText="1"/>
    </xf>
    <xf numFmtId="2" fontId="17" fillId="0" borderId="0" xfId="8" quotePrefix="1" applyNumberFormat="1" applyFont="1" applyFill="1" applyBorder="1" applyAlignment="1">
      <alignment horizontal="right" vertical="center"/>
    </xf>
    <xf numFmtId="2" fontId="34" fillId="0" borderId="0" xfId="5" applyNumberFormat="1" applyFont="1" applyAlignment="1">
      <alignment vertical="top"/>
    </xf>
    <xf numFmtId="166" fontId="17" fillId="3" borderId="1" xfId="1" applyNumberFormat="1" applyFont="1" applyFill="1" applyBorder="1" applyAlignment="1">
      <alignment horizontal="right" vertical="center" wrapText="1"/>
    </xf>
    <xf numFmtId="17" fontId="19" fillId="0" borderId="1" xfId="8" applyNumberFormat="1" applyFont="1" applyFill="1" applyBorder="1" applyAlignment="1">
      <alignment horizontal="left" vertical="center" wrapText="1"/>
    </xf>
    <xf numFmtId="3" fontId="19" fillId="0" borderId="1" xfId="5" applyNumberFormat="1" applyFont="1" applyFill="1" applyBorder="1" applyAlignment="1">
      <alignment horizontal="right" vertical="top"/>
    </xf>
    <xf numFmtId="2" fontId="19" fillId="0" borderId="0" xfId="7" applyNumberFormat="1" applyFont="1" applyBorder="1"/>
    <xf numFmtId="2" fontId="19" fillId="0" borderId="0" xfId="7" applyNumberFormat="1" applyFont="1" applyAlignment="1">
      <alignment vertical="top"/>
    </xf>
    <xf numFmtId="0" fontId="15" fillId="3" borderId="0" xfId="3" applyNumberFormat="1" applyFont="1" applyFill="1" applyBorder="1" applyAlignment="1">
      <alignment horizontal="left" vertical="center" wrapText="1"/>
    </xf>
    <xf numFmtId="164" fontId="11" fillId="0" borderId="2" xfId="5" applyFont="1" applyBorder="1" applyAlignment="1">
      <alignment horizontal="left" vertical="center"/>
    </xf>
    <xf numFmtId="164" fontId="17" fillId="0" borderId="7" xfId="8" applyFont="1" applyBorder="1" applyAlignment="1">
      <alignment horizontal="left" vertical="top" wrapText="1"/>
    </xf>
    <xf numFmtId="164" fontId="11" fillId="0" borderId="0" xfId="5" applyFont="1" applyAlignment="1">
      <alignment horizontal="left"/>
    </xf>
    <xf numFmtId="164" fontId="17" fillId="0" borderId="1" xfId="5" applyFont="1" applyFill="1" applyBorder="1" applyAlignment="1">
      <alignment horizontal="center" vertical="center" wrapText="1"/>
    </xf>
    <xf numFmtId="164" fontId="17" fillId="0" borderId="3" xfId="5" applyFont="1" applyFill="1" applyBorder="1" applyAlignment="1">
      <alignment horizontal="center" vertical="center" wrapText="1"/>
    </xf>
    <xf numFmtId="14" fontId="17" fillId="0" borderId="1" xfId="5" applyNumberFormat="1" applyFont="1" applyFill="1" applyBorder="1" applyAlignment="1">
      <alignment horizontal="center" vertical="center" wrapText="1"/>
    </xf>
    <xf numFmtId="14" fontId="17" fillId="0" borderId="3" xfId="5" applyNumberFormat="1" applyFont="1" applyFill="1" applyBorder="1" applyAlignment="1">
      <alignment horizontal="center" vertical="center" wrapText="1"/>
    </xf>
    <xf numFmtId="164" fontId="17" fillId="3" borderId="0" xfId="3" applyNumberFormat="1" applyFont="1" applyFill="1" applyBorder="1" applyAlignment="1">
      <alignment horizontal="left"/>
    </xf>
    <xf numFmtId="164" fontId="26" fillId="0" borderId="0" xfId="8" applyFont="1" applyAlignment="1">
      <alignment horizontal="left" vertical="top" wrapText="1"/>
    </xf>
    <xf numFmtId="164" fontId="22" fillId="0" borderId="0" xfId="5" applyFont="1" applyAlignment="1">
      <alignment horizontal="left" vertical="center"/>
    </xf>
    <xf numFmtId="164" fontId="17" fillId="2" borderId="3" xfId="5" applyFont="1" applyFill="1" applyBorder="1" applyAlignment="1">
      <alignment horizontal="center" vertical="center" wrapText="1"/>
    </xf>
    <xf numFmtId="164" fontId="17" fillId="2" borderId="4" xfId="5" applyFont="1" applyFill="1" applyBorder="1" applyAlignment="1">
      <alignment horizontal="center" vertical="center" wrapText="1"/>
    </xf>
    <xf numFmtId="164" fontId="17" fillId="2" borderId="5" xfId="5" applyFont="1" applyFill="1" applyBorder="1" applyAlignment="1">
      <alignment horizontal="center" vertical="center" wrapText="1"/>
    </xf>
    <xf numFmtId="164" fontId="17" fillId="2" borderId="1" xfId="5" applyFont="1" applyFill="1" applyBorder="1" applyAlignment="1">
      <alignment horizontal="center" vertical="top"/>
    </xf>
    <xf numFmtId="164" fontId="17" fillId="2" borderId="6" xfId="5" applyFont="1" applyFill="1" applyBorder="1" applyAlignment="1">
      <alignment horizontal="center" vertical="center"/>
    </xf>
    <xf numFmtId="164" fontId="17" fillId="2" borderId="8" xfId="5" applyFont="1" applyFill="1" applyBorder="1" applyAlignment="1">
      <alignment horizontal="center" vertical="center"/>
    </xf>
    <xf numFmtId="164" fontId="17" fillId="2" borderId="9" xfId="5" applyFont="1" applyFill="1" applyBorder="1" applyAlignment="1">
      <alignment horizontal="center" vertical="center"/>
    </xf>
    <xf numFmtId="164" fontId="17" fillId="2" borderId="1" xfId="5" applyFont="1" applyFill="1" applyBorder="1" applyAlignment="1">
      <alignment horizontal="center" vertical="center" wrapText="1"/>
    </xf>
    <xf numFmtId="164" fontId="17" fillId="2" borderId="1" xfId="5" applyFont="1" applyFill="1" applyBorder="1" applyAlignment="1">
      <alignment horizontal="center" vertical="center"/>
    </xf>
    <xf numFmtId="164" fontId="17" fillId="2" borderId="6" xfId="5" applyFont="1" applyFill="1" applyBorder="1" applyAlignment="1">
      <alignment horizontal="center" vertical="center" wrapText="1"/>
    </xf>
    <xf numFmtId="164" fontId="22" fillId="0" borderId="2" xfId="5" applyFont="1" applyFill="1" applyBorder="1" applyAlignment="1">
      <alignment horizontal="left"/>
    </xf>
    <xf numFmtId="2" fontId="17" fillId="0" borderId="1" xfId="5" applyNumberFormat="1" applyFont="1" applyFill="1" applyBorder="1" applyAlignment="1">
      <alignment horizontal="center" vertical="center" wrapText="1"/>
    </xf>
    <xf numFmtId="164" fontId="17" fillId="0" borderId="1" xfId="5" applyFont="1" applyFill="1" applyBorder="1" applyAlignment="1">
      <alignment horizontal="center" vertical="center"/>
    </xf>
    <xf numFmtId="0" fontId="15" fillId="0" borderId="0" xfId="5" applyNumberFormat="1" applyFont="1" applyFill="1" applyBorder="1" applyAlignment="1">
      <alignment horizontal="left" vertical="top" wrapText="1"/>
    </xf>
    <xf numFmtId="164" fontId="15" fillId="0" borderId="0" xfId="3" applyNumberFormat="1" applyFont="1" applyFill="1" applyBorder="1" applyAlignment="1">
      <alignment horizontal="left"/>
    </xf>
    <xf numFmtId="0" fontId="15" fillId="0" borderId="7" xfId="5" applyNumberFormat="1" applyFont="1" applyFill="1" applyBorder="1" applyAlignment="1">
      <alignment horizontal="left" vertical="center" wrapText="1"/>
    </xf>
    <xf numFmtId="169" fontId="15" fillId="3" borderId="0" xfId="3" applyNumberFormat="1" applyFont="1" applyFill="1" applyBorder="1" applyAlignment="1">
      <alignment horizontal="left" wrapText="1"/>
    </xf>
    <xf numFmtId="164" fontId="15" fillId="0" borderId="7" xfId="3" applyNumberFormat="1" applyFont="1" applyFill="1" applyBorder="1" applyAlignment="1">
      <alignment horizontal="left"/>
    </xf>
    <xf numFmtId="164" fontId="22" fillId="0" borderId="2" xfId="5" applyFont="1" applyFill="1" applyBorder="1" applyAlignment="1">
      <alignment horizontal="left" vertical="top" wrapText="1"/>
    </xf>
    <xf numFmtId="164" fontId="17" fillId="0" borderId="3" xfId="5" applyFont="1" applyFill="1" applyBorder="1" applyAlignment="1">
      <alignment horizontal="center" vertical="center"/>
    </xf>
    <xf numFmtId="164" fontId="17" fillId="0" borderId="5" xfId="5" applyFont="1" applyFill="1" applyBorder="1" applyAlignment="1">
      <alignment horizontal="center" vertical="center"/>
    </xf>
    <xf numFmtId="164" fontId="17" fillId="0" borderId="6" xfId="8" applyNumberFormat="1" applyFont="1" applyFill="1" applyBorder="1" applyAlignment="1">
      <alignment horizontal="center" vertical="center" wrapText="1"/>
    </xf>
    <xf numFmtId="164" fontId="17" fillId="0" borderId="9" xfId="8" applyNumberFormat="1" applyFont="1" applyFill="1" applyBorder="1" applyAlignment="1">
      <alignment horizontal="center" vertical="center" wrapText="1"/>
    </xf>
    <xf numFmtId="169" fontId="17" fillId="0" borderId="6" xfId="5" quotePrefix="1" applyNumberFormat="1" applyFont="1" applyFill="1" applyBorder="1" applyAlignment="1">
      <alignment horizontal="center" vertical="center"/>
    </xf>
    <xf numFmtId="169" fontId="17" fillId="0" borderId="9" xfId="5" quotePrefix="1" applyNumberFormat="1" applyFont="1" applyFill="1" applyBorder="1" applyAlignment="1">
      <alignment horizontal="center" vertical="center"/>
    </xf>
    <xf numFmtId="164" fontId="17" fillId="0" borderId="1" xfId="5" applyFont="1" applyFill="1" applyBorder="1" applyAlignment="1">
      <alignment horizontal="center" vertical="top"/>
    </xf>
    <xf numFmtId="164" fontId="22" fillId="0" borderId="0" xfId="5" applyFont="1" applyFill="1" applyAlignment="1">
      <alignment horizontal="left"/>
    </xf>
    <xf numFmtId="164" fontId="17" fillId="0" borderId="4" xfId="5" applyFont="1" applyFill="1" applyBorder="1" applyAlignment="1">
      <alignment horizontal="center" vertical="center" wrapText="1"/>
    </xf>
    <xf numFmtId="164" fontId="17" fillId="0" borderId="5" xfId="5" applyFont="1" applyFill="1" applyBorder="1" applyAlignment="1">
      <alignment horizontal="center" vertical="center" wrapText="1"/>
    </xf>
    <xf numFmtId="164" fontId="17" fillId="0" borderId="11" xfId="5" applyFont="1" applyFill="1" applyBorder="1" applyAlignment="1">
      <alignment horizontal="center" vertical="center"/>
    </xf>
    <xf numFmtId="164" fontId="17" fillId="0" borderId="12" xfId="5" applyFont="1" applyFill="1" applyBorder="1" applyAlignment="1">
      <alignment horizontal="center" vertical="center"/>
    </xf>
    <xf numFmtId="164" fontId="17" fillId="0" borderId="13" xfId="5" applyFont="1" applyFill="1" applyBorder="1" applyAlignment="1">
      <alignment horizontal="center" vertical="center"/>
    </xf>
    <xf numFmtId="164" fontId="17" fillId="0" borderId="14" xfId="5" applyFont="1" applyFill="1" applyBorder="1" applyAlignment="1">
      <alignment horizontal="center" vertical="center"/>
    </xf>
    <xf numFmtId="164" fontId="17" fillId="0" borderId="6" xfId="5" applyFont="1" applyFill="1" applyBorder="1" applyAlignment="1">
      <alignment horizontal="center" vertical="center" wrapText="1"/>
    </xf>
    <xf numFmtId="164" fontId="17" fillId="0" borderId="8" xfId="5" applyFont="1" applyFill="1" applyBorder="1" applyAlignment="1">
      <alignment horizontal="center" vertical="center" wrapText="1"/>
    </xf>
    <xf numFmtId="164" fontId="17" fillId="0" borderId="9" xfId="5" applyFont="1" applyFill="1" applyBorder="1" applyAlignment="1">
      <alignment horizontal="center" vertical="center" wrapText="1"/>
    </xf>
    <xf numFmtId="164" fontId="15" fillId="0" borderId="0" xfId="3" applyNumberFormat="1" applyFont="1" applyFill="1" applyBorder="1" applyAlignment="1">
      <alignment horizontal="left" vertical="center"/>
    </xf>
    <xf numFmtId="164" fontId="15" fillId="0" borderId="0" xfId="3" applyNumberFormat="1" applyFont="1" applyFill="1" applyBorder="1" applyAlignment="1">
      <alignment horizontal="left" vertical="center" wrapText="1"/>
    </xf>
    <xf numFmtId="164" fontId="17" fillId="0" borderId="6" xfId="5" applyFont="1" applyFill="1" applyBorder="1" applyAlignment="1">
      <alignment horizontal="center" vertical="top"/>
    </xf>
    <xf numFmtId="164" fontId="17" fillId="0" borderId="9" xfId="5" applyFont="1" applyFill="1" applyBorder="1" applyAlignment="1">
      <alignment horizontal="center" vertical="top"/>
    </xf>
    <xf numFmtId="164" fontId="17" fillId="0" borderId="6" xfId="5" applyFont="1" applyFill="1" applyBorder="1" applyAlignment="1">
      <alignment horizontal="center" vertical="top" wrapText="1"/>
    </xf>
    <xf numFmtId="164" fontId="17" fillId="0" borderId="9" xfId="5" applyFont="1" applyFill="1" applyBorder="1" applyAlignment="1">
      <alignment horizontal="center" vertical="top" wrapText="1"/>
    </xf>
    <xf numFmtId="17" fontId="15" fillId="3" borderId="0" xfId="8" applyNumberFormat="1" applyFont="1" applyFill="1" applyBorder="1" applyAlignment="1">
      <alignment horizontal="left" vertical="top" wrapText="1"/>
    </xf>
    <xf numFmtId="164" fontId="15" fillId="3" borderId="0" xfId="3" applyNumberFormat="1" applyFont="1" applyFill="1" applyBorder="1" applyAlignment="1">
      <alignment horizontal="left"/>
    </xf>
    <xf numFmtId="164" fontId="15" fillId="0" borderId="0" xfId="9" applyFont="1" applyAlignment="1">
      <alignment horizontal="left"/>
    </xf>
    <xf numFmtId="164" fontId="17" fillId="2" borderId="3" xfId="9" applyFont="1" applyFill="1" applyBorder="1" applyAlignment="1">
      <alignment horizontal="center" vertical="center" wrapText="1"/>
    </xf>
    <xf numFmtId="164" fontId="17" fillId="2" borderId="5" xfId="9" applyFont="1" applyFill="1" applyBorder="1" applyAlignment="1">
      <alignment horizontal="center" vertical="center" wrapText="1"/>
    </xf>
    <xf numFmtId="164" fontId="17" fillId="2" borderId="1" xfId="9" applyFont="1" applyFill="1" applyBorder="1" applyAlignment="1">
      <alignment horizontal="center" vertical="center"/>
    </xf>
    <xf numFmtId="164" fontId="17" fillId="2" borderId="6" xfId="9" applyFont="1" applyFill="1" applyBorder="1" applyAlignment="1">
      <alignment horizontal="center" vertical="center"/>
    </xf>
    <xf numFmtId="164" fontId="17" fillId="2" borderId="9" xfId="9" applyFont="1" applyFill="1" applyBorder="1" applyAlignment="1">
      <alignment horizontal="center" vertical="center"/>
    </xf>
    <xf numFmtId="17" fontId="15" fillId="3" borderId="7" xfId="8" applyNumberFormat="1" applyFont="1" applyFill="1" applyBorder="1" applyAlignment="1">
      <alignment horizontal="left" vertical="center" wrapText="1"/>
    </xf>
    <xf numFmtId="164" fontId="17" fillId="0" borderId="0" xfId="9" applyFont="1" applyAlignment="1">
      <alignment horizontal="left"/>
    </xf>
    <xf numFmtId="164" fontId="22" fillId="3" borderId="0" xfId="11" applyFont="1" applyFill="1" applyAlignment="1">
      <alignment horizontal="left"/>
    </xf>
    <xf numFmtId="164" fontId="17" fillId="2" borderId="3" xfId="3" applyNumberFormat="1" applyFont="1" applyFill="1" applyBorder="1" applyAlignment="1">
      <alignment horizontal="center" vertical="center" wrapText="1"/>
    </xf>
    <xf numFmtId="164" fontId="17" fillId="2" borderId="5" xfId="3" applyNumberFormat="1" applyFont="1" applyFill="1" applyBorder="1" applyAlignment="1">
      <alignment horizontal="center" vertical="center" wrapText="1"/>
    </xf>
    <xf numFmtId="164" fontId="17" fillId="2" borderId="1" xfId="3" applyNumberFormat="1" applyFont="1" applyFill="1" applyBorder="1" applyAlignment="1">
      <alignment horizontal="center" vertical="center"/>
    </xf>
    <xf numFmtId="164" fontId="8" fillId="2" borderId="1" xfId="3" applyNumberFormat="1" applyFont="1" applyFill="1" applyBorder="1" applyAlignment="1">
      <alignment horizontal="center" vertical="center"/>
    </xf>
    <xf numFmtId="164" fontId="17" fillId="0" borderId="0" xfId="8" applyFont="1" applyAlignment="1">
      <alignment horizontal="left" wrapText="1"/>
    </xf>
    <xf numFmtId="164" fontId="41" fillId="0" borderId="2" xfId="3" applyFont="1" applyBorder="1" applyAlignment="1">
      <alignment horizontal="left" wrapText="1"/>
    </xf>
    <xf numFmtId="171" fontId="9" fillId="2" borderId="3" xfId="3" applyNumberFormat="1" applyFont="1" applyFill="1" applyBorder="1" applyAlignment="1">
      <alignment horizontal="center" vertical="center" wrapText="1"/>
    </xf>
    <xf numFmtId="171" fontId="9" fillId="2" borderId="5" xfId="3" applyNumberFormat="1" applyFont="1" applyFill="1" applyBorder="1" applyAlignment="1">
      <alignment horizontal="center" vertical="center" wrapText="1"/>
    </xf>
    <xf numFmtId="171" fontId="9" fillId="2" borderId="1" xfId="3" applyNumberFormat="1" applyFont="1" applyFill="1" applyBorder="1" applyAlignment="1">
      <alignment horizontal="center" wrapText="1"/>
    </xf>
    <xf numFmtId="164" fontId="17" fillId="3" borderId="0" xfId="3" applyNumberFormat="1" applyFont="1" applyFill="1" applyBorder="1" applyAlignment="1">
      <alignment horizontal="left" wrapText="1"/>
    </xf>
    <xf numFmtId="164" fontId="17" fillId="2" borderId="1" xfId="7" applyFont="1" applyFill="1" applyBorder="1" applyAlignment="1">
      <alignment horizontal="center" vertical="center"/>
    </xf>
    <xf numFmtId="164" fontId="17" fillId="2" borderId="6" xfId="7" applyFont="1" applyFill="1" applyBorder="1" applyAlignment="1">
      <alignment horizontal="center" vertical="center" wrapText="1"/>
    </xf>
    <xf numFmtId="164" fontId="17" fillId="2" borderId="9" xfId="7" applyFont="1" applyFill="1" applyBorder="1" applyAlignment="1">
      <alignment horizontal="center" vertical="center" wrapText="1"/>
    </xf>
    <xf numFmtId="164" fontId="17" fillId="3" borderId="0" xfId="3" applyNumberFormat="1" applyFont="1" applyFill="1" applyBorder="1" applyAlignment="1">
      <alignment horizontal="left" vertical="center" wrapText="1"/>
    </xf>
    <xf numFmtId="164" fontId="17" fillId="2" borderId="15" xfId="5" applyFont="1" applyFill="1" applyBorder="1" applyAlignment="1">
      <alignment horizontal="justify" vertical="justify" wrapText="1"/>
    </xf>
    <xf numFmtId="164" fontId="1" fillId="0" borderId="16" xfId="3" applyBorder="1"/>
    <xf numFmtId="164" fontId="1" fillId="0" borderId="17" xfId="3" applyBorder="1"/>
    <xf numFmtId="164" fontId="17" fillId="2" borderId="11" xfId="5" applyFont="1" applyFill="1" applyBorder="1" applyAlignment="1">
      <alignment horizontal="center" vertical="center" wrapText="1"/>
    </xf>
    <xf numFmtId="164" fontId="17" fillId="2" borderId="12" xfId="5" applyFont="1" applyFill="1" applyBorder="1" applyAlignment="1">
      <alignment horizontal="center" vertical="center" wrapText="1"/>
    </xf>
    <xf numFmtId="164" fontId="17" fillId="2" borderId="13" xfId="5" applyFont="1" applyFill="1" applyBorder="1" applyAlignment="1">
      <alignment horizontal="center" vertical="center" wrapText="1"/>
    </xf>
    <xf numFmtId="164" fontId="17" fillId="2" borderId="14" xfId="5" applyFont="1" applyFill="1" applyBorder="1" applyAlignment="1">
      <alignment horizontal="center" vertical="center" wrapText="1"/>
    </xf>
    <xf numFmtId="164" fontId="17" fillId="2" borderId="11" xfId="5" applyFont="1" applyFill="1" applyBorder="1" applyAlignment="1">
      <alignment horizontal="center" vertical="center"/>
    </xf>
    <xf numFmtId="164" fontId="17" fillId="2" borderId="12" xfId="5" applyFont="1" applyFill="1" applyBorder="1" applyAlignment="1">
      <alignment horizontal="center" vertical="center"/>
    </xf>
    <xf numFmtId="164" fontId="17" fillId="2" borderId="13" xfId="5" applyFont="1" applyFill="1" applyBorder="1" applyAlignment="1">
      <alignment horizontal="center" vertical="center"/>
    </xf>
    <xf numFmtId="164" fontId="17" fillId="2" borderId="14" xfId="5" applyFont="1" applyFill="1" applyBorder="1" applyAlignment="1">
      <alignment horizontal="center" vertical="center"/>
    </xf>
    <xf numFmtId="164" fontId="17" fillId="2" borderId="9" xfId="5" applyFont="1" applyFill="1" applyBorder="1" applyAlignment="1">
      <alignment horizontal="center" vertical="center" wrapText="1"/>
    </xf>
    <xf numFmtId="164" fontId="17" fillId="0" borderId="0" xfId="5" applyFont="1" applyBorder="1" applyAlignment="1">
      <alignment horizontal="left" vertical="center"/>
    </xf>
    <xf numFmtId="164" fontId="22" fillId="0" borderId="0" xfId="5" applyFont="1" applyAlignment="1">
      <alignment horizontal="left"/>
    </xf>
    <xf numFmtId="164" fontId="17" fillId="2" borderId="15" xfId="5" applyFont="1" applyFill="1" applyBorder="1" applyAlignment="1">
      <alignment horizontal="center" vertical="justify" wrapText="1" readingOrder="1"/>
    </xf>
    <xf numFmtId="164" fontId="22" fillId="0" borderId="0" xfId="7" applyFont="1" applyFill="1" applyBorder="1" applyAlignment="1">
      <alignment horizontal="left" wrapText="1"/>
    </xf>
    <xf numFmtId="164" fontId="15" fillId="3" borderId="7" xfId="3" applyNumberFormat="1" applyFont="1" applyFill="1" applyBorder="1" applyAlignment="1">
      <alignment horizontal="left" wrapText="1"/>
    </xf>
    <xf numFmtId="164" fontId="17" fillId="0" borderId="0" xfId="7" applyFont="1" applyBorder="1" applyAlignment="1">
      <alignment horizontal="left"/>
    </xf>
    <xf numFmtId="164" fontId="22" fillId="0" borderId="0" xfId="16" applyFont="1" applyBorder="1" applyAlignment="1">
      <alignment horizontal="left" vertical="top"/>
    </xf>
    <xf numFmtId="164" fontId="21" fillId="0" borderId="0" xfId="16" applyFont="1" applyBorder="1" applyAlignment="1">
      <alignment horizontal="left" vertical="top"/>
    </xf>
    <xf numFmtId="164" fontId="17" fillId="2" borderId="3" xfId="16" applyFont="1" applyFill="1" applyBorder="1" applyAlignment="1">
      <alignment horizontal="left" vertical="top" wrapText="1"/>
    </xf>
    <xf numFmtId="164" fontId="17" fillId="2" borderId="5" xfId="16" applyFont="1" applyFill="1" applyBorder="1" applyAlignment="1">
      <alignment horizontal="left" vertical="top" wrapText="1"/>
    </xf>
    <xf numFmtId="164" fontId="17" fillId="2" borderId="3" xfId="3" applyFont="1" applyFill="1" applyBorder="1" applyAlignment="1">
      <alignment horizontal="center" vertical="top" wrapText="1"/>
    </xf>
    <xf numFmtId="164" fontId="17" fillId="2" borderId="5" xfId="3" applyFont="1" applyFill="1" applyBorder="1" applyAlignment="1">
      <alignment horizontal="center" vertical="top" wrapText="1"/>
    </xf>
    <xf numFmtId="3" fontId="17" fillId="2" borderId="3" xfId="3" applyNumberFormat="1" applyFont="1" applyFill="1" applyBorder="1" applyAlignment="1">
      <alignment horizontal="center" vertical="top" wrapText="1"/>
    </xf>
    <xf numFmtId="3" fontId="17" fillId="2" borderId="5" xfId="3" applyNumberFormat="1" applyFont="1" applyFill="1" applyBorder="1" applyAlignment="1">
      <alignment horizontal="center" vertical="top" wrapText="1"/>
    </xf>
    <xf numFmtId="176" fontId="17" fillId="2" borderId="1" xfId="16" applyNumberFormat="1" applyFont="1" applyFill="1" applyBorder="1" applyAlignment="1">
      <alignment horizontal="center" vertical="top" wrapText="1"/>
    </xf>
    <xf numFmtId="3" fontId="17" fillId="2" borderId="1" xfId="16" applyNumberFormat="1" applyFont="1" applyFill="1" applyBorder="1" applyAlignment="1">
      <alignment horizontal="center" vertical="top" wrapText="1"/>
    </xf>
    <xf numFmtId="164" fontId="17" fillId="2" borderId="6" xfId="16" applyFont="1" applyFill="1" applyBorder="1" applyAlignment="1">
      <alignment horizontal="center" vertical="center" wrapText="1"/>
    </xf>
    <xf numFmtId="164" fontId="17" fillId="2" borderId="8" xfId="16" applyFont="1" applyFill="1" applyBorder="1" applyAlignment="1">
      <alignment horizontal="center" vertical="center" wrapText="1"/>
    </xf>
    <xf numFmtId="164" fontId="17" fillId="2" borderId="9" xfId="16" applyFont="1" applyFill="1" applyBorder="1" applyAlignment="1">
      <alignment horizontal="center" vertical="center" wrapText="1"/>
    </xf>
    <xf numFmtId="164" fontId="17" fillId="2" borderId="6" xfId="18" applyFont="1" applyFill="1" applyBorder="1" applyAlignment="1">
      <alignment horizontal="center" vertical="center" wrapText="1"/>
    </xf>
    <xf numFmtId="164" fontId="17" fillId="2" borderId="8" xfId="18" applyFont="1" applyFill="1" applyBorder="1" applyAlignment="1">
      <alignment horizontal="center" vertical="center" wrapText="1"/>
    </xf>
    <xf numFmtId="164" fontId="17" fillId="2" borderId="9" xfId="18" applyFont="1" applyFill="1" applyBorder="1" applyAlignment="1">
      <alignment horizontal="center" vertical="center" wrapText="1"/>
    </xf>
    <xf numFmtId="164" fontId="17" fillId="2" borderId="3" xfId="18" applyFont="1" applyFill="1" applyBorder="1" applyAlignment="1">
      <alignment horizontal="center" vertical="center" wrapText="1"/>
    </xf>
    <xf numFmtId="164" fontId="19" fillId="2" borderId="5" xfId="18" applyFont="1" applyFill="1" applyBorder="1" applyAlignment="1">
      <alignment horizontal="center" vertical="center"/>
    </xf>
    <xf numFmtId="164" fontId="22" fillId="0" borderId="0" xfId="18" applyFont="1" applyFill="1" applyBorder="1" applyAlignment="1">
      <alignment horizontal="left" vertical="top"/>
    </xf>
    <xf numFmtId="164" fontId="21" fillId="0" borderId="0" xfId="18" applyFont="1" applyFill="1" applyBorder="1" applyAlignment="1">
      <alignment horizontal="left" vertical="top"/>
    </xf>
    <xf numFmtId="164" fontId="19" fillId="2" borderId="4" xfId="18" applyFont="1" applyFill="1" applyBorder="1" applyAlignment="1">
      <alignment horizontal="center" vertical="center"/>
    </xf>
    <xf numFmtId="3" fontId="17" fillId="2" borderId="3" xfId="18" applyNumberFormat="1" applyFont="1" applyFill="1" applyBorder="1" applyAlignment="1">
      <alignment horizontal="center" vertical="center" wrapText="1"/>
    </xf>
    <xf numFmtId="176" fontId="17" fillId="2" borderId="3" xfId="18" applyNumberFormat="1" applyFont="1" applyFill="1" applyBorder="1" applyAlignment="1">
      <alignment horizontal="center" vertical="center" wrapText="1"/>
    </xf>
    <xf numFmtId="164" fontId="15" fillId="0" borderId="0" xfId="7" applyFont="1" applyBorder="1" applyAlignment="1">
      <alignment horizontal="left" vertical="top" wrapText="1"/>
    </xf>
    <xf numFmtId="164" fontId="15" fillId="0" borderId="0" xfId="7" applyFont="1" applyAlignment="1">
      <alignment horizontal="left" vertical="center" wrapText="1"/>
    </xf>
    <xf numFmtId="164" fontId="22" fillId="0" borderId="2" xfId="20" applyFont="1" applyFill="1" applyBorder="1" applyAlignment="1">
      <alignment horizontal="left" vertical="center" wrapText="1"/>
    </xf>
    <xf numFmtId="164" fontId="17" fillId="2" borderId="6" xfId="20" applyFont="1" applyFill="1" applyBorder="1" applyAlignment="1">
      <alignment horizontal="center" vertical="center"/>
    </xf>
    <xf numFmtId="164" fontId="17" fillId="2" borderId="8" xfId="20" applyFont="1" applyFill="1" applyBorder="1" applyAlignment="1">
      <alignment horizontal="center" vertical="center"/>
    </xf>
    <xf numFmtId="164" fontId="17" fillId="2" borderId="9" xfId="20" applyFont="1" applyFill="1" applyBorder="1" applyAlignment="1">
      <alignment horizontal="center" vertical="center"/>
    </xf>
    <xf numFmtId="164" fontId="17" fillId="2" borderId="3" xfId="20" applyFont="1" applyFill="1" applyBorder="1" applyAlignment="1">
      <alignment horizontal="center" vertical="center" wrapText="1"/>
    </xf>
    <xf numFmtId="164" fontId="2" fillId="2" borderId="5" xfId="3" applyFont="1" applyFill="1" applyBorder="1" applyAlignment="1">
      <alignment horizontal="center" vertical="center" wrapText="1"/>
    </xf>
    <xf numFmtId="0" fontId="47" fillId="5" borderId="3" xfId="3" applyNumberFormat="1" applyFont="1" applyFill="1" applyBorder="1" applyAlignment="1">
      <alignment horizontal="center" vertical="center"/>
    </xf>
    <xf numFmtId="0" fontId="47" fillId="5" borderId="5" xfId="3" applyNumberFormat="1" applyFont="1" applyFill="1" applyBorder="1" applyAlignment="1">
      <alignment horizontal="center" vertical="center"/>
    </xf>
    <xf numFmtId="0" fontId="47" fillId="5" borderId="6" xfId="3" applyNumberFormat="1" applyFont="1" applyFill="1" applyBorder="1" applyAlignment="1">
      <alignment horizontal="center" vertical="center"/>
    </xf>
    <xf numFmtId="0" fontId="47" fillId="5" borderId="8" xfId="3" applyNumberFormat="1" applyFont="1" applyFill="1" applyBorder="1" applyAlignment="1">
      <alignment horizontal="center" vertical="center"/>
    </xf>
    <xf numFmtId="0" fontId="47" fillId="5" borderId="9" xfId="3" applyNumberFormat="1" applyFont="1" applyFill="1" applyBorder="1" applyAlignment="1">
      <alignment horizontal="center" vertical="center"/>
    </xf>
    <xf numFmtId="0" fontId="47" fillId="5" borderId="3" xfId="34" applyNumberFormat="1" applyFont="1" applyFill="1" applyBorder="1" applyAlignment="1">
      <alignment horizontal="center" vertical="center"/>
    </xf>
    <xf numFmtId="0" fontId="47" fillId="5" borderId="5" xfId="34" applyNumberFormat="1" applyFont="1" applyFill="1" applyBorder="1" applyAlignment="1">
      <alignment horizontal="center" vertical="center"/>
    </xf>
    <xf numFmtId="0" fontId="47" fillId="5" borderId="6" xfId="34" applyNumberFormat="1" applyFont="1" applyFill="1" applyBorder="1" applyAlignment="1">
      <alignment horizontal="center" vertical="center"/>
    </xf>
    <xf numFmtId="0" fontId="47" fillId="5" borderId="8" xfId="34" applyNumberFormat="1" applyFont="1" applyFill="1" applyBorder="1" applyAlignment="1">
      <alignment horizontal="center" vertical="center"/>
    </xf>
    <xf numFmtId="0" fontId="47" fillId="5" borderId="9" xfId="34" applyNumberFormat="1" applyFont="1" applyFill="1" applyBorder="1" applyAlignment="1">
      <alignment horizontal="center" vertical="center"/>
    </xf>
    <xf numFmtId="164" fontId="15" fillId="0" borderId="0" xfId="35" applyFont="1" applyAlignment="1">
      <alignment horizontal="left" vertical="top" wrapText="1"/>
    </xf>
    <xf numFmtId="164" fontId="22" fillId="0" borderId="0" xfId="35" applyFont="1" applyBorder="1" applyAlignment="1">
      <alignment horizontal="left" vertical="top"/>
    </xf>
    <xf numFmtId="164" fontId="21" fillId="0" borderId="0" xfId="35" applyFont="1" applyBorder="1" applyAlignment="1">
      <alignment horizontal="left" vertical="top"/>
    </xf>
    <xf numFmtId="0" fontId="54" fillId="0" borderId="0" xfId="34" applyNumberFormat="1" applyFont="1" applyFill="1" applyBorder="1" applyAlignment="1">
      <alignment horizontal="justify" vertical="top" wrapText="1"/>
    </xf>
    <xf numFmtId="164" fontId="22" fillId="0" borderId="0" xfId="37" applyFont="1" applyFill="1" applyBorder="1" applyAlignment="1">
      <alignment horizontal="left" vertical="top"/>
    </xf>
    <xf numFmtId="164" fontId="21" fillId="0" borderId="0" xfId="37" applyFont="1" applyFill="1" applyAlignment="1">
      <alignment vertical="top"/>
    </xf>
    <xf numFmtId="0" fontId="17" fillId="0" borderId="7" xfId="29" applyNumberFormat="1" applyFont="1" applyBorder="1" applyAlignment="1">
      <alignment horizontal="left" vertical="top" wrapText="1"/>
    </xf>
    <xf numFmtId="164" fontId="22" fillId="0" borderId="0" xfId="29" applyFont="1" applyBorder="1" applyAlignment="1">
      <alignment vertical="center" wrapText="1"/>
    </xf>
    <xf numFmtId="164" fontId="17" fillId="2" borderId="3" xfId="29" applyFont="1" applyFill="1" applyBorder="1" applyAlignment="1">
      <alignment horizontal="center" vertical="center" wrapText="1"/>
    </xf>
    <xf numFmtId="164" fontId="17" fillId="2" borderId="5" xfId="29" applyFont="1" applyFill="1" applyBorder="1" applyAlignment="1">
      <alignment horizontal="center" vertical="center" wrapText="1"/>
    </xf>
    <xf numFmtId="164" fontId="17" fillId="2" borderId="6" xfId="29" applyFont="1" applyFill="1" applyBorder="1" applyAlignment="1">
      <alignment horizontal="center" vertical="center"/>
    </xf>
    <xf numFmtId="164" fontId="17" fillId="2" borderId="8" xfId="29" applyFont="1" applyFill="1" applyBorder="1" applyAlignment="1">
      <alignment horizontal="center" vertical="center"/>
    </xf>
    <xf numFmtId="164" fontId="17" fillId="2" borderId="9" xfId="29" applyFont="1" applyFill="1" applyBorder="1" applyAlignment="1">
      <alignment horizontal="center" vertical="center"/>
    </xf>
    <xf numFmtId="164" fontId="17" fillId="0" borderId="0" xfId="7" applyFont="1" applyAlignment="1">
      <alignment horizontal="left" wrapText="1"/>
    </xf>
    <xf numFmtId="164" fontId="22" fillId="0" borderId="2" xfId="27" applyFont="1" applyBorder="1" applyAlignment="1">
      <alignment horizontal="left"/>
    </xf>
    <xf numFmtId="164" fontId="17" fillId="2" borderId="3" xfId="27" applyFont="1" applyFill="1" applyBorder="1" applyAlignment="1">
      <alignment horizontal="center" vertical="center" wrapText="1"/>
    </xf>
    <xf numFmtId="164" fontId="17" fillId="2" borderId="4" xfId="27" applyFont="1" applyFill="1" applyBorder="1" applyAlignment="1">
      <alignment horizontal="center" vertical="center" wrapText="1"/>
    </xf>
    <xf numFmtId="164" fontId="17" fillId="2" borderId="5" xfId="27" applyFont="1" applyFill="1" applyBorder="1" applyAlignment="1">
      <alignment horizontal="center" vertical="center" wrapText="1"/>
    </xf>
    <xf numFmtId="164" fontId="17" fillId="2" borderId="1" xfId="27" applyFont="1" applyFill="1" applyBorder="1" applyAlignment="1">
      <alignment horizontal="center"/>
    </xf>
    <xf numFmtId="3" fontId="17" fillId="2" borderId="3" xfId="3" applyNumberFormat="1" applyFont="1" applyFill="1" applyBorder="1" applyAlignment="1">
      <alignment horizontal="center" vertical="center" wrapText="1"/>
    </xf>
    <xf numFmtId="3" fontId="17" fillId="2" borderId="5" xfId="3" applyNumberFormat="1" applyFont="1" applyFill="1" applyBorder="1" applyAlignment="1">
      <alignment horizontal="center" vertical="center" wrapText="1"/>
    </xf>
    <xf numFmtId="164" fontId="17" fillId="2" borderId="3" xfId="28" applyNumberFormat="1" applyFont="1" applyFill="1" applyBorder="1" applyAlignment="1">
      <alignment horizontal="center" vertical="center" wrapText="1"/>
    </xf>
    <xf numFmtId="164" fontId="17" fillId="2" borderId="5" xfId="28" applyNumberFormat="1" applyFont="1" applyFill="1" applyBorder="1" applyAlignment="1">
      <alignment horizontal="center" vertical="center" wrapText="1"/>
    </xf>
    <xf numFmtId="164" fontId="15" fillId="3" borderId="7" xfId="0" applyNumberFormat="1" applyFont="1" applyFill="1" applyBorder="1" applyAlignment="1">
      <alignment horizontal="left" wrapText="1"/>
    </xf>
    <xf numFmtId="164" fontId="22" fillId="0" borderId="0" xfId="31" applyFont="1" applyBorder="1" applyAlignment="1">
      <alignment horizontal="left" vertical="top"/>
    </xf>
    <xf numFmtId="164" fontId="26" fillId="0" borderId="0" xfId="31" applyFont="1" applyBorder="1" applyAlignment="1">
      <alignment vertical="top" wrapText="1"/>
    </xf>
    <xf numFmtId="164" fontId="15" fillId="0" borderId="0" xfId="36" applyFont="1" applyFill="1" applyBorder="1" applyAlignment="1">
      <alignment horizontal="left" vertical="center" wrapText="1"/>
    </xf>
    <xf numFmtId="164" fontId="15" fillId="0" borderId="0" xfId="0" applyNumberFormat="1" applyFont="1" applyFill="1" applyBorder="1" applyAlignment="1">
      <alignment horizontal="left" vertical="center" wrapText="1"/>
    </xf>
    <xf numFmtId="164" fontId="22" fillId="0" borderId="0" xfId="36" applyFont="1" applyBorder="1" applyAlignment="1">
      <alignment horizontal="left" wrapText="1"/>
    </xf>
    <xf numFmtId="164" fontId="17" fillId="2" borderId="6" xfId="36" applyFont="1" applyFill="1" applyBorder="1" applyAlignment="1">
      <alignment horizontal="center" vertical="center"/>
    </xf>
    <xf numFmtId="164" fontId="17" fillId="2" borderId="8" xfId="36" applyFont="1" applyFill="1" applyBorder="1" applyAlignment="1">
      <alignment horizontal="center" vertical="center"/>
    </xf>
    <xf numFmtId="164" fontId="17" fillId="2" borderId="9" xfId="36" applyFont="1" applyFill="1" applyBorder="1" applyAlignment="1">
      <alignment horizontal="center" vertical="center"/>
    </xf>
    <xf numFmtId="164" fontId="17" fillId="7" borderId="1" xfId="36" applyFont="1" applyFill="1" applyBorder="1" applyAlignment="1">
      <alignment horizontal="center" vertical="center"/>
    </xf>
    <xf numFmtId="2" fontId="17" fillId="7" borderId="1" xfId="36" applyNumberFormat="1" applyFont="1" applyFill="1" applyBorder="1" applyAlignment="1">
      <alignment horizontal="center" vertical="center"/>
    </xf>
    <xf numFmtId="164" fontId="22" fillId="0" borderId="0" xfId="36" applyFont="1" applyBorder="1" applyAlignment="1">
      <alignment horizontal="left" vertical="top"/>
    </xf>
    <xf numFmtId="164" fontId="21" fillId="0" borderId="0" xfId="36" applyFont="1" applyBorder="1" applyAlignment="1">
      <alignment horizontal="left" vertical="top"/>
    </xf>
    <xf numFmtId="164" fontId="17" fillId="3" borderId="0" xfId="0" applyNumberFormat="1" applyFont="1" applyFill="1" applyBorder="1" applyAlignment="1">
      <alignment horizontal="left" wrapText="1"/>
    </xf>
    <xf numFmtId="164" fontId="22" fillId="0" borderId="0" xfId="36" applyFont="1" applyBorder="1" applyAlignment="1">
      <alignment horizontal="left"/>
    </xf>
    <xf numFmtId="164" fontId="21" fillId="0" borderId="0" xfId="36" applyFont="1" applyBorder="1" applyAlignment="1">
      <alignment horizontal="left"/>
    </xf>
    <xf numFmtId="164" fontId="15" fillId="3" borderId="0" xfId="0" applyNumberFormat="1" applyFont="1" applyFill="1" applyBorder="1" applyAlignment="1">
      <alignment horizontal="left" wrapText="1"/>
    </xf>
    <xf numFmtId="164" fontId="17" fillId="2" borderId="1" xfId="36" applyFont="1" applyFill="1" applyBorder="1" applyAlignment="1">
      <alignment horizontal="center" vertical="center"/>
    </xf>
    <xf numFmtId="3" fontId="17" fillId="2" borderId="1" xfId="36" applyNumberFormat="1" applyFont="1" applyFill="1" applyBorder="1" applyAlignment="1">
      <alignment horizontal="center" vertical="center" wrapText="1"/>
    </xf>
    <xf numFmtId="3" fontId="19" fillId="2" borderId="1" xfId="36" applyNumberFormat="1" applyFont="1" applyFill="1" applyBorder="1" applyAlignment="1">
      <alignment vertical="center"/>
    </xf>
    <xf numFmtId="164" fontId="17" fillId="2" borderId="3" xfId="36" applyFont="1" applyFill="1" applyBorder="1" applyAlignment="1">
      <alignment horizontal="left" vertical="center" wrapText="1"/>
    </xf>
    <xf numFmtId="164" fontId="17" fillId="2" borderId="4" xfId="36" applyFont="1" applyFill="1" applyBorder="1" applyAlignment="1">
      <alignment horizontal="left" vertical="center" wrapText="1"/>
    </xf>
    <xf numFmtId="164" fontId="17" fillId="2" borderId="5" xfId="36" applyFont="1" applyFill="1" applyBorder="1" applyAlignment="1">
      <alignment horizontal="left" vertical="center" wrapText="1"/>
    </xf>
    <xf numFmtId="164" fontId="17" fillId="2" borderId="3" xfId="36" applyFont="1" applyFill="1" applyBorder="1" applyAlignment="1">
      <alignment horizontal="center" vertical="center" wrapText="1"/>
    </xf>
    <xf numFmtId="164" fontId="17" fillId="2" borderId="4" xfId="36" applyFont="1" applyFill="1" applyBorder="1" applyAlignment="1">
      <alignment horizontal="center" vertical="center" wrapText="1"/>
    </xf>
    <xf numFmtId="164" fontId="19" fillId="2" borderId="5" xfId="36" applyFont="1" applyFill="1" applyBorder="1" applyAlignment="1">
      <alignment vertical="center"/>
    </xf>
    <xf numFmtId="164" fontId="17" fillId="2" borderId="11" xfId="36" applyFont="1" applyFill="1" applyBorder="1" applyAlignment="1">
      <alignment horizontal="center" vertical="center"/>
    </xf>
    <xf numFmtId="164" fontId="19" fillId="2" borderId="12" xfId="36" applyFont="1" applyFill="1" applyBorder="1" applyAlignment="1">
      <alignment horizontal="center" vertical="center"/>
    </xf>
    <xf numFmtId="164" fontId="19" fillId="2" borderId="13" xfId="36" applyFont="1" applyFill="1" applyBorder="1" applyAlignment="1">
      <alignment horizontal="center" vertical="center"/>
    </xf>
    <xf numFmtId="164" fontId="19" fillId="2" borderId="14" xfId="36" applyFont="1" applyFill="1" applyBorder="1" applyAlignment="1">
      <alignment horizontal="center" vertical="center"/>
    </xf>
    <xf numFmtId="164" fontId="19" fillId="2" borderId="12" xfId="36" applyFont="1" applyFill="1" applyBorder="1" applyAlignment="1">
      <alignment vertical="center"/>
    </xf>
    <xf numFmtId="164" fontId="19" fillId="2" borderId="13" xfId="36" applyFont="1" applyFill="1" applyBorder="1" applyAlignment="1">
      <alignment vertical="center"/>
    </xf>
    <xf numFmtId="164" fontId="19" fillId="2" borderId="14" xfId="36" applyFont="1" applyFill="1" applyBorder="1" applyAlignment="1">
      <alignment vertical="center"/>
    </xf>
    <xf numFmtId="164" fontId="17" fillId="2" borderId="1" xfId="36" applyFont="1" applyFill="1" applyBorder="1" applyAlignment="1">
      <alignment horizontal="center" vertical="top"/>
    </xf>
    <xf numFmtId="3" fontId="17" fillId="2" borderId="1" xfId="36" applyNumberFormat="1" applyFont="1" applyFill="1" applyBorder="1" applyAlignment="1">
      <alignment horizontal="center" vertical="top" wrapText="1"/>
    </xf>
    <xf numFmtId="3" fontId="19" fillId="2" borderId="1" xfId="36" applyNumberFormat="1" applyFont="1" applyFill="1" applyBorder="1" applyAlignment="1">
      <alignment vertical="top"/>
    </xf>
    <xf numFmtId="164" fontId="17" fillId="2" borderId="6" xfId="36" applyFont="1" applyFill="1" applyBorder="1" applyAlignment="1">
      <alignment horizontal="center" vertical="top"/>
    </xf>
    <xf numFmtId="164" fontId="17" fillId="2" borderId="9" xfId="36" applyFont="1" applyFill="1" applyBorder="1" applyAlignment="1">
      <alignment horizontal="center" vertical="top"/>
    </xf>
    <xf numFmtId="164" fontId="17" fillId="2" borderId="11" xfId="36" applyFont="1" applyFill="1" applyBorder="1" applyAlignment="1">
      <alignment horizontal="center" vertical="top"/>
    </xf>
    <xf numFmtId="164" fontId="19" fillId="2" borderId="12" xfId="36" applyFont="1" applyFill="1" applyBorder="1" applyAlignment="1">
      <alignment horizontal="center" vertical="top"/>
    </xf>
    <xf numFmtId="164" fontId="19" fillId="2" borderId="13" xfId="36" applyFont="1" applyFill="1" applyBorder="1" applyAlignment="1">
      <alignment horizontal="center" vertical="top"/>
    </xf>
    <xf numFmtId="164" fontId="19" fillId="2" borderId="14" xfId="36" applyFont="1" applyFill="1" applyBorder="1" applyAlignment="1">
      <alignment horizontal="center" vertical="top"/>
    </xf>
    <xf numFmtId="164" fontId="19" fillId="2" borderId="12" xfId="36" applyFont="1" applyFill="1" applyBorder="1" applyAlignment="1">
      <alignment vertical="top"/>
    </xf>
    <xf numFmtId="164" fontId="19" fillId="2" borderId="13" xfId="36" applyFont="1" applyFill="1" applyBorder="1" applyAlignment="1">
      <alignment vertical="top"/>
    </xf>
    <xf numFmtId="164" fontId="19" fillId="2" borderId="14" xfId="36" applyFont="1" applyFill="1" applyBorder="1" applyAlignment="1">
      <alignment vertical="top"/>
    </xf>
    <xf numFmtId="164" fontId="17" fillId="2" borderId="8" xfId="36" applyFont="1" applyFill="1" applyBorder="1" applyAlignment="1">
      <alignment horizontal="center" vertical="top"/>
    </xf>
    <xf numFmtId="164" fontId="17" fillId="2" borderId="3" xfId="36" applyFont="1" applyFill="1" applyBorder="1" applyAlignment="1">
      <alignment horizontal="center" vertical="center"/>
    </xf>
    <xf numFmtId="164" fontId="17" fillId="2" borderId="5" xfId="36" applyFont="1" applyFill="1" applyBorder="1" applyAlignment="1">
      <alignment horizontal="center" vertical="center"/>
    </xf>
    <xf numFmtId="164" fontId="17" fillId="2" borderId="3" xfId="36" applyFont="1" applyFill="1" applyBorder="1" applyAlignment="1">
      <alignment horizontal="center" vertical="top" wrapText="1"/>
    </xf>
    <xf numFmtId="164" fontId="17" fillId="2" borderId="5" xfId="36" applyFont="1" applyFill="1" applyBorder="1" applyAlignment="1">
      <alignment horizontal="center" vertical="top" wrapText="1"/>
    </xf>
    <xf numFmtId="164" fontId="22" fillId="0" borderId="2" xfId="36" applyFont="1" applyFill="1" applyBorder="1" applyAlignment="1">
      <alignment horizontal="left"/>
    </xf>
    <xf numFmtId="164" fontId="19" fillId="2" borderId="4" xfId="36" applyFont="1" applyFill="1" applyBorder="1" applyAlignment="1">
      <alignment horizontal="center" vertical="center"/>
    </xf>
    <xf numFmtId="164" fontId="19" fillId="2" borderId="5" xfId="36" applyFont="1" applyFill="1" applyBorder="1" applyAlignment="1">
      <alignment horizontal="center" vertical="center"/>
    </xf>
    <xf numFmtId="164" fontId="19" fillId="2" borderId="1" xfId="36" applyFont="1" applyFill="1" applyBorder="1" applyAlignment="1">
      <alignment horizontal="center" vertical="top"/>
    </xf>
    <xf numFmtId="164" fontId="17" fillId="2" borderId="1" xfId="36" applyFont="1" applyFill="1" applyBorder="1" applyAlignment="1">
      <alignment horizontal="center" vertical="top" wrapText="1"/>
    </xf>
    <xf numFmtId="0" fontId="8" fillId="5" borderId="3" xfId="0" applyNumberFormat="1" applyFont="1" applyFill="1" applyBorder="1" applyAlignment="1">
      <alignment horizontal="center" vertical="center"/>
    </xf>
    <xf numFmtId="0" fontId="8" fillId="5" borderId="5" xfId="0" applyNumberFormat="1" applyFont="1" applyFill="1" applyBorder="1" applyAlignment="1">
      <alignment horizontal="center" vertical="center"/>
    </xf>
    <xf numFmtId="0" fontId="8" fillId="5" borderId="1" xfId="0" applyNumberFormat="1" applyFont="1" applyFill="1" applyBorder="1" applyAlignment="1">
      <alignment horizontal="center" vertical="center"/>
    </xf>
    <xf numFmtId="0" fontId="8" fillId="5" borderId="1" xfId="0" applyNumberFormat="1" applyFont="1" applyFill="1" applyBorder="1" applyAlignment="1">
      <alignment horizontal="center"/>
    </xf>
    <xf numFmtId="0" fontId="8" fillId="5" borderId="3" xfId="3" applyNumberFormat="1" applyFont="1" applyFill="1" applyBorder="1" applyAlignment="1">
      <alignment horizontal="center" vertical="center"/>
    </xf>
    <xf numFmtId="0" fontId="8" fillId="5" borderId="5" xfId="3" applyNumberFormat="1" applyFont="1" applyFill="1" applyBorder="1" applyAlignment="1">
      <alignment horizontal="center" vertical="center"/>
    </xf>
    <xf numFmtId="0" fontId="8" fillId="5" borderId="6" xfId="3" applyNumberFormat="1" applyFont="1" applyFill="1" applyBorder="1" applyAlignment="1">
      <alignment horizontal="center" wrapText="1"/>
    </xf>
    <xf numFmtId="0" fontId="8" fillId="5" borderId="8" xfId="3" applyNumberFormat="1" applyFont="1" applyFill="1" applyBorder="1" applyAlignment="1">
      <alignment horizontal="center" wrapText="1"/>
    </xf>
    <xf numFmtId="0" fontId="8" fillId="5" borderId="9" xfId="3" applyNumberFormat="1" applyFont="1" applyFill="1" applyBorder="1" applyAlignment="1">
      <alignment horizontal="center" wrapText="1"/>
    </xf>
    <xf numFmtId="0" fontId="47" fillId="5" borderId="6" xfId="3" applyNumberFormat="1" applyFont="1" applyFill="1" applyBorder="1" applyAlignment="1">
      <alignment horizontal="center" vertical="center" wrapText="1"/>
    </xf>
    <xf numFmtId="0" fontId="47" fillId="5" borderId="8" xfId="3" applyNumberFormat="1" applyFont="1" applyFill="1" applyBorder="1" applyAlignment="1">
      <alignment horizontal="center" vertical="center" wrapText="1"/>
    </xf>
    <xf numFmtId="0" fontId="47" fillId="5" borderId="9" xfId="3" applyNumberFormat="1" applyFont="1" applyFill="1" applyBorder="1" applyAlignment="1">
      <alignment horizontal="center" vertical="center" wrapText="1"/>
    </xf>
    <xf numFmtId="164" fontId="22" fillId="0" borderId="0" xfId="6" applyFont="1" applyAlignment="1">
      <alignment horizontal="left" vertical="center"/>
    </xf>
    <xf numFmtId="164" fontId="17" fillId="7" borderId="3" xfId="6" applyNumberFormat="1" applyFont="1" applyFill="1" applyBorder="1" applyAlignment="1">
      <alignment horizontal="center" vertical="center" wrapText="1"/>
    </xf>
    <xf numFmtId="164" fontId="19" fillId="7" borderId="4" xfId="6" applyNumberFormat="1" applyFont="1" applyFill="1" applyBorder="1" applyAlignment="1">
      <alignment horizontal="center" vertical="center" wrapText="1"/>
    </xf>
    <xf numFmtId="164" fontId="19" fillId="7" borderId="5" xfId="6" applyNumberFormat="1" applyFont="1" applyFill="1" applyBorder="1" applyAlignment="1">
      <alignment horizontal="center" vertical="center" wrapText="1"/>
    </xf>
    <xf numFmtId="164" fontId="17" fillId="7" borderId="6" xfId="6" applyNumberFormat="1" applyFont="1" applyFill="1" applyBorder="1" applyAlignment="1">
      <alignment horizontal="center" vertical="center"/>
    </xf>
    <xf numFmtId="164" fontId="17" fillId="7" borderId="9" xfId="6" applyNumberFormat="1" applyFont="1" applyFill="1" applyBorder="1" applyAlignment="1">
      <alignment horizontal="center" vertical="center"/>
    </xf>
    <xf numFmtId="164" fontId="17" fillId="7" borderId="8" xfId="6" applyNumberFormat="1" applyFont="1" applyFill="1" applyBorder="1" applyAlignment="1">
      <alignment horizontal="center" vertical="center"/>
    </xf>
    <xf numFmtId="164" fontId="17" fillId="7" borderId="1" xfId="6" applyNumberFormat="1" applyFont="1" applyFill="1" applyBorder="1" applyAlignment="1">
      <alignment horizontal="center" vertical="center" wrapText="1"/>
    </xf>
    <xf numFmtId="164" fontId="67" fillId="7" borderId="1" xfId="36" applyNumberFormat="1" applyFont="1" applyFill="1" applyBorder="1" applyAlignment="1">
      <alignment horizontal="center" vertical="center" wrapText="1"/>
    </xf>
    <xf numFmtId="164" fontId="17" fillId="7" borderId="1" xfId="6" applyFont="1" applyFill="1" applyBorder="1" applyAlignment="1">
      <alignment horizontal="center" vertical="center" wrapText="1"/>
    </xf>
    <xf numFmtId="164" fontId="67" fillId="7" borderId="1" xfId="36" applyFont="1" applyFill="1" applyBorder="1" applyAlignment="1">
      <alignment horizontal="center" vertical="center" wrapText="1"/>
    </xf>
    <xf numFmtId="164" fontId="17" fillId="7" borderId="6" xfId="6" applyNumberFormat="1" applyFont="1" applyFill="1" applyBorder="1" applyAlignment="1">
      <alignment horizontal="center" vertical="center" wrapText="1"/>
    </xf>
    <xf numFmtId="164" fontId="17" fillId="7" borderId="9" xfId="6" applyNumberFormat="1" applyFont="1" applyFill="1" applyBorder="1" applyAlignment="1">
      <alignment horizontal="center" vertical="center" wrapText="1"/>
    </xf>
    <xf numFmtId="164" fontId="17" fillId="7" borderId="5" xfId="6" applyNumberFormat="1" applyFont="1" applyFill="1" applyBorder="1" applyAlignment="1">
      <alignment horizontal="center" vertical="center" wrapText="1"/>
    </xf>
    <xf numFmtId="164" fontId="17" fillId="0" borderId="7" xfId="6" applyNumberFormat="1" applyFont="1" applyFill="1" applyBorder="1" applyAlignment="1">
      <alignment horizontal="left" vertical="top" wrapText="1"/>
    </xf>
    <xf numFmtId="164" fontId="17" fillId="0" borderId="0" xfId="0" applyNumberFormat="1" applyFont="1" applyFill="1" applyBorder="1" applyAlignment="1">
      <alignment horizontal="left" wrapText="1"/>
    </xf>
    <xf numFmtId="164" fontId="22" fillId="0" borderId="0" xfId="6" applyFont="1" applyFill="1" applyAlignment="1">
      <alignment horizontal="left" vertical="center"/>
    </xf>
    <xf numFmtId="164" fontId="17" fillId="0" borderId="1" xfId="36" applyFont="1" applyFill="1" applyBorder="1" applyAlignment="1">
      <alignment horizontal="center" vertical="center" wrapText="1"/>
    </xf>
    <xf numFmtId="164" fontId="17" fillId="0" borderId="1" xfId="36" applyFont="1" applyFill="1" applyBorder="1" applyAlignment="1">
      <alignment horizontal="center" vertical="center"/>
    </xf>
    <xf numFmtId="164" fontId="17" fillId="0" borderId="6" xfId="36" applyFont="1" applyFill="1" applyBorder="1" applyAlignment="1">
      <alignment horizontal="center" vertical="center"/>
    </xf>
    <xf numFmtId="164" fontId="17" fillId="0" borderId="8" xfId="36" applyFont="1" applyFill="1" applyBorder="1" applyAlignment="1">
      <alignment horizontal="center" vertical="center"/>
    </xf>
    <xf numFmtId="164" fontId="17" fillId="0" borderId="9" xfId="36" applyFont="1" applyFill="1" applyBorder="1" applyAlignment="1">
      <alignment horizontal="center" vertical="center"/>
    </xf>
    <xf numFmtId="3" fontId="17" fillId="0" borderId="1" xfId="36" applyNumberFormat="1" applyFont="1" applyFill="1" applyBorder="1" applyAlignment="1">
      <alignment horizontal="center" vertical="center" wrapText="1"/>
    </xf>
    <xf numFmtId="164" fontId="17" fillId="0" borderId="2" xfId="36" applyFont="1" applyFill="1" applyBorder="1" applyAlignment="1">
      <alignment horizontal="center" vertical="center"/>
    </xf>
    <xf numFmtId="164" fontId="17" fillId="0" borderId="14" xfId="36" applyFont="1" applyFill="1" applyBorder="1" applyAlignment="1">
      <alignment horizontal="center" vertical="center"/>
    </xf>
    <xf numFmtId="164" fontId="15" fillId="3" borderId="0" xfId="0" applyNumberFormat="1" applyFont="1" applyFill="1" applyBorder="1" applyAlignment="1">
      <alignment horizontal="left"/>
    </xf>
    <xf numFmtId="164" fontId="17" fillId="3" borderId="0" xfId="0" applyNumberFormat="1" applyFont="1" applyFill="1" applyBorder="1" applyAlignment="1">
      <alignment horizontal="left"/>
    </xf>
    <xf numFmtId="164" fontId="17" fillId="2" borderId="1" xfId="36" applyFont="1" applyFill="1" applyBorder="1" applyAlignment="1">
      <alignment horizontal="center" vertical="center" wrapText="1"/>
    </xf>
    <xf numFmtId="164" fontId="19" fillId="7" borderId="4" xfId="6" applyNumberFormat="1" applyFont="1" applyFill="1" applyBorder="1" applyAlignment="1">
      <alignment vertical="center" wrapText="1"/>
    </xf>
    <xf numFmtId="164" fontId="19" fillId="7" borderId="5" xfId="6" applyNumberFormat="1" applyFont="1" applyFill="1" applyBorder="1" applyAlignment="1">
      <alignment vertical="center" wrapText="1"/>
    </xf>
    <xf numFmtId="164" fontId="17" fillId="7" borderId="1" xfId="6" applyNumberFormat="1" applyFont="1" applyFill="1" applyBorder="1" applyAlignment="1">
      <alignment horizontal="center" vertical="center"/>
    </xf>
    <xf numFmtId="164" fontId="17" fillId="7" borderId="5" xfId="6" applyNumberFormat="1" applyFont="1" applyFill="1" applyBorder="1" applyAlignment="1">
      <alignment horizontal="center" vertical="center"/>
    </xf>
    <xf numFmtId="164" fontId="17" fillId="7" borderId="11" xfId="6" applyNumberFormat="1" applyFont="1" applyFill="1" applyBorder="1" applyAlignment="1">
      <alignment horizontal="center" vertical="center"/>
    </xf>
    <xf numFmtId="164" fontId="17" fillId="7" borderId="12" xfId="6" applyNumberFormat="1" applyFont="1" applyFill="1" applyBorder="1" applyAlignment="1">
      <alignment horizontal="center" vertical="center"/>
    </xf>
    <xf numFmtId="164" fontId="19" fillId="7" borderId="1" xfId="6" applyNumberFormat="1" applyFont="1" applyFill="1" applyBorder="1" applyAlignment="1">
      <alignment horizontal="center" vertical="center" wrapText="1"/>
    </xf>
    <xf numFmtId="164" fontId="17" fillId="7" borderId="3" xfId="36" applyFont="1" applyFill="1" applyBorder="1" applyAlignment="1">
      <alignment horizontal="center" vertical="center" wrapText="1"/>
    </xf>
    <xf numFmtId="164" fontId="17" fillId="7" borderId="5" xfId="36" applyFont="1" applyFill="1" applyBorder="1" applyAlignment="1">
      <alignment horizontal="center" vertical="center" wrapText="1"/>
    </xf>
    <xf numFmtId="164" fontId="17" fillId="7" borderId="8" xfId="6" applyNumberFormat="1" applyFont="1" applyFill="1" applyBorder="1" applyAlignment="1">
      <alignment horizontal="center" vertical="center" wrapText="1"/>
    </xf>
    <xf numFmtId="0" fontId="8" fillId="5" borderId="12" xfId="0" applyNumberFormat="1" applyFont="1" applyFill="1" applyBorder="1" applyAlignment="1">
      <alignment horizontal="center" vertical="center"/>
    </xf>
    <xf numFmtId="0" fontId="8" fillId="5" borderId="14" xfId="0" applyNumberFormat="1" applyFont="1" applyFill="1" applyBorder="1" applyAlignment="1">
      <alignment horizontal="center" vertical="center"/>
    </xf>
    <xf numFmtId="0" fontId="8" fillId="5" borderId="6" xfId="0" applyNumberFormat="1" applyFont="1" applyFill="1" applyBorder="1" applyAlignment="1">
      <alignment horizontal="center" vertical="center" wrapText="1"/>
    </xf>
    <xf numFmtId="0" fontId="8" fillId="5" borderId="8" xfId="0" applyNumberFormat="1" applyFont="1" applyFill="1" applyBorder="1" applyAlignment="1">
      <alignment horizontal="center" vertical="center" wrapText="1"/>
    </xf>
    <xf numFmtId="0" fontId="8" fillId="5" borderId="9" xfId="0" applyNumberFormat="1" applyFont="1" applyFill="1" applyBorder="1" applyAlignment="1">
      <alignment horizontal="center" vertical="center" wrapText="1"/>
    </xf>
    <xf numFmtId="0" fontId="8" fillId="5" borderId="1" xfId="24" applyNumberFormat="1" applyFont="1" applyFill="1" applyBorder="1" applyAlignment="1">
      <alignment horizontal="center" vertical="top" wrapText="1"/>
    </xf>
    <xf numFmtId="0" fontId="8" fillId="5" borderId="3" xfId="24" applyNumberFormat="1" applyFont="1" applyFill="1" applyBorder="1" applyAlignment="1">
      <alignment horizontal="center" vertical="center"/>
    </xf>
    <xf numFmtId="0" fontId="8" fillId="5" borderId="5" xfId="24" applyNumberFormat="1" applyFont="1" applyFill="1" applyBorder="1" applyAlignment="1">
      <alignment horizontal="center" vertical="center"/>
    </xf>
    <xf numFmtId="0" fontId="8" fillId="5" borderId="6" xfId="0" applyNumberFormat="1" applyFont="1" applyFill="1" applyBorder="1" applyAlignment="1">
      <alignment horizontal="center"/>
    </xf>
    <xf numFmtId="0" fontId="8" fillId="5" borderId="8" xfId="0" applyNumberFormat="1" applyFont="1" applyFill="1" applyBorder="1" applyAlignment="1">
      <alignment horizontal="center"/>
    </xf>
    <xf numFmtId="0" fontId="8" fillId="5" borderId="9" xfId="0" applyNumberFormat="1" applyFont="1" applyFill="1" applyBorder="1" applyAlignment="1">
      <alignment horizontal="center"/>
    </xf>
    <xf numFmtId="164" fontId="17" fillId="2" borderId="1" xfId="6" applyNumberFormat="1" applyFont="1" applyFill="1" applyBorder="1" applyAlignment="1">
      <alignment horizontal="center" vertical="center" wrapText="1"/>
    </xf>
    <xf numFmtId="164" fontId="15" fillId="0" borderId="0" xfId="0" applyNumberFormat="1" applyFont="1" applyFill="1" applyBorder="1" applyAlignment="1">
      <alignment horizontal="left"/>
    </xf>
    <xf numFmtId="169" fontId="22" fillId="0" borderId="0" xfId="6" applyNumberFormat="1" applyFont="1" applyFill="1" applyBorder="1" applyAlignment="1">
      <alignment horizontal="left" vertical="top" wrapText="1"/>
    </xf>
    <xf numFmtId="169" fontId="17" fillId="6" borderId="3" xfId="6" applyNumberFormat="1" applyFont="1" applyFill="1" applyBorder="1" applyAlignment="1">
      <alignment horizontal="center" vertical="center" wrapText="1"/>
    </xf>
    <xf numFmtId="169" fontId="17" fillId="6" borderId="5" xfId="6" applyNumberFormat="1" applyFont="1" applyFill="1" applyBorder="1" applyAlignment="1">
      <alignment horizontal="center" vertical="center" wrapText="1"/>
    </xf>
    <xf numFmtId="169" fontId="17" fillId="5" borderId="1" xfId="6" applyNumberFormat="1" applyFont="1" applyFill="1" applyBorder="1" applyAlignment="1">
      <alignment horizontal="center" vertical="top"/>
    </xf>
    <xf numFmtId="164" fontId="22" fillId="0" borderId="0" xfId="5" applyFont="1" applyFill="1" applyAlignment="1">
      <alignment horizontal="left" vertical="top"/>
    </xf>
    <xf numFmtId="164" fontId="26" fillId="0" borderId="0" xfId="8" applyFont="1" applyFill="1" applyAlignment="1">
      <alignment horizontal="left" vertical="top" wrapText="1"/>
    </xf>
    <xf numFmtId="164" fontId="17" fillId="3" borderId="7" xfId="0" applyNumberFormat="1" applyFont="1" applyFill="1" applyBorder="1" applyAlignment="1">
      <alignment horizontal="left" vertical="center" wrapText="1"/>
    </xf>
    <xf numFmtId="164" fontId="22" fillId="0" borderId="0" xfId="5" applyFont="1" applyFill="1" applyAlignment="1">
      <alignment horizontal="left" vertical="top" wrapText="1"/>
    </xf>
    <xf numFmtId="17" fontId="17" fillId="3" borderId="0" xfId="8" applyNumberFormat="1" applyFont="1" applyFill="1" applyBorder="1" applyAlignment="1">
      <alignment horizontal="left" vertical="top" wrapText="1"/>
    </xf>
    <xf numFmtId="164" fontId="15" fillId="2" borderId="1" xfId="5" applyFont="1" applyFill="1" applyBorder="1" applyAlignment="1">
      <alignment horizontal="center" vertical="center"/>
    </xf>
    <xf numFmtId="164" fontId="15" fillId="2" borderId="6" xfId="5" applyFont="1" applyFill="1" applyBorder="1" applyAlignment="1">
      <alignment horizontal="center" vertical="center" wrapText="1"/>
    </xf>
    <xf numFmtId="164" fontId="15" fillId="2" borderId="9" xfId="5" applyFont="1" applyFill="1" applyBorder="1" applyAlignment="1">
      <alignment horizontal="center" vertical="center" wrapText="1"/>
    </xf>
    <xf numFmtId="164" fontId="26" fillId="0" borderId="0" xfId="8" applyFont="1" applyBorder="1" applyAlignment="1">
      <alignment horizontal="left" vertical="top" wrapText="1"/>
    </xf>
    <xf numFmtId="0" fontId="17" fillId="3" borderId="0" xfId="0" applyNumberFormat="1" applyFont="1" applyFill="1" applyBorder="1" applyAlignment="1">
      <alignment horizontal="left" wrapText="1"/>
    </xf>
    <xf numFmtId="0" fontId="17" fillId="0" borderId="0" xfId="0" applyNumberFormat="1" applyFont="1" applyFill="1" applyBorder="1" applyAlignment="1">
      <alignment horizontal="left" wrapText="1"/>
    </xf>
    <xf numFmtId="164" fontId="15" fillId="2" borderId="15" xfId="5" applyFont="1" applyFill="1" applyBorder="1" applyAlignment="1">
      <alignment horizontal="left" vertical="center" wrapText="1"/>
    </xf>
    <xf numFmtId="164" fontId="15" fillId="2" borderId="17" xfId="5" applyFont="1" applyFill="1" applyBorder="1" applyAlignment="1">
      <alignment horizontal="left" vertical="center" wrapText="1"/>
    </xf>
    <xf numFmtId="164" fontId="15" fillId="2" borderId="1" xfId="5" applyFont="1" applyFill="1" applyBorder="1" applyAlignment="1">
      <alignment horizontal="center" vertical="center" wrapText="1"/>
    </xf>
    <xf numFmtId="164" fontId="22" fillId="0" borderId="0" xfId="5" applyFont="1" applyFill="1" applyBorder="1" applyAlignment="1">
      <alignment horizontal="left" vertical="top"/>
    </xf>
    <xf numFmtId="164" fontId="17" fillId="2" borderId="19" xfId="5" applyFont="1" applyFill="1" applyBorder="1" applyAlignment="1">
      <alignment horizontal="center" vertical="center" wrapText="1"/>
    </xf>
    <xf numFmtId="164" fontId="17" fillId="2" borderId="22" xfId="5" applyFont="1" applyFill="1" applyBorder="1" applyAlignment="1">
      <alignment horizontal="center" vertical="center" wrapText="1"/>
    </xf>
    <xf numFmtId="164" fontId="17" fillId="2" borderId="20" xfId="5" applyFont="1" applyFill="1" applyBorder="1" applyAlignment="1">
      <alignment horizontal="center" vertical="top"/>
    </xf>
    <xf numFmtId="164" fontId="17" fillId="2" borderId="21" xfId="5" applyFont="1" applyFill="1" applyBorder="1" applyAlignment="1">
      <alignment horizontal="center" vertical="center" wrapText="1"/>
    </xf>
    <xf numFmtId="164" fontId="17" fillId="2" borderId="23" xfId="5" applyFont="1" applyFill="1" applyBorder="1" applyAlignment="1">
      <alignment horizontal="center" vertical="center"/>
    </xf>
    <xf numFmtId="164" fontId="17" fillId="0" borderId="0" xfId="5" applyFont="1" applyFill="1" applyBorder="1" applyAlignment="1">
      <alignment horizontal="center" vertical="top"/>
    </xf>
    <xf numFmtId="169" fontId="17" fillId="0" borderId="0" xfId="5" applyNumberFormat="1" applyFont="1" applyFill="1" applyBorder="1" applyAlignment="1">
      <alignment horizontal="center" vertical="top" wrapText="1"/>
    </xf>
    <xf numFmtId="169" fontId="17" fillId="0" borderId="0" xfId="5" applyNumberFormat="1" applyFont="1" applyFill="1" applyBorder="1" applyAlignment="1">
      <alignment horizontal="center" vertical="top"/>
    </xf>
    <xf numFmtId="164" fontId="17" fillId="0" borderId="0" xfId="5" applyFont="1" applyFill="1" applyBorder="1" applyAlignment="1">
      <alignment horizontal="center" vertical="center" wrapText="1"/>
    </xf>
    <xf numFmtId="164" fontId="17" fillId="2" borderId="1" xfId="5" applyFont="1" applyFill="1" applyBorder="1" applyAlignment="1">
      <alignment horizontal="center" vertical="top" wrapText="1"/>
    </xf>
    <xf numFmtId="169" fontId="17" fillId="2" borderId="1" xfId="5" applyNumberFormat="1" applyFont="1" applyFill="1" applyBorder="1" applyAlignment="1">
      <alignment horizontal="center" vertical="top" wrapText="1"/>
    </xf>
    <xf numFmtId="169" fontId="17" fillId="2" borderId="1" xfId="5" applyNumberFormat="1" applyFont="1" applyFill="1" applyBorder="1" applyAlignment="1">
      <alignment horizontal="center" vertical="top"/>
    </xf>
    <xf numFmtId="164" fontId="31" fillId="0" borderId="0" xfId="5" applyNumberFormat="1" applyFont="1" applyAlignment="1">
      <alignment horizontal="center" vertical="top" wrapText="1"/>
    </xf>
    <xf numFmtId="164" fontId="22" fillId="0" borderId="0" xfId="5" applyNumberFormat="1" applyFont="1" applyFill="1" applyBorder="1" applyAlignment="1">
      <alignment horizontal="left" vertical="top"/>
    </xf>
    <xf numFmtId="164" fontId="17" fillId="2" borderId="19" xfId="5" applyNumberFormat="1" applyFont="1" applyFill="1" applyBorder="1" applyAlignment="1">
      <alignment horizontal="center" vertical="center"/>
    </xf>
    <xf numFmtId="164" fontId="17" fillId="2" borderId="22" xfId="5" applyNumberFormat="1" applyFont="1" applyFill="1" applyBorder="1" applyAlignment="1">
      <alignment horizontal="center" vertical="center"/>
    </xf>
    <xf numFmtId="164" fontId="17" fillId="2" borderId="25" xfId="5" applyNumberFormat="1" applyFont="1" applyFill="1" applyBorder="1" applyAlignment="1">
      <alignment horizontal="center" vertical="top" wrapText="1"/>
    </xf>
    <xf numFmtId="164" fontId="17" fillId="2" borderId="26" xfId="5" applyNumberFormat="1" applyFont="1" applyFill="1" applyBorder="1" applyAlignment="1">
      <alignment horizontal="center" vertical="top" wrapText="1"/>
    </xf>
    <xf numFmtId="164" fontId="17" fillId="2" borderId="27" xfId="5" applyNumberFormat="1" applyFont="1" applyFill="1" applyBorder="1" applyAlignment="1">
      <alignment horizontal="center" vertical="top" wrapText="1"/>
    </xf>
    <xf numFmtId="169" fontId="17" fillId="2" borderId="25" xfId="5" applyNumberFormat="1" applyFont="1" applyFill="1" applyBorder="1" applyAlignment="1">
      <alignment horizontal="center" vertical="top" wrapText="1"/>
    </xf>
    <xf numFmtId="169" fontId="17" fillId="2" borderId="26" xfId="5" applyNumberFormat="1" applyFont="1" applyFill="1" applyBorder="1" applyAlignment="1">
      <alignment horizontal="center" vertical="top" wrapText="1"/>
    </xf>
    <xf numFmtId="169" fontId="17" fillId="2" borderId="28" xfId="5" applyNumberFormat="1" applyFont="1" applyFill="1" applyBorder="1" applyAlignment="1">
      <alignment horizontal="center" vertical="top" wrapText="1"/>
    </xf>
    <xf numFmtId="164" fontId="17" fillId="2" borderId="19" xfId="5" applyFont="1" applyFill="1" applyBorder="1" applyAlignment="1">
      <alignment horizontal="center" vertical="center"/>
    </xf>
    <xf numFmtId="164" fontId="17" fillId="2" borderId="34" xfId="5" applyFont="1" applyFill="1" applyBorder="1" applyAlignment="1">
      <alignment horizontal="center" vertical="center"/>
    </xf>
    <xf numFmtId="164" fontId="17" fillId="2" borderId="22" xfId="5" applyFont="1" applyFill="1" applyBorder="1" applyAlignment="1">
      <alignment horizontal="center" vertical="center"/>
    </xf>
    <xf numFmtId="164" fontId="17" fillId="2" borderId="6" xfId="5" applyFont="1" applyFill="1" applyBorder="1" applyAlignment="1">
      <alignment horizontal="center" vertical="top" wrapText="1"/>
    </xf>
    <xf numFmtId="164" fontId="17" fillId="2" borderId="8" xfId="5" applyFont="1" applyFill="1" applyBorder="1" applyAlignment="1">
      <alignment horizontal="center" vertical="top" wrapText="1"/>
    </xf>
    <xf numFmtId="164" fontId="17" fillId="2" borderId="9" xfId="5" applyFont="1" applyFill="1" applyBorder="1" applyAlignment="1">
      <alignment horizontal="center" vertical="top" wrapText="1"/>
    </xf>
    <xf numFmtId="164" fontId="17" fillId="2" borderId="35" xfId="5" applyFont="1" applyFill="1" applyBorder="1" applyAlignment="1">
      <alignment horizontal="center" vertical="top" wrapText="1"/>
    </xf>
    <xf numFmtId="164" fontId="17" fillId="0" borderId="8" xfId="5" applyFont="1" applyFill="1" applyBorder="1" applyAlignment="1">
      <alignment horizontal="center" vertical="top" wrapText="1"/>
    </xf>
    <xf numFmtId="164" fontId="17" fillId="0" borderId="35" xfId="5" applyFont="1" applyFill="1" applyBorder="1" applyAlignment="1">
      <alignment horizontal="center" vertical="top" wrapText="1"/>
    </xf>
    <xf numFmtId="0" fontId="11" fillId="0" borderId="2" xfId="0" applyNumberFormat="1" applyFont="1" applyBorder="1" applyAlignment="1">
      <alignment horizontal="left" vertical="center" wrapText="1"/>
    </xf>
    <xf numFmtId="169" fontId="8" fillId="2" borderId="1" xfId="0" applyNumberFormat="1" applyFont="1" applyFill="1" applyBorder="1" applyAlignment="1">
      <alignment horizontal="center"/>
    </xf>
    <xf numFmtId="0" fontId="9" fillId="0" borderId="6" xfId="0" applyNumberFormat="1" applyFont="1" applyBorder="1" applyAlignment="1">
      <alignment horizontal="center" vertical="center" wrapText="1"/>
    </xf>
    <xf numFmtId="0" fontId="9" fillId="0" borderId="8" xfId="0" applyNumberFormat="1" applyFont="1" applyBorder="1" applyAlignment="1">
      <alignment horizontal="center" vertical="center" wrapText="1"/>
    </xf>
    <xf numFmtId="0" fontId="9" fillId="0" borderId="9" xfId="0" applyNumberFormat="1" applyFont="1" applyBorder="1" applyAlignment="1">
      <alignment horizontal="center" vertical="center" wrapText="1"/>
    </xf>
    <xf numFmtId="165" fontId="17" fillId="3" borderId="6" xfId="12" applyNumberFormat="1" applyFont="1" applyFill="1" applyBorder="1" applyAlignment="1">
      <alignment horizontal="center"/>
    </xf>
    <xf numFmtId="165" fontId="17" fillId="3" borderId="8" xfId="12" applyNumberFormat="1" applyFont="1" applyFill="1" applyBorder="1" applyAlignment="1">
      <alignment horizontal="center"/>
    </xf>
    <xf numFmtId="165" fontId="17" fillId="3" borderId="9" xfId="12" applyNumberFormat="1" applyFont="1" applyFill="1" applyBorder="1" applyAlignment="1">
      <alignment horizontal="center"/>
    </xf>
    <xf numFmtId="3" fontId="17" fillId="3" borderId="6" xfId="12" applyNumberFormat="1" applyFont="1" applyFill="1" applyBorder="1" applyAlignment="1">
      <alignment horizontal="center"/>
    </xf>
    <xf numFmtId="41" fontId="9" fillId="0" borderId="3" xfId="0" applyNumberFormat="1" applyFont="1" applyFill="1" applyBorder="1" applyAlignment="1">
      <alignment horizontal="center" vertical="center" wrapText="1"/>
    </xf>
    <xf numFmtId="41" fontId="9" fillId="0" borderId="4" xfId="0" applyNumberFormat="1" applyFont="1" applyFill="1" applyBorder="1" applyAlignment="1">
      <alignment horizontal="center" vertical="center" wrapText="1"/>
    </xf>
    <xf numFmtId="41" fontId="9" fillId="0" borderId="5" xfId="0" applyNumberFormat="1" applyFont="1" applyFill="1" applyBorder="1" applyAlignment="1">
      <alignment horizontal="center" vertical="center" wrapText="1"/>
    </xf>
    <xf numFmtId="0" fontId="49" fillId="0" borderId="7" xfId="0" applyNumberFormat="1" applyFont="1" applyBorder="1" applyAlignment="1">
      <alignment horizontal="left" vertical="center" wrapText="1"/>
    </xf>
    <xf numFmtId="165" fontId="19" fillId="3" borderId="3" xfId="12" applyNumberFormat="1" applyFont="1" applyFill="1" applyBorder="1" applyAlignment="1">
      <alignment horizontal="center" vertical="center"/>
    </xf>
    <xf numFmtId="165" fontId="19" fillId="3" borderId="4" xfId="12" applyNumberFormat="1" applyFont="1" applyFill="1" applyBorder="1" applyAlignment="1">
      <alignment horizontal="center" vertical="center"/>
    </xf>
    <xf numFmtId="165" fontId="19" fillId="3" borderId="5" xfId="12" applyNumberFormat="1" applyFont="1" applyFill="1" applyBorder="1" applyAlignment="1">
      <alignment horizontal="center" vertical="center"/>
    </xf>
    <xf numFmtId="0" fontId="15" fillId="0" borderId="0" xfId="0" applyNumberFormat="1" applyFont="1" applyFill="1" applyBorder="1" applyAlignment="1">
      <alignment horizontal="left" vertical="top" wrapText="1"/>
    </xf>
    <xf numFmtId="164" fontId="15" fillId="0" borderId="0" xfId="0" applyNumberFormat="1" applyFont="1" applyFill="1" applyBorder="1" applyAlignment="1">
      <alignment vertical="top" wrapText="1"/>
    </xf>
    <xf numFmtId="164" fontId="22" fillId="0" borderId="6" xfId="0" applyNumberFormat="1" applyFont="1" applyFill="1" applyBorder="1" applyAlignment="1">
      <alignment wrapText="1"/>
    </xf>
    <xf numFmtId="164" fontId="22" fillId="0" borderId="8" xfId="0" applyNumberFormat="1" applyFont="1" applyFill="1" applyBorder="1" applyAlignment="1">
      <alignment wrapText="1"/>
    </xf>
    <xf numFmtId="164" fontId="22" fillId="0" borderId="9" xfId="0" applyNumberFormat="1" applyFont="1" applyFill="1" applyBorder="1" applyAlignment="1">
      <alignment wrapText="1"/>
    </xf>
    <xf numFmtId="164" fontId="17" fillId="2" borderId="3" xfId="0" applyNumberFormat="1" applyFont="1" applyFill="1" applyBorder="1" applyAlignment="1">
      <alignment horizontal="center" vertical="center" wrapText="1"/>
    </xf>
    <xf numFmtId="164" fontId="17" fillId="2" borderId="5" xfId="0" applyNumberFormat="1" applyFont="1" applyFill="1" applyBorder="1" applyAlignment="1">
      <alignment horizontal="center" vertical="center" wrapText="1"/>
    </xf>
    <xf numFmtId="1" fontId="17" fillId="2" borderId="1" xfId="0" applyNumberFormat="1" applyFont="1" applyFill="1" applyBorder="1" applyAlignment="1">
      <alignment horizontal="center" vertical="center" wrapText="1"/>
    </xf>
    <xf numFmtId="164" fontId="11" fillId="0" borderId="0" xfId="5" applyFont="1" applyAlignment="1">
      <alignment horizontal="left" vertical="top"/>
    </xf>
    <xf numFmtId="164" fontId="17" fillId="2" borderId="8" xfId="5" applyFont="1" applyFill="1" applyBorder="1" applyAlignment="1">
      <alignment horizontal="center" vertical="center" wrapText="1"/>
    </xf>
    <xf numFmtId="0" fontId="17" fillId="0" borderId="0" xfId="5" applyNumberFormat="1" applyFont="1" applyFill="1" applyAlignment="1">
      <alignment horizontal="left" vertical="top" wrapText="1"/>
    </xf>
    <xf numFmtId="0" fontId="8" fillId="9" borderId="1" xfId="0" applyNumberFormat="1" applyFont="1" applyFill="1" applyBorder="1" applyAlignment="1">
      <alignment horizontal="center" vertical="center"/>
    </xf>
    <xf numFmtId="0" fontId="8" fillId="0" borderId="7" xfId="0" applyNumberFormat="1" applyFont="1" applyFill="1" applyBorder="1" applyAlignment="1">
      <alignment horizontal="left" vertical="center" wrapText="1"/>
    </xf>
    <xf numFmtId="0" fontId="47" fillId="0" borderId="2" xfId="0" applyNumberFormat="1" applyFont="1" applyFill="1" applyBorder="1" applyAlignment="1">
      <alignment horizontal="left" vertical="center"/>
    </xf>
    <xf numFmtId="0" fontId="8" fillId="9" borderId="3" xfId="0" applyNumberFormat="1" applyFont="1" applyFill="1" applyBorder="1" applyAlignment="1">
      <alignment horizontal="center" vertical="center"/>
    </xf>
    <xf numFmtId="0" fontId="8" fillId="9" borderId="5" xfId="0" applyNumberFormat="1" applyFont="1" applyFill="1" applyBorder="1" applyAlignment="1">
      <alignment horizontal="center" vertical="center"/>
    </xf>
    <xf numFmtId="0" fontId="8" fillId="9" borderId="12" xfId="0" applyNumberFormat="1" applyFont="1" applyFill="1" applyBorder="1" applyAlignment="1">
      <alignment horizontal="center" vertical="center"/>
    </xf>
    <xf numFmtId="0" fontId="8" fillId="9" borderId="14" xfId="0" applyNumberFormat="1" applyFont="1" applyFill="1" applyBorder="1" applyAlignment="1">
      <alignment horizontal="center" vertical="center"/>
    </xf>
    <xf numFmtId="0" fontId="47" fillId="0" borderId="2" xfId="3" applyNumberFormat="1" applyFont="1" applyBorder="1" applyAlignment="1">
      <alignment horizontal="left"/>
    </xf>
    <xf numFmtId="0" fontId="8" fillId="0" borderId="11" xfId="3" applyNumberFormat="1" applyFont="1" applyBorder="1" applyAlignment="1">
      <alignment horizontal="left" vertical="center" wrapText="1"/>
    </xf>
    <xf numFmtId="0" fontId="8" fillId="0" borderId="7" xfId="3" applyNumberFormat="1" applyFont="1" applyBorder="1" applyAlignment="1">
      <alignment horizontal="left" vertical="center" wrapText="1"/>
    </xf>
    <xf numFmtId="164" fontId="11" fillId="0" borderId="0" xfId="7" applyFont="1" applyBorder="1" applyAlignment="1">
      <alignment horizontal="left" wrapText="1"/>
    </xf>
    <xf numFmtId="0" fontId="8" fillId="5" borderId="3" xfId="0" applyNumberFormat="1" applyFont="1" applyFill="1" applyBorder="1" applyAlignment="1">
      <alignment horizontal="center" vertical="center" wrapText="1"/>
    </xf>
    <xf numFmtId="0" fontId="8" fillId="5" borderId="5" xfId="0" applyNumberFormat="1" applyFont="1" applyFill="1" applyBorder="1" applyAlignment="1">
      <alignment horizontal="center" vertical="center" wrapText="1"/>
    </xf>
    <xf numFmtId="0" fontId="8" fillId="5" borderId="6" xfId="0" applyNumberFormat="1" applyFont="1" applyFill="1" applyBorder="1" applyAlignment="1">
      <alignment horizontal="center" vertical="center"/>
    </xf>
    <xf numFmtId="0" fontId="8" fillId="5" borderId="8" xfId="0" applyNumberFormat="1" applyFont="1" applyFill="1" applyBorder="1" applyAlignment="1">
      <alignment horizontal="center" vertical="center"/>
    </xf>
    <xf numFmtId="0" fontId="8" fillId="5" borderId="9" xfId="0" applyNumberFormat="1" applyFont="1" applyFill="1" applyBorder="1" applyAlignment="1">
      <alignment horizontal="center" vertical="center"/>
    </xf>
    <xf numFmtId="0" fontId="47" fillId="0" borderId="0" xfId="3" applyNumberFormat="1" applyFont="1" applyAlignment="1">
      <alignment horizontal="left" vertical="center"/>
    </xf>
    <xf numFmtId="0" fontId="8" fillId="7" borderId="1" xfId="0" applyNumberFormat="1" applyFont="1" applyFill="1" applyBorder="1" applyAlignment="1">
      <alignment horizontal="center" vertical="center" wrapText="1"/>
    </xf>
    <xf numFmtId="0" fontId="49" fillId="0" borderId="0" xfId="3" applyNumberFormat="1" applyFont="1" applyAlignment="1">
      <alignment horizontal="left" vertical="center" wrapText="1"/>
    </xf>
    <xf numFmtId="0" fontId="8" fillId="7" borderId="3" xfId="0" applyNumberFormat="1" applyFont="1" applyFill="1" applyBorder="1" applyAlignment="1">
      <alignment horizontal="center" vertical="center" wrapText="1"/>
    </xf>
    <xf numFmtId="0" fontId="8" fillId="7" borderId="5" xfId="0" applyNumberFormat="1" applyFont="1" applyFill="1" applyBorder="1" applyAlignment="1">
      <alignment horizontal="center" vertical="center" wrapText="1"/>
    </xf>
    <xf numFmtId="0" fontId="0" fillId="0" borderId="5" xfId="0" applyBorder="1"/>
    <xf numFmtId="0" fontId="49" fillId="0" borderId="0" xfId="3" applyNumberFormat="1" applyFont="1" applyBorder="1" applyAlignment="1">
      <alignment horizontal="left" vertical="center" wrapText="1"/>
    </xf>
    <xf numFmtId="0" fontId="8" fillId="7" borderId="4" xfId="0" applyNumberFormat="1" applyFont="1" applyFill="1" applyBorder="1" applyAlignment="1">
      <alignment horizontal="center" vertical="center" wrapText="1"/>
    </xf>
    <xf numFmtId="0" fontId="8" fillId="7" borderId="6" xfId="0" applyNumberFormat="1" applyFont="1" applyFill="1" applyBorder="1" applyAlignment="1">
      <alignment horizontal="center" vertical="center" wrapText="1"/>
    </xf>
    <xf numFmtId="0" fontId="8" fillId="7" borderId="8" xfId="0" applyNumberFormat="1" applyFont="1" applyFill="1" applyBorder="1" applyAlignment="1">
      <alignment horizontal="center" vertical="center" wrapText="1"/>
    </xf>
    <xf numFmtId="0" fontId="8" fillId="7" borderId="1" xfId="0" applyFont="1" applyFill="1" applyBorder="1" applyAlignment="1">
      <alignment vertical="center" wrapText="1"/>
    </xf>
    <xf numFmtId="0" fontId="49" fillId="0" borderId="0" xfId="3" applyNumberFormat="1" applyFont="1" applyBorder="1" applyAlignment="1">
      <alignment horizontal="left" vertical="top" wrapText="1"/>
    </xf>
    <xf numFmtId="0" fontId="52" fillId="0" borderId="2" xfId="3" applyNumberFormat="1" applyFont="1" applyBorder="1" applyAlignment="1">
      <alignment horizontal="left" vertical="center"/>
    </xf>
    <xf numFmtId="0" fontId="9" fillId="0" borderId="3"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8" fillId="0" borderId="1" xfId="0" applyNumberFormat="1" applyFont="1" applyBorder="1" applyAlignment="1">
      <alignment horizontal="center"/>
    </xf>
    <xf numFmtId="0" fontId="9"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164" fontId="17" fillId="3" borderId="0" xfId="7" applyFont="1" applyFill="1" applyAlignment="1">
      <alignment horizontal="left" wrapText="1"/>
    </xf>
    <xf numFmtId="164" fontId="8" fillId="0" borderId="0" xfId="8" applyFont="1" applyBorder="1" applyAlignment="1">
      <alignment horizontal="left" vertical="center" wrapText="1"/>
    </xf>
    <xf numFmtId="164" fontId="13" fillId="0" borderId="8" xfId="8" applyFont="1" applyBorder="1" applyAlignment="1"/>
    <xf numFmtId="0" fontId="0" fillId="0" borderId="9" xfId="0" applyBorder="1" applyAlignment="1"/>
    <xf numFmtId="164" fontId="47" fillId="2" borderId="6" xfId="8" applyFont="1" applyFill="1" applyBorder="1" applyAlignment="1">
      <alignment horizontal="left" vertical="top" wrapText="1"/>
    </xf>
    <xf numFmtId="0" fontId="0" fillId="0" borderId="8" xfId="0" applyBorder="1"/>
    <xf numFmtId="164" fontId="47" fillId="2" borderId="6" xfId="8" applyFont="1" applyFill="1" applyBorder="1" applyAlignment="1">
      <alignment horizontal="left" vertical="top"/>
    </xf>
    <xf numFmtId="164" fontId="8" fillId="0" borderId="7" xfId="8" applyFont="1" applyBorder="1" applyAlignment="1">
      <alignment horizontal="left" vertical="center" wrapText="1"/>
    </xf>
    <xf numFmtId="0" fontId="47" fillId="2" borderId="3" xfId="0" applyFont="1" applyFill="1" applyBorder="1" applyAlignment="1">
      <alignment vertical="center"/>
    </xf>
    <xf numFmtId="0" fontId="47" fillId="2" borderId="5" xfId="0" applyFont="1" applyFill="1" applyBorder="1" applyAlignment="1">
      <alignment vertical="center"/>
    </xf>
    <xf numFmtId="0" fontId="41" fillId="0" borderId="6" xfId="0" applyFont="1" applyFill="1" applyBorder="1" applyAlignment="1"/>
    <xf numFmtId="0" fontId="41" fillId="0" borderId="8" xfId="0" applyFont="1" applyFill="1" applyBorder="1" applyAlignment="1"/>
  </cellXfs>
  <cellStyles count="38">
    <cellStyle name="Comma" xfId="1" builtinId="3"/>
    <cellStyle name="Comma 11 100" xfId="19"/>
    <cellStyle name="Hyperlink" xfId="4" builtinId="8"/>
    <cellStyle name="Indian Comma" xfId="12"/>
    <cellStyle name="Indian Comma 10" xfId="13"/>
    <cellStyle name="Indian Comma 4" xfId="17"/>
    <cellStyle name="Normal" xfId="0" builtinId="0"/>
    <cellStyle name="Normal 11" xfId="25"/>
    <cellStyle name="Normal 13 27" xfId="34"/>
    <cellStyle name="Normal 15" xfId="35"/>
    <cellStyle name="Normal 16" xfId="37"/>
    <cellStyle name="Normal 19 10" xfId="31"/>
    <cellStyle name="Normal 2" xfId="3"/>
    <cellStyle name="Normal 2 10 10" xfId="36"/>
    <cellStyle name="Normal 2 2" xfId="7"/>
    <cellStyle name="Normal 22" xfId="20"/>
    <cellStyle name="Normal 22 100" xfId="30"/>
    <cellStyle name="Normal 3" xfId="16"/>
    <cellStyle name="Normal 3 10 2" xfId="24"/>
    <cellStyle name="Normal 30 10" xfId="29"/>
    <cellStyle name="Normal 35 10" xfId="27"/>
    <cellStyle name="Normal 35 32" xfId="28"/>
    <cellStyle name="Normal 4" xfId="18"/>
    <cellStyle name="Normal 5" xfId="23"/>
    <cellStyle name="Normal 6" xfId="33"/>
    <cellStyle name="Normal 8" xfId="22"/>
    <cellStyle name="Normal_Calculation" xfId="9"/>
    <cellStyle name="Normal_Indus. class. Cap. Rai.4" xfId="10"/>
    <cellStyle name="Normal_January 2010" xfId="6"/>
    <cellStyle name="Normal_QIPTable (new to add)" xfId="11"/>
    <cellStyle name="Normal_Sanju Tables" xfId="14"/>
    <cellStyle name="Normal_Sanju Tables 2" xfId="32"/>
    <cellStyle name="Normal_Sanju Tables_tables-oct" xfId="5"/>
    <cellStyle name="Normal_Table 7" xfId="15"/>
    <cellStyle name="Normal_tables-oct" xfId="8"/>
    <cellStyle name="Normal_tables-oct 2" xfId="26"/>
    <cellStyle name="Percent" xfId="2" builtinId="5"/>
    <cellStyle name="Percent 2 10"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2.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5.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8.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6.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4.xml"/><Relationship Id="rId81" Type="http://schemas.openxmlformats.org/officeDocument/2006/relationships/externalLink" Target="externalLinks/externalLink7.xml"/><Relationship Id="rId86"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160/Documents/Bulletin-%20Consolidation/March%202016/Bulletin%20Tables-%20Suvidha%20(1-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lletin%20Tables-%20Suvidha%20(1-2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160/AppData/Local/Microsoft/Windows/Temporary%20Internet%20Files/Content.Outlook/K2XTMOC1/Bulletin%20Tables-%20Suvidh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60/AppData/Local/Microsoft/Windows/Temporary%20Internet%20Files/Content.Outlook/K2XTMOC1/Bulletin%20Tables-%20Prateek.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2160/Documents/Bulletin-%20Consolidation/March%202016/Bulletin%20Tables-%20Prateek%20(25-4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2160/Documents/Bulletin-%20Consolidation/February%202016/Bulletin%20Tables-%20Pratee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2160/Documents/Bulletin-%20Consolidation/March%202016/Bulletin%20Tables-%20Akriti%20(41-60%20and%207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Bulletin%20Tables-Akrit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Sheet1"/>
    </sheetNames>
    <sheetDataSet>
      <sheetData sheetId="0">
        <row r="2">
          <cell r="A2" t="str">
            <v>Table 1: SEBI Registered Market Intermediaries/Institutions</v>
          </cell>
        </row>
        <row r="7">
          <cell r="A7" t="str">
            <v>Table 6: Issues Listed on SME Platform</v>
          </cell>
        </row>
        <row r="8">
          <cell r="A8" t="str">
            <v xml:space="preserve">Table 7: Industry-wise Classification of Capital Raised through Public and Rights Issues </v>
          </cell>
        </row>
        <row r="12">
          <cell r="A12" t="str">
            <v>Table 11: Preferential Allotments Listed at BSE and NSE</v>
          </cell>
        </row>
        <row r="13">
          <cell r="A13" t="str">
            <v>Table 12: Private Placement of Corporate Debt Reported to BSE and NSE</v>
          </cell>
        </row>
        <row r="14">
          <cell r="A14" t="str">
            <v>Table 13: Trading in the Corporate Debt Market</v>
          </cell>
        </row>
        <row r="15">
          <cell r="A15" t="str">
            <v>Table 14: Ratings Assigned for Long-term Corporate Debt Securities (Maturity ≥ 1 year)</v>
          </cell>
        </row>
        <row r="16">
          <cell r="A16" t="str">
            <v>Table 15: Review of Accepted Ratings of Corporate Debt Securities (Maturity ≥ 1 year)</v>
          </cell>
        </row>
        <row r="17">
          <cell r="A17" t="str">
            <v>Table 16: Distribution of Turnover on Cash Segments of Exchanges (` crore)</v>
          </cell>
        </row>
        <row r="18">
          <cell r="A18" t="str">
            <v xml:space="preserve">Table 17: Trends in Cash Segment of BSE </v>
          </cell>
        </row>
        <row r="19">
          <cell r="A19" t="str">
            <v xml:space="preserve">Table 18: Trends in Cash Segment of NSE </v>
          </cell>
        </row>
        <row r="20">
          <cell r="A20" t="str">
            <v>Table 19: City-wise Distribution of Turnover on Cash Segments of BSE and NSE</v>
          </cell>
        </row>
        <row r="21">
          <cell r="A21" t="str">
            <v>Table 20: Category-wise Share of Turnover in Cash Segment of BSE</v>
          </cell>
        </row>
      </sheetData>
      <sheetData sheetId="1">
        <row r="44">
          <cell r="A44" t="str">
            <v>$ indicates as on February 29, 2016.</v>
          </cell>
        </row>
      </sheetData>
      <sheetData sheetId="2" refreshError="1"/>
      <sheetData sheetId="3" refreshError="1"/>
      <sheetData sheetId="4">
        <row r="19">
          <cell r="A19" t="str">
            <v>$ indicates as on February 29, 2016.</v>
          </cell>
        </row>
      </sheetData>
      <sheetData sheetId="5">
        <row r="21">
          <cell r="A21" t="str">
            <v>$ indicates as on February 29, 2016.</v>
          </cell>
        </row>
      </sheetData>
      <sheetData sheetId="6" refreshError="1"/>
      <sheetData sheetId="7">
        <row r="22">
          <cell r="A22" t="str">
            <v>$ indicates as on February 29, 2016.</v>
          </cell>
        </row>
      </sheetData>
      <sheetData sheetId="8">
        <row r="18">
          <cell r="A18" t="str">
            <v>$ indicates as on February 29, 2016.</v>
          </cell>
        </row>
      </sheetData>
      <sheetData sheetId="9">
        <row r="17">
          <cell r="A17" t="str">
            <v>$ indicates as on February 29, 2016.</v>
          </cell>
        </row>
      </sheetData>
      <sheetData sheetId="10">
        <row r="19">
          <cell r="A19" t="str">
            <v>$ indicates as on February 29, 2016.</v>
          </cell>
        </row>
      </sheetData>
      <sheetData sheetId="11">
        <row r="17">
          <cell r="A17" t="str">
            <v>$ indicates as on February 29, 2016.</v>
          </cell>
        </row>
      </sheetData>
      <sheetData sheetId="12">
        <row r="17">
          <cell r="A17" t="str">
            <v>$ indicates as on February 29, 2016.</v>
          </cell>
        </row>
      </sheetData>
      <sheetData sheetId="13">
        <row r="17">
          <cell r="A17" t="str">
            <v>$ indicates as on February 29, 2016.</v>
          </cell>
        </row>
      </sheetData>
      <sheetData sheetId="14">
        <row r="18">
          <cell r="A18" t="str">
            <v>$ indicates as on February 29, 2016.</v>
          </cell>
        </row>
      </sheetData>
      <sheetData sheetId="15">
        <row r="17">
          <cell r="A17" t="str">
            <v>$ indicates as on February 29, 2016.</v>
          </cell>
        </row>
      </sheetData>
      <sheetData sheetId="16" refreshError="1"/>
      <sheetData sheetId="17">
        <row r="18">
          <cell r="A18" t="str">
            <v>$ indicates as on February 29, 2016.</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Sheet1"/>
    </sheetNames>
    <sheetDataSet>
      <sheetData sheetId="0">
        <row r="3">
          <cell r="A3" t="str">
            <v xml:space="preserve">Table 2: Company-Wise Capital Raised through Public and Rights Issues (Equity) during March 2016 </v>
          </cell>
        </row>
        <row r="4">
          <cell r="A4" t="str">
            <v>Table 3: Open Offers under SEBI Takeover Code closed during March 2016</v>
          </cell>
        </row>
        <row r="23">
          <cell r="A23" t="str">
            <v xml:space="preserve">Table 22: Component Stocks: S&amp;P BSE Sensex during March 2016 </v>
          </cell>
        </row>
        <row r="24">
          <cell r="A24" t="str">
            <v xml:space="preserve">Table 23: Component Stocks: CNX Nifty Index during March 2016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Sheet1"/>
    </sheetNames>
    <sheetDataSet>
      <sheetData sheetId="0" refreshError="1">
        <row r="22">
          <cell r="A22" t="str">
            <v>Table 21: Category-wise Share of Turnover in Cash Segment of NSE</v>
          </cell>
        </row>
        <row r="25">
          <cell r="A25" t="str">
            <v>Table 24: Advances/Declines in Cash Segment of BSE and NSE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1"/>
      <sheetName val="2"/>
      <sheetName val="3"/>
      <sheetName val="Sheet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Sheet1"/>
    </sheetNames>
    <sheetDataSet>
      <sheetData sheetId="0" refreshError="1">
        <row r="26">
          <cell r="A26" t="str">
            <v>Table 25: Trading Frequency in Cash Segment of BSE and NSE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1"/>
      <sheetName val="2"/>
      <sheetName val="3"/>
      <sheetName val="Sheet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Sheet1"/>
    </sheetNames>
    <sheetDataSet>
      <sheetData sheetId="0">
        <row r="27">
          <cell r="A27" t="str">
            <v>Table 26: Daily Volatility of Major Indices  (percent)</v>
          </cell>
        </row>
        <row r="28">
          <cell r="A28" t="str">
            <v>Table 27: Percentage Share of Top ‘N’ Securities/Members in Turnover of Cash Segment  (percent)</v>
          </cell>
        </row>
        <row r="29">
          <cell r="A29" t="str">
            <v xml:space="preserve">Table 28: Settlement Statistics for Cash Segment of BSE </v>
          </cell>
        </row>
        <row r="30">
          <cell r="A30" t="str">
            <v xml:space="preserve">Table 29: Settlement Statistics for Cash Segment of NSE </v>
          </cell>
        </row>
        <row r="31">
          <cell r="A31" t="str">
            <v xml:space="preserve">Table 30: Trends in Equity Derivatives Segment at BSE (Turnover in Notional Value) </v>
          </cell>
        </row>
        <row r="32">
          <cell r="A32" t="str">
            <v xml:space="preserve">Table 31: Trends in Equity Derivatives Segment at NSE </v>
          </cell>
        </row>
        <row r="33">
          <cell r="A33" t="str">
            <v>Table 32: Settlement Statistics in Equity Derivatives Segment at BSE and NSE (` crore)</v>
          </cell>
        </row>
        <row r="34">
          <cell r="A34" t="str">
            <v>Table 33: Category-wise Share of Turnover &amp; Open Interest in Equity Derivative Segment of BSE</v>
          </cell>
        </row>
        <row r="35">
          <cell r="A35" t="str">
            <v>Table 34: Category-wise Share of Turnover &amp; Open Interest in Equity Derivative Segment of NSE</v>
          </cell>
        </row>
        <row r="38">
          <cell r="A38" t="str">
            <v>Table 37: Trends in Currency Derivatives Segment at NSE</v>
          </cell>
        </row>
        <row r="39">
          <cell r="A39" t="str">
            <v>Table 38: Trends in Currency Derivatives Segment at MSEI</v>
          </cell>
        </row>
        <row r="40">
          <cell r="A40" t="str">
            <v>Table 39: Trends in Currency Derivatives Segment at BSE</v>
          </cell>
        </row>
        <row r="41">
          <cell r="A41" t="str">
            <v>Table 40: Settlement Statistics of Currency Derivatives Segment (` crore)</v>
          </cell>
        </row>
        <row r="42">
          <cell r="A42" t="str">
            <v>Table 41: Instrument-wise Turnover in Currency Derivatives of NSE</v>
          </cell>
        </row>
        <row r="43">
          <cell r="A43" t="str">
            <v>Table 42: Instrument-wise Turnover in Currency Derivative Segment of MSEI</v>
          </cell>
        </row>
        <row r="44">
          <cell r="A44" t="str">
            <v>Table 43: Instrument-wise Turnover in Currency Derivative Segment of BSE</v>
          </cell>
        </row>
        <row r="45">
          <cell r="A45" t="str">
            <v>Table 44: Maturity-wise Turnover in Currency Derivative Segment of NSE  (` crore)</v>
          </cell>
        </row>
        <row r="46">
          <cell r="A46" t="str">
            <v>Table 45: Maturity-wise Turnover in Currency Derivative Segment of MSEI (` crore)</v>
          </cell>
        </row>
        <row r="47">
          <cell r="A47" t="str">
            <v>Table 46: Maturity-wise Turnover in Currency Derivative Segment of BSE (` crore)</v>
          </cell>
        </row>
        <row r="48">
          <cell r="A48" t="str">
            <v>Table 47: Trading Statistics of Interest Rate Futures at BSE, NSE and MSEI</v>
          </cell>
        </row>
        <row r="49">
          <cell r="A49" t="str">
            <v>Table 48: Settlement Statistics in Interest Rate Futures at BSE, NSE and MSEI (` crore)</v>
          </cell>
        </row>
      </sheetData>
      <sheetData sheetId="1">
        <row r="42">
          <cell r="A42" t="str">
            <v>6. *Stock brokers/sub-brokers pertaining to active stock exchanges.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5">
          <cell r="A15" t="str">
            <v>$ indicates as on February 29, 2016.</v>
          </cell>
        </row>
      </sheetData>
      <sheetData sheetId="17"/>
      <sheetData sheetId="18"/>
      <sheetData sheetId="19"/>
      <sheetData sheetId="20"/>
      <sheetData sheetId="21"/>
      <sheetData sheetId="22"/>
      <sheetData sheetId="23"/>
      <sheetData sheetId="24"/>
      <sheetData sheetId="25"/>
      <sheetData sheetId="26"/>
      <sheetData sheetId="27">
        <row r="19">
          <cell r="A19" t="str">
            <v>$ indicates as on February 29, 2016.</v>
          </cell>
        </row>
      </sheetData>
      <sheetData sheetId="28">
        <row r="33">
          <cell r="A33" t="str">
            <v>$ indicates as on February 29, 2016.</v>
          </cell>
        </row>
      </sheetData>
      <sheetData sheetId="29">
        <row r="16">
          <cell r="A16" t="str">
            <v>$ indicates as on February 29, 2016.</v>
          </cell>
        </row>
      </sheetData>
      <sheetData sheetId="30">
        <row r="16">
          <cell r="A16" t="str">
            <v>$ indicates as on February 29, 2016.</v>
          </cell>
        </row>
      </sheetData>
      <sheetData sheetId="31">
        <row r="19">
          <cell r="A19" t="str">
            <v>$ indicates as on February 29, 2016.</v>
          </cell>
        </row>
      </sheetData>
      <sheetData sheetId="32">
        <row r="19">
          <cell r="A19" t="str">
            <v>$ indicates as on February 29, 2016.</v>
          </cell>
        </row>
      </sheetData>
      <sheetData sheetId="33"/>
      <sheetData sheetId="34"/>
      <sheetData sheetId="35"/>
      <sheetData sheetId="36"/>
      <sheetData sheetId="37"/>
      <sheetData sheetId="38">
        <row r="19">
          <cell r="A19" t="str">
            <v>$ indicates as on February 29, 2016.</v>
          </cell>
        </row>
      </sheetData>
      <sheetData sheetId="39">
        <row r="18">
          <cell r="A18" t="str">
            <v>$ indicates as on February 29, 2016.</v>
          </cell>
        </row>
      </sheetData>
      <sheetData sheetId="40">
        <row r="18">
          <cell r="A18" t="str">
            <v>$ indicates as on February 29, 2016.</v>
          </cell>
        </row>
      </sheetData>
      <sheetData sheetId="41">
        <row r="19">
          <cell r="A19" t="str">
            <v>$ indicates as on February 29, 2016.</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1"/>
      <sheetName val="2"/>
      <sheetName val="3"/>
      <sheetName val="Sheet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Sheet1"/>
    </sheetNames>
    <sheetDataSet>
      <sheetData sheetId="0">
        <row r="26">
          <cell r="A26" t="str">
            <v>Table 25: Trading Frequency in Cash Segment of BSE and NSE</v>
          </cell>
        </row>
        <row r="36">
          <cell r="A36" t="str">
            <v>Table 35: Instrument-wise Turnover in Index Derivatives at BSE</v>
          </cell>
        </row>
        <row r="37">
          <cell r="A37" t="str">
            <v>Table 36: Instrument-wise Turnover in Index Derivatives at NSE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5">
          <cell r="A15" t="str">
            <v>$ indicates as on January 31, 2016.</v>
          </cell>
        </row>
      </sheetData>
      <sheetData sheetId="17"/>
      <sheetData sheetId="18"/>
      <sheetData sheetId="19"/>
      <sheetData sheetId="20"/>
      <sheetData sheetId="21"/>
      <sheetData sheetId="22"/>
      <sheetData sheetId="23"/>
      <sheetData sheetId="24"/>
      <sheetData sheetId="25"/>
      <sheetData sheetId="26"/>
      <sheetData sheetId="27">
        <row r="18">
          <cell r="A18" t="str">
            <v>$ indicates as on January 31, 2016.</v>
          </cell>
        </row>
      </sheetData>
      <sheetData sheetId="28">
        <row r="31">
          <cell r="A31" t="str">
            <v>$ indicates as on January 31, 2016.</v>
          </cell>
        </row>
      </sheetData>
      <sheetData sheetId="29">
        <row r="15">
          <cell r="A15" t="str">
            <v>$ indicates as on January 31, 2016.</v>
          </cell>
        </row>
      </sheetData>
      <sheetData sheetId="30">
        <row r="15">
          <cell r="A15" t="str">
            <v>$ indicates as on January 31, 2016.</v>
          </cell>
        </row>
      </sheetData>
      <sheetData sheetId="31">
        <row r="18">
          <cell r="A18" t="str">
            <v>$ indicates as on January 31, 2016.</v>
          </cell>
        </row>
      </sheetData>
      <sheetData sheetId="32">
        <row r="18">
          <cell r="A18" t="str">
            <v>$ indicates as on January 31, 2016.</v>
          </cell>
        </row>
      </sheetData>
      <sheetData sheetId="33"/>
      <sheetData sheetId="34"/>
      <sheetData sheetId="35"/>
      <sheetData sheetId="36"/>
      <sheetData sheetId="37"/>
      <sheetData sheetId="38">
        <row r="18">
          <cell r="A18" t="str">
            <v>$ indicates as on January 31, 2016.</v>
          </cell>
        </row>
      </sheetData>
      <sheetData sheetId="39">
        <row r="17">
          <cell r="A17" t="str">
            <v>$ indicates as on January 31, 2016.</v>
          </cell>
        </row>
      </sheetData>
      <sheetData sheetId="40">
        <row r="17">
          <cell r="A17" t="str">
            <v>$ indicates as on January 31, 2016.</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1"/>
      <sheetName val="2"/>
      <sheetName val="3"/>
      <sheetName val="Sheet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Sheet1"/>
      <sheetName val="Sheet3"/>
    </sheetNames>
    <sheetDataSet>
      <sheetData sheetId="0">
        <row r="50">
          <cell r="A50" t="str">
            <v>Table 49: Trends in Foreign Portfolio Investment</v>
          </cell>
        </row>
        <row r="51">
          <cell r="A51" t="str">
            <v>Table 50: Notional Value of Offshore Derivative Instruments (ODIs) Vs Assets Under Custody (AUC) of FPIs/Deemed FPIs (` crore)</v>
          </cell>
        </row>
        <row r="52">
          <cell r="A52" t="str">
            <v>Table 51: Assets under the Custody of Custodians</v>
          </cell>
        </row>
        <row r="53">
          <cell r="A53" t="str">
            <v>Table 52: Trends in Resource Mobilization by Mutual Funds (` crore)</v>
          </cell>
        </row>
        <row r="54">
          <cell r="A54" t="str">
            <v>Table 53: Type-wise Resource Mobilisation by Mutual Funds: Open-ended and Close-ended (` crore)</v>
          </cell>
        </row>
        <row r="56">
          <cell r="A56" t="str">
            <v xml:space="preserve">Table 55: Number of Schemes and Folios by Investment Objective           </v>
          </cell>
        </row>
        <row r="57">
          <cell r="A57" t="str">
            <v>Table 56: Trends in Transactions on Stock Exchanges by Mutual Funds (` crore)</v>
          </cell>
        </row>
        <row r="58">
          <cell r="A58" t="str">
            <v>Table 57: Asset Under Management by Portfolio Manager</v>
          </cell>
        </row>
        <row r="60">
          <cell r="A60" t="str">
            <v>Table 59: Progress of Dematerialisation at NSDL and CDSL (Listed and Unlisted Companies)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1"/>
      <sheetName val="2"/>
      <sheetName val="3"/>
      <sheetName val="Sheet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Sheet1"/>
      <sheetName val="Sheet3"/>
    </sheetNames>
    <sheetDataSet>
      <sheetData sheetId="0">
        <row r="59">
          <cell r="A59" t="str">
            <v>Table 58: Progress Report of NSDL &amp; CDSl as on end of March 2016 (Listed Companies)</v>
          </cell>
        </row>
        <row r="61">
          <cell r="A61" t="str">
            <v>Table 60: Depository Statistics for March 2016</v>
          </cell>
        </row>
        <row r="73">
          <cell r="A73" t="str">
            <v>Table 72: Macro Economic Indicators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NSE@" TargetMode="External"/><Relationship Id="rId1" Type="http://schemas.openxmlformats.org/officeDocument/2006/relationships/hyperlink" Target="mailt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3" Type="http://schemas.openxmlformats.org/officeDocument/2006/relationships/hyperlink" Target="http://mospi.nic.in/" TargetMode="External"/><Relationship Id="rId2" Type="http://schemas.openxmlformats.org/officeDocument/2006/relationships/hyperlink" Target="http://mospi.nic.in/" TargetMode="External"/><Relationship Id="rId1" Type="http://schemas.openxmlformats.org/officeDocument/2006/relationships/hyperlink" Target="http://mospi.nic.in/" TargetMode="External"/><Relationship Id="rId4"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abSelected="1" workbookViewId="0">
      <selection activeCell="C15" sqref="C15"/>
    </sheetView>
  </sheetViews>
  <sheetFormatPr defaultRowHeight="12.75"/>
  <cols>
    <col min="1" max="1" width="122" style="2" customWidth="1"/>
    <col min="2" max="2" width="10.28515625" style="2" customWidth="1"/>
    <col min="3" max="16384" width="9.140625" style="2"/>
  </cols>
  <sheetData>
    <row r="1" spans="1:4" ht="15">
      <c r="A1" s="1" t="s">
        <v>0</v>
      </c>
      <c r="C1" s="4"/>
      <c r="D1" s="4"/>
    </row>
    <row r="2" spans="1:4" s="4" customFormat="1" ht="14.25" customHeight="1">
      <c r="A2" s="3" t="s">
        <v>1</v>
      </c>
    </row>
    <row r="3" spans="1:4" s="4" customFormat="1" ht="14.25" customHeight="1">
      <c r="A3" s="3" t="s">
        <v>767</v>
      </c>
    </row>
    <row r="4" spans="1:4" s="4" customFormat="1" ht="14.25" customHeight="1">
      <c r="A4" s="3" t="s">
        <v>768</v>
      </c>
    </row>
    <row r="5" spans="1:4" s="4" customFormat="1" ht="14.25" customHeight="1">
      <c r="A5" s="3" t="s">
        <v>2</v>
      </c>
    </row>
    <row r="6" spans="1:4" s="4" customFormat="1" ht="14.25" customHeight="1">
      <c r="A6" s="3" t="s">
        <v>3</v>
      </c>
    </row>
    <row r="7" spans="1:4" s="4" customFormat="1" ht="14.25" customHeight="1">
      <c r="A7" s="3" t="s">
        <v>4</v>
      </c>
    </row>
    <row r="8" spans="1:4" s="4" customFormat="1" ht="14.25" customHeight="1">
      <c r="A8" s="3" t="s">
        <v>5</v>
      </c>
    </row>
    <row r="9" spans="1:4" s="4" customFormat="1" ht="14.25" customHeight="1">
      <c r="A9" s="3" t="s">
        <v>6</v>
      </c>
    </row>
    <row r="10" spans="1:4" s="4" customFormat="1" ht="14.25" customHeight="1">
      <c r="A10" s="3" t="s">
        <v>7</v>
      </c>
    </row>
    <row r="11" spans="1:4" s="4" customFormat="1" ht="14.25" customHeight="1">
      <c r="A11" s="3" t="s">
        <v>8</v>
      </c>
    </row>
    <row r="12" spans="1:4" s="4" customFormat="1" ht="14.25" customHeight="1">
      <c r="A12" s="3" t="s">
        <v>9</v>
      </c>
    </row>
    <row r="13" spans="1:4" s="4" customFormat="1" ht="14.25" customHeight="1">
      <c r="A13" s="3" t="s">
        <v>10</v>
      </c>
    </row>
    <row r="14" spans="1:4" s="4" customFormat="1" ht="14.25" customHeight="1">
      <c r="A14" s="3" t="s">
        <v>11</v>
      </c>
    </row>
    <row r="15" spans="1:4" s="4" customFormat="1" ht="14.25" customHeight="1">
      <c r="A15" s="3" t="s">
        <v>12</v>
      </c>
    </row>
    <row r="16" spans="1:4" s="4" customFormat="1" ht="14.25" customHeight="1">
      <c r="A16" s="3" t="s">
        <v>13</v>
      </c>
    </row>
    <row r="17" spans="1:5" s="4" customFormat="1" ht="14.25" customHeight="1">
      <c r="A17" s="3" t="s">
        <v>14</v>
      </c>
    </row>
    <row r="18" spans="1:5" s="4" customFormat="1" ht="14.25" customHeight="1">
      <c r="A18" s="3" t="s">
        <v>15</v>
      </c>
    </row>
    <row r="19" spans="1:5" s="4" customFormat="1" ht="14.25" customHeight="1">
      <c r="A19" s="3" t="s">
        <v>16</v>
      </c>
    </row>
    <row r="20" spans="1:5" s="4" customFormat="1" ht="14.25" customHeight="1">
      <c r="A20" s="3" t="s">
        <v>17</v>
      </c>
    </row>
    <row r="21" spans="1:5" s="4" customFormat="1" ht="14.25" customHeight="1">
      <c r="A21" s="3" t="s">
        <v>18</v>
      </c>
    </row>
    <row r="22" spans="1:5" s="635" customFormat="1" ht="14.25" customHeight="1">
      <c r="A22" s="3" t="s">
        <v>19</v>
      </c>
      <c r="C22" s="4"/>
      <c r="D22" s="4"/>
      <c r="E22" s="4"/>
    </row>
    <row r="23" spans="1:5" s="635" customFormat="1" ht="14.25" customHeight="1">
      <c r="A23" s="3" t="s">
        <v>769</v>
      </c>
      <c r="C23" s="4"/>
      <c r="D23" s="4"/>
      <c r="E23" s="4"/>
    </row>
    <row r="24" spans="1:5" s="635" customFormat="1" ht="14.25" customHeight="1">
      <c r="A24" s="3" t="s">
        <v>770</v>
      </c>
      <c r="C24" s="4"/>
      <c r="D24" s="4"/>
      <c r="E24" s="4"/>
    </row>
    <row r="25" spans="1:5" s="635" customFormat="1" ht="14.25" customHeight="1">
      <c r="A25" s="3" t="s">
        <v>20</v>
      </c>
    </row>
    <row r="26" spans="1:5" s="4" customFormat="1" ht="14.25" customHeight="1">
      <c r="A26" s="3" t="s">
        <v>21</v>
      </c>
    </row>
    <row r="27" spans="1:5" s="4" customFormat="1" ht="14.25" customHeight="1">
      <c r="A27" s="3" t="s">
        <v>22</v>
      </c>
    </row>
    <row r="28" spans="1:5" s="4" customFormat="1" ht="14.25" customHeight="1">
      <c r="A28" s="3" t="s">
        <v>23</v>
      </c>
    </row>
    <row r="29" spans="1:5" s="4" customFormat="1" ht="14.25" customHeight="1">
      <c r="A29" s="3" t="s">
        <v>24</v>
      </c>
    </row>
    <row r="30" spans="1:5" s="4" customFormat="1" ht="14.25" customHeight="1">
      <c r="A30" s="3" t="s">
        <v>25</v>
      </c>
    </row>
    <row r="31" spans="1:5" s="4" customFormat="1" ht="14.25" customHeight="1">
      <c r="A31" s="3" t="s">
        <v>26</v>
      </c>
    </row>
    <row r="32" spans="1:5" s="4" customFormat="1" ht="14.25" customHeight="1">
      <c r="A32" s="3" t="s">
        <v>27</v>
      </c>
    </row>
    <row r="33" spans="1:1" s="4" customFormat="1" ht="14.25" customHeight="1">
      <c r="A33" s="3" t="s">
        <v>28</v>
      </c>
    </row>
    <row r="34" spans="1:1" s="4" customFormat="1" ht="14.25" customHeight="1">
      <c r="A34" s="3" t="s">
        <v>29</v>
      </c>
    </row>
    <row r="35" spans="1:1" s="4" customFormat="1" ht="14.25" customHeight="1">
      <c r="A35" s="3" t="s">
        <v>30</v>
      </c>
    </row>
    <row r="36" spans="1:1" s="4" customFormat="1" ht="14.25" customHeight="1">
      <c r="A36" s="3" t="s">
        <v>31</v>
      </c>
    </row>
    <row r="37" spans="1:1" s="4" customFormat="1" ht="14.25" customHeight="1">
      <c r="A37" s="3" t="s">
        <v>32</v>
      </c>
    </row>
    <row r="38" spans="1:1" s="4" customFormat="1" ht="14.25" customHeight="1">
      <c r="A38" s="3" t="s">
        <v>33</v>
      </c>
    </row>
    <row r="39" spans="1:1" s="4" customFormat="1" ht="14.25" customHeight="1">
      <c r="A39" s="3" t="s">
        <v>34</v>
      </c>
    </row>
    <row r="40" spans="1:1" s="4" customFormat="1" ht="14.25" customHeight="1">
      <c r="A40" s="3" t="s">
        <v>35</v>
      </c>
    </row>
    <row r="41" spans="1:1" s="4" customFormat="1" ht="14.25" customHeight="1">
      <c r="A41" s="3" t="s">
        <v>36</v>
      </c>
    </row>
    <row r="42" spans="1:1" s="4" customFormat="1" ht="14.25" customHeight="1">
      <c r="A42" s="3" t="s">
        <v>37</v>
      </c>
    </row>
    <row r="43" spans="1:1" s="4" customFormat="1" ht="14.25" customHeight="1">
      <c r="A43" s="3" t="s">
        <v>38</v>
      </c>
    </row>
    <row r="44" spans="1:1" s="4" customFormat="1" ht="14.25" customHeight="1">
      <c r="A44" s="3" t="s">
        <v>39</v>
      </c>
    </row>
    <row r="45" spans="1:1" s="4" customFormat="1" ht="14.25" customHeight="1">
      <c r="A45" s="3" t="s">
        <v>482</v>
      </c>
    </row>
    <row r="46" spans="1:1" s="4" customFormat="1" ht="14.25" customHeight="1">
      <c r="A46" s="3" t="s">
        <v>40</v>
      </c>
    </row>
    <row r="47" spans="1:1" s="4" customFormat="1" ht="14.25" customHeight="1">
      <c r="A47" s="3" t="s">
        <v>41</v>
      </c>
    </row>
    <row r="48" spans="1:1" s="4" customFormat="1" ht="14.25" customHeight="1">
      <c r="A48" s="3" t="s">
        <v>42</v>
      </c>
    </row>
    <row r="49" spans="1:1" s="4" customFormat="1" ht="14.25" customHeight="1">
      <c r="A49" s="3" t="s">
        <v>43</v>
      </c>
    </row>
    <row r="50" spans="1:1" s="4" customFormat="1" ht="14.25" customHeight="1">
      <c r="A50" s="3" t="s">
        <v>44</v>
      </c>
    </row>
    <row r="51" spans="1:1" s="4" customFormat="1" ht="14.25" customHeight="1">
      <c r="A51" s="3" t="s">
        <v>483</v>
      </c>
    </row>
    <row r="52" spans="1:1" s="635" customFormat="1" ht="14.25" customHeight="1">
      <c r="A52" s="634" t="s">
        <v>45</v>
      </c>
    </row>
    <row r="53" spans="1:1" s="4" customFormat="1" ht="14.25" customHeight="1">
      <c r="A53" s="3" t="s">
        <v>46</v>
      </c>
    </row>
    <row r="54" spans="1:1" s="4" customFormat="1" ht="14.25" customHeight="1">
      <c r="A54" s="3" t="s">
        <v>47</v>
      </c>
    </row>
    <row r="55" spans="1:1" s="4" customFormat="1" ht="14.25" customHeight="1">
      <c r="A55" s="3" t="s">
        <v>48</v>
      </c>
    </row>
    <row r="56" spans="1:1" s="4" customFormat="1" ht="14.25" customHeight="1">
      <c r="A56" s="3" t="s">
        <v>49</v>
      </c>
    </row>
    <row r="57" spans="1:1" s="4" customFormat="1" ht="14.25" customHeight="1">
      <c r="A57" s="3" t="s">
        <v>50</v>
      </c>
    </row>
    <row r="58" spans="1:1" s="4" customFormat="1" ht="14.25" customHeight="1">
      <c r="A58" s="3" t="s">
        <v>51</v>
      </c>
    </row>
    <row r="59" spans="1:1" s="4" customFormat="1" ht="14.25" customHeight="1">
      <c r="A59" s="3" t="s">
        <v>771</v>
      </c>
    </row>
    <row r="60" spans="1:1" s="4" customFormat="1" ht="14.25" customHeight="1">
      <c r="A60" s="3" t="s">
        <v>52</v>
      </c>
    </row>
    <row r="61" spans="1:1" s="4" customFormat="1" ht="14.25" customHeight="1">
      <c r="A61" s="3" t="s">
        <v>772</v>
      </c>
    </row>
    <row r="62" spans="1:1" s="4" customFormat="1" ht="14.25" customHeight="1">
      <c r="A62" s="3" t="s">
        <v>53</v>
      </c>
    </row>
    <row r="63" spans="1:1" s="4" customFormat="1" ht="14.25" customHeight="1">
      <c r="A63" s="3" t="s">
        <v>54</v>
      </c>
    </row>
    <row r="64" spans="1:1" s="4" customFormat="1" ht="14.25" customHeight="1">
      <c r="A64" s="3" t="s">
        <v>55</v>
      </c>
    </row>
    <row r="65" spans="1:1" s="4" customFormat="1" ht="14.25" customHeight="1">
      <c r="A65" s="3" t="s">
        <v>56</v>
      </c>
    </row>
    <row r="66" spans="1:1" s="4" customFormat="1" ht="14.25" customHeight="1">
      <c r="A66" s="3" t="s">
        <v>57</v>
      </c>
    </row>
    <row r="67" spans="1:1" s="4" customFormat="1" ht="14.25" customHeight="1">
      <c r="A67" s="3" t="s">
        <v>58</v>
      </c>
    </row>
    <row r="68" spans="1:1" s="4" customFormat="1" ht="14.25" customHeight="1">
      <c r="A68" s="3" t="s">
        <v>322</v>
      </c>
    </row>
    <row r="69" spans="1:1" s="4" customFormat="1" ht="14.25" customHeight="1">
      <c r="A69" s="3" t="s">
        <v>323</v>
      </c>
    </row>
    <row r="70" spans="1:1" s="4" customFormat="1" ht="14.25" customHeight="1">
      <c r="A70" s="3" t="s">
        <v>59</v>
      </c>
    </row>
    <row r="71" spans="1:1" s="4" customFormat="1" ht="14.25" customHeight="1">
      <c r="A71" s="3" t="s">
        <v>60</v>
      </c>
    </row>
    <row r="72" spans="1:1" s="4" customFormat="1" ht="14.25" customHeight="1">
      <c r="A72" s="3" t="s">
        <v>61</v>
      </c>
    </row>
    <row r="73" spans="1:1" s="635" customFormat="1" ht="14.25" customHeight="1">
      <c r="A73" s="634" t="s">
        <v>62</v>
      </c>
    </row>
    <row r="74" spans="1:1" ht="14.25" customHeight="1">
      <c r="A74" s="5"/>
    </row>
    <row r="75" spans="1:1">
      <c r="A75" s="6" t="s">
        <v>63</v>
      </c>
    </row>
    <row r="76" spans="1:1">
      <c r="A76" s="7" t="s">
        <v>64</v>
      </c>
    </row>
    <row r="77" spans="1:1">
      <c r="A77" s="7" t="s">
        <v>65</v>
      </c>
    </row>
    <row r="78" spans="1:1">
      <c r="A78" s="7" t="s">
        <v>66</v>
      </c>
    </row>
    <row r="79" spans="1:1">
      <c r="A79" s="7" t="s">
        <v>67</v>
      </c>
    </row>
    <row r="80" spans="1:1">
      <c r="A80" s="7" t="s">
        <v>68</v>
      </c>
    </row>
  </sheetData>
  <hyperlinks>
    <hyperlink ref="A37" location="'41 '!A1" display="Table 41: Instrument-wise Turnover in Index Derivatives at NSE"/>
    <hyperlink ref="A16" location="'15'!A1" display="Table 15: Review of Accepted Ratings of Corporate Debt Securities (Maturity ≥ 1 year)"/>
    <hyperlink ref="A17" location="'16'!A1" display="Table 16: Distribution of Turnover on Cash Segments of Exchanges (` crore)"/>
    <hyperlink ref="A18" location="'17'!A1" display="Table 17: Trends in Cash Segment of BSE "/>
    <hyperlink ref="A19" location="'18'!A1" display="Table 18: Trends in Cash Segment of NSE "/>
    <hyperlink ref="A20" location="'19'!A1" display="Table 19: City-wise Distribution of Turnover on Cash Segments of BSE and NSE"/>
    <hyperlink ref="A21" location="'20'!A1" display="Table 20: Category-wise Share of Turnover in Cash Segment of BSE"/>
    <hyperlink ref="A22" location="'21'!A1" display="Table 21: Category-wise Share of Turnover in Cash Segment of NSE"/>
    <hyperlink ref="A23" location="'22'!A1" display="Table 22: Component Stocks: S&amp;P BSE Sensex during January 2016 "/>
    <hyperlink ref="A24" location="'23'!A1" display="Table 23: Component Stocks: CNX Nifty Index during January 2016 "/>
    <hyperlink ref="A25" location="'24'!A1" display="Table 24: Advances/Declines in Cash Segment of BSE and NSE"/>
    <hyperlink ref="A26" location="'28'!A1" display="Table 28: Trading Frequency in Cash Segment of BSE and NSE"/>
    <hyperlink ref="A27" location="'29'!A1" display="Table 29: Daily Volatility of Major Indices  (percent)"/>
    <hyperlink ref="A28" location="'30'!A1" display="Table 30: Percentage Share of Top ‘N’ Securities/Members in Turnover of Cash Segment  (percent)"/>
    <hyperlink ref="A29" location="'31'!A1" display="Table 31: Settlement Statistics for Cash Segment of BSE "/>
    <hyperlink ref="A30" location="'32'!A1" display="Table 32: Settlement Statistics for Cash Segment of NSE "/>
    <hyperlink ref="A31" location="'33'!A1" display="Table 33: Trends in Equity Derivatives Segment at BSE (Turnover in Notional Value) "/>
    <hyperlink ref="A32" location="'34'!A1" display="Table 34: Trends in Equity Derivatives Segment at NSE "/>
    <hyperlink ref="A33" location="'37'!A1" display="Table 37: Settlement Statistics in Equity Derivatives Segment at BSE and NSE (` crore)"/>
    <hyperlink ref="A34" location="'38'!A1" display="Table 38: Category-wise Share of Turnover &amp; Open Interest in Equity Derivative Segment of BSE"/>
    <hyperlink ref="A35" location="'39'!A1" display="Table 39: Category-wise Share of Turnover &amp; Open Interest in Equity Derivative Segment of NSE"/>
    <hyperlink ref="A36" location="'40'!A1" display="Table 40: Instrument-wise Turnover in Index Derivatives at BSE"/>
    <hyperlink ref="A38" location="'42 '!A1" display="Table 42: Trends in Currency Derivatives Segment at NSE"/>
    <hyperlink ref="A39" location="'43 '!A1" display="Table 43: Trends in Currency Derivatives Segment at MSEI"/>
    <hyperlink ref="A40" location="'44 '!A1" display="Table 44: Trends in Currency Derivatives Segment at BSE"/>
    <hyperlink ref="A41" location="'48 '!A1" display="Table 48: Settlement Statistics of Currency Derivatives Segment (` crore)"/>
    <hyperlink ref="A42" location="'41'!A1" display="Table 41: Instrument-wise Turnover in Currency Derivatives of NSE"/>
    <hyperlink ref="A43" location="'42'!A1" display="Table 42: Instrument-wise Turnover in Currency Derivative Segment of MSEI"/>
    <hyperlink ref="A44" location="'43'!A1" display="Table 43: Instrument-wise Turnover in Currency Derivative Segment of BSE"/>
    <hyperlink ref="A45" location="'44'!A1" display="Table 44: Maturity-wise Turnover in Currency Derivative Segment of NSE  (` crore)"/>
    <hyperlink ref="A46" location="'45'!A1" display="Table 45: Maturity-wise Turnover in Currency Derivative Segment of MSEI (` crore)"/>
    <hyperlink ref="A47" location="'46'!A1" display="Table 46: Maturity-wise Turnover in Currency Derivative Segment of BSE (` crore)"/>
    <hyperlink ref="A48" location="'47'!A1" display="Table 47: Trading Statistics of Interest Rate Futures at BSE, NSE and MSEI"/>
    <hyperlink ref="A7" location="'6'!A1" display="Table 6: Issues Listed on SME Platform"/>
    <hyperlink ref="A8" location="'7'!A1" display="Table 7: Industry-wise Classification of Capital Raised through Public and Rights Issues "/>
    <hyperlink ref="A9" location="'8'!A1" display="Table 8: Sector-wise and Region-wise Distribution of Capital Mobilised through Public and Rights Issues "/>
    <hyperlink ref="A10" location="'9'!A1" display="Table 9: Size-wise Classification of Capital Raised through Public and Rights Issues "/>
    <hyperlink ref="A11" location="'10'!A1" display="Table 10: Capital Raised by Listed Companies from the Primary Market through QIPs"/>
    <hyperlink ref="A12" location="'11'!A1" display="Table 11: Preferential Allotments Listed at BSE and NSE"/>
    <hyperlink ref="A13" location="'12'!A1" display="Table 12: Private Placement of Corporate Debt Reported to BSE and NSE"/>
    <hyperlink ref="A14" location="'13'!A1" display="Table 13: Trading in the Corporate Debt Market"/>
    <hyperlink ref="A15" location="'14'!A1" display="Table 14: Ratings Assigned for Long-term Corporate Debt Securities (Maturity ≥ 1 year)"/>
    <hyperlink ref="A61" location="'60'!A1" display="Table 60: Depository Statistics for January 2016"/>
    <hyperlink ref="A60" location="'59'!A1" display="Table 59: Progress of Dematerialisation at NSDL and CDSL (Listed and Unlisted Companies)"/>
    <hyperlink ref="A59" location="'58'!A1" display="Table 58: Progress Report of NSDL &amp; CDSl as on end of January 2016 (Listed Companies)"/>
    <hyperlink ref="A58" location="'57'!A1" display="Table 57: Asset Under Management by Portfolio Manager"/>
    <hyperlink ref="A57" location="'56'!A1" display="Table 56: Trends in Transactions on Stock Exchanges by Mutual Funds (` crore)"/>
    <hyperlink ref="A56" location="'55'!A1" display="Table 55: Number of Schemes and Folios by Investment Objective           "/>
    <hyperlink ref="A55" location="'54'!A1" display="Table 54: Scheme-wise Resource Mobilisation and Assets under Management by Mutual Funds (` crore)"/>
    <hyperlink ref="A54" location="'53'!A1" display="Table 53: Type-wise Resource Mobilisation by Mutual Funds: Open-ended and Close-ended (` crore)"/>
    <hyperlink ref="A53" location="'52'!A1" display="Table 52: Trends in Resource Mobilization by Mutual Funds (` crore)"/>
    <hyperlink ref="A52" location="'63'!A1" display="Table 63: Assets under the Custody of Custodians"/>
    <hyperlink ref="A51" location="'50'!A1" display="Table 50: Notional Value of Offshore Derivative Instruments (ODIs) Vs Assets Under Custody (AUC) of FPIs/Deemed FPIs (` crore)"/>
    <hyperlink ref="A50" location="'49'!A1" display="Table 49: Trends in Foreign Portfolio Investment"/>
    <hyperlink ref="A63" location="'62'!A1" display="Table 62: Trends in MCXCOMDEX of MCX"/>
    <hyperlink ref="A64" location="'63'!A1" display="Table 63: Trends in Dhaanya of NCDEX"/>
    <hyperlink ref="A65" location="'64'!A1" display="Table 64: Trends in Commodity Futures at MCX "/>
    <hyperlink ref="A66" location="'65'!A1" display="Table 65: Trends in Commodity Futures at NCDEX "/>
    <hyperlink ref="A67" location="'66'!A1" display="Table 66: Trends in Commodity Futures at NMCE "/>
    <hyperlink ref="A68" location="'67'!A1" display="Table 67: Category-wise Share in Turnover at MCX (percent) "/>
    <hyperlink ref="A69" location="'68'!A1" display="Table 68: Category-wise Share in Turnover at NCDEX (percent) "/>
    <hyperlink ref="A70" location="'69'!A1" display="Table 69: Category-wise Percentage Share of Turnover &amp; Open Interest at MCX"/>
    <hyperlink ref="A71" location="'70'!A1" display="Table 70: Category-wise  Percentage Share of Turnover &amp; Open Interest at NCDEX"/>
    <hyperlink ref="A72" location="'71'!A1" display="Table 71: Category-wise Percentage Share of Turnover &amp; Open Interest at NMCE"/>
    <hyperlink ref="A62" location="'61'!A1" display="Table 61: National Commoditiy Exchanges - Permitted Commodities"/>
    <hyperlink ref="A6" location="'5'!A1" display="Table 5: Capital Raised from the Primary Market through though Public and Rights Issues "/>
    <hyperlink ref="A5" location="'4'!A1" display="Table 4: Substantial Acquisition of Shares and Takeovers"/>
    <hyperlink ref="A4" location="'3'!A1" display="Table 3: Open Offers under SEBI Takeover Code closed during September 2015"/>
    <hyperlink ref="A3" location="'2'!A1" display="Table 2: Company-Wise Capital Raised through Public and Rights Issues (Equity) during September 2015 "/>
    <hyperlink ref="A2" location="'1'!A1" display="Table 1: SEBI Registered Market Intermediaries/Institutions"/>
    <hyperlink ref="A49" location="'48'!A1" display="Table 48: Settlement Statistics in Interest Rate Futures at BSE, NSE and MSEI (` crore)"/>
    <hyperlink ref="A73" location="'72'!A1" display="Table 72: Macro Economic Indicators"/>
  </hyperlinks>
  <pageMargins left="0.7" right="0.7" top="0.75" bottom="0.75" header="0.3" footer="0.3"/>
  <pageSetup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SheetLayoutView="115" workbookViewId="0">
      <selection activeCell="F24" sqref="F24"/>
    </sheetView>
  </sheetViews>
  <sheetFormatPr defaultColWidth="9.140625" defaultRowHeight="12.75"/>
  <cols>
    <col min="1" max="1" width="8.42578125" style="144" customWidth="1"/>
    <col min="2" max="2" width="6.85546875" style="144" customWidth="1"/>
    <col min="3" max="3" width="8" style="144" customWidth="1"/>
    <col min="4" max="4" width="6.28515625" style="144" customWidth="1"/>
    <col min="5" max="5" width="8.140625" style="144" customWidth="1"/>
    <col min="6" max="6" width="7" style="144" customWidth="1"/>
    <col min="7" max="7" width="8" style="144" customWidth="1"/>
    <col min="8" max="8" width="6.28515625" style="144" customWidth="1"/>
    <col min="9" max="9" width="7.5703125" style="144" customWidth="1"/>
    <col min="10" max="10" width="6.42578125" style="144" customWidth="1"/>
    <col min="11" max="11" width="7.85546875" style="144" customWidth="1"/>
    <col min="12" max="12" width="6.28515625" style="144" customWidth="1"/>
    <col min="13" max="13" width="7.5703125" style="144" customWidth="1"/>
    <col min="14" max="16384" width="9.140625" style="144"/>
  </cols>
  <sheetData>
    <row r="1" spans="1:13" s="72" customFormat="1" ht="18.75">
      <c r="A1" s="1020" t="str">
        <f>Tables!A10</f>
        <v xml:space="preserve">Table 9: Size-wise Classification of Capital Raised through Public and Rights Issues </v>
      </c>
      <c r="B1" s="1020"/>
      <c r="C1" s="1020"/>
      <c r="D1" s="1020"/>
      <c r="E1" s="1020"/>
      <c r="F1" s="1020"/>
      <c r="G1" s="1020"/>
      <c r="H1" s="1020"/>
      <c r="I1" s="1020"/>
      <c r="J1" s="1020"/>
      <c r="K1" s="1020"/>
      <c r="L1" s="1020"/>
      <c r="M1" s="1020"/>
    </row>
    <row r="2" spans="1:13" s="72" customFormat="1" ht="26.25" customHeight="1">
      <c r="A2" s="988" t="s">
        <v>190</v>
      </c>
      <c r="B2" s="1032" t="s">
        <v>137</v>
      </c>
      <c r="C2" s="1033"/>
      <c r="D2" s="1032" t="s">
        <v>191</v>
      </c>
      <c r="E2" s="1033"/>
      <c r="F2" s="1034" t="s">
        <v>192</v>
      </c>
      <c r="G2" s="1035"/>
      <c r="H2" s="1034" t="s">
        <v>193</v>
      </c>
      <c r="I2" s="1035"/>
      <c r="J2" s="1034" t="s">
        <v>194</v>
      </c>
      <c r="K2" s="1035"/>
      <c r="L2" s="1034" t="s">
        <v>195</v>
      </c>
      <c r="M2" s="1035"/>
    </row>
    <row r="3" spans="1:13" s="145" customFormat="1" ht="40.5" customHeight="1">
      <c r="A3" s="1022"/>
      <c r="B3" s="111" t="s">
        <v>158</v>
      </c>
      <c r="C3" s="112" t="s">
        <v>162</v>
      </c>
      <c r="D3" s="111" t="s">
        <v>158</v>
      </c>
      <c r="E3" s="112" t="s">
        <v>162</v>
      </c>
      <c r="F3" s="111" t="s">
        <v>158</v>
      </c>
      <c r="G3" s="112" t="s">
        <v>162</v>
      </c>
      <c r="H3" s="111" t="s">
        <v>158</v>
      </c>
      <c r="I3" s="112" t="s">
        <v>162</v>
      </c>
      <c r="J3" s="111" t="s">
        <v>158</v>
      </c>
      <c r="K3" s="112" t="s">
        <v>162</v>
      </c>
      <c r="L3" s="111" t="s">
        <v>158</v>
      </c>
      <c r="M3" s="112" t="s">
        <v>162</v>
      </c>
    </row>
    <row r="4" spans="1:13" s="91" customFormat="1" ht="15.75" customHeight="1">
      <c r="A4" s="63" t="s">
        <v>70</v>
      </c>
      <c r="B4" s="146">
        <v>88</v>
      </c>
      <c r="C4" s="146">
        <f>E4+G4+I4+K4+M4</f>
        <v>19201.79</v>
      </c>
      <c r="D4" s="146">
        <v>23</v>
      </c>
      <c r="E4" s="146">
        <v>75.239999999999995</v>
      </c>
      <c r="F4" s="146">
        <v>11</v>
      </c>
      <c r="G4" s="146">
        <v>88.670000000000016</v>
      </c>
      <c r="H4" s="146">
        <v>11</v>
      </c>
      <c r="I4" s="146">
        <v>227.07</v>
      </c>
      <c r="J4" s="146">
        <v>2</v>
      </c>
      <c r="K4" s="146">
        <v>108.93</v>
      </c>
      <c r="L4" s="146">
        <v>41</v>
      </c>
      <c r="M4" s="146">
        <f>18710.88-9</f>
        <v>18701.88</v>
      </c>
    </row>
    <row r="5" spans="1:13" s="147" customFormat="1" ht="15.75" customHeight="1">
      <c r="A5" s="63" t="s">
        <v>71</v>
      </c>
      <c r="B5" s="135">
        <v>108</v>
      </c>
      <c r="C5" s="135">
        <v>58166.420000000006</v>
      </c>
      <c r="D5" s="135">
        <v>29</v>
      </c>
      <c r="E5" s="135">
        <v>80.279999999999987</v>
      </c>
      <c r="F5" s="135">
        <v>13</v>
      </c>
      <c r="G5" s="135">
        <v>82.45</v>
      </c>
      <c r="H5" s="135">
        <v>9</v>
      </c>
      <c r="I5" s="135">
        <v>166.23</v>
      </c>
      <c r="J5" s="135">
        <v>7</v>
      </c>
      <c r="K5" s="135">
        <v>487.07</v>
      </c>
      <c r="L5" s="135">
        <v>50</v>
      </c>
      <c r="M5" s="135">
        <v>57350.389999999992</v>
      </c>
    </row>
    <row r="6" spans="1:13" s="147" customFormat="1" ht="15.75" customHeight="1">
      <c r="A6" s="66">
        <v>42108</v>
      </c>
      <c r="B6" s="148">
        <v>7</v>
      </c>
      <c r="C6" s="148">
        <v>9599.58</v>
      </c>
      <c r="D6" s="148">
        <v>0</v>
      </c>
      <c r="E6" s="148">
        <v>0</v>
      </c>
      <c r="F6" s="148">
        <v>0</v>
      </c>
      <c r="G6" s="148">
        <v>0</v>
      </c>
      <c r="H6" s="148">
        <v>0</v>
      </c>
      <c r="I6" s="148">
        <v>0</v>
      </c>
      <c r="J6" s="148">
        <v>0</v>
      </c>
      <c r="K6" s="148">
        <v>0</v>
      </c>
      <c r="L6" s="148">
        <v>7</v>
      </c>
      <c r="M6" s="148">
        <v>9599.58</v>
      </c>
    </row>
    <row r="7" spans="1:13" s="147" customFormat="1" ht="15.75" customHeight="1">
      <c r="A7" s="66">
        <v>42138</v>
      </c>
      <c r="B7" s="148">
        <v>2</v>
      </c>
      <c r="C7" s="148">
        <v>493.03</v>
      </c>
      <c r="D7" s="148">
        <v>1</v>
      </c>
      <c r="E7" s="148">
        <v>4.59</v>
      </c>
      <c r="F7" s="148">
        <v>0</v>
      </c>
      <c r="G7" s="148">
        <v>0</v>
      </c>
      <c r="H7" s="148">
        <v>0</v>
      </c>
      <c r="I7" s="148">
        <v>0</v>
      </c>
      <c r="J7" s="148">
        <v>0</v>
      </c>
      <c r="K7" s="148">
        <v>0</v>
      </c>
      <c r="L7" s="148">
        <v>1</v>
      </c>
      <c r="M7" s="148">
        <v>488.44</v>
      </c>
    </row>
    <row r="8" spans="1:13" s="147" customFormat="1" ht="15.75" customHeight="1">
      <c r="A8" s="66">
        <v>42169</v>
      </c>
      <c r="B8" s="148">
        <f t="shared" ref="B8:B13" si="0">D8+F8+H8+J8+L8</f>
        <v>9</v>
      </c>
      <c r="C8" s="148">
        <f t="shared" ref="C8:C13" si="1">SUM(E8,G8,I8,K8,M8)</f>
        <v>439.2</v>
      </c>
      <c r="D8" s="148">
        <v>6</v>
      </c>
      <c r="E8" s="148">
        <v>16.510000000000002</v>
      </c>
      <c r="F8" s="148">
        <v>1</v>
      </c>
      <c r="G8" s="148">
        <v>5.45</v>
      </c>
      <c r="H8" s="148">
        <v>1</v>
      </c>
      <c r="I8" s="148">
        <v>17.239999999999998</v>
      </c>
      <c r="J8" s="148">
        <v>0</v>
      </c>
      <c r="K8" s="148">
        <v>0</v>
      </c>
      <c r="L8" s="148">
        <v>1</v>
      </c>
      <c r="M8" s="148">
        <v>400</v>
      </c>
    </row>
    <row r="9" spans="1:13" s="147" customFormat="1" ht="15.75" customHeight="1">
      <c r="A9" s="66">
        <v>42199</v>
      </c>
      <c r="B9" s="148">
        <f t="shared" si="0"/>
        <v>8</v>
      </c>
      <c r="C9" s="148">
        <f t="shared" si="1"/>
        <v>883.27</v>
      </c>
      <c r="D9" s="148">
        <v>2</v>
      </c>
      <c r="E9" s="148">
        <v>5.54</v>
      </c>
      <c r="F9" s="148">
        <v>1</v>
      </c>
      <c r="G9" s="148">
        <v>5.7</v>
      </c>
      <c r="H9" s="148">
        <v>2</v>
      </c>
      <c r="I9" s="148">
        <v>58.03</v>
      </c>
      <c r="J9" s="148">
        <v>0</v>
      </c>
      <c r="K9" s="148">
        <v>0</v>
      </c>
      <c r="L9" s="148">
        <v>3</v>
      </c>
      <c r="M9" s="148">
        <v>814</v>
      </c>
    </row>
    <row r="10" spans="1:13" s="147" customFormat="1" ht="15.75" customHeight="1">
      <c r="A10" s="66">
        <v>42230</v>
      </c>
      <c r="B10" s="148">
        <f t="shared" si="0"/>
        <v>10</v>
      </c>
      <c r="C10" s="148">
        <f t="shared" si="1"/>
        <v>2140.9499999999998</v>
      </c>
      <c r="D10" s="148">
        <v>2</v>
      </c>
      <c r="E10" s="148">
        <v>5.53</v>
      </c>
      <c r="F10" s="148">
        <v>0</v>
      </c>
      <c r="G10" s="148">
        <v>0</v>
      </c>
      <c r="H10" s="148">
        <v>1</v>
      </c>
      <c r="I10" s="148">
        <v>15.9</v>
      </c>
      <c r="J10" s="148">
        <v>1</v>
      </c>
      <c r="K10" s="148">
        <v>70</v>
      </c>
      <c r="L10" s="148">
        <v>6</v>
      </c>
      <c r="M10" s="148">
        <v>2049.52</v>
      </c>
    </row>
    <row r="11" spans="1:13" s="147" customFormat="1" ht="15.75" customHeight="1">
      <c r="A11" s="66">
        <v>42261</v>
      </c>
      <c r="B11" s="148">
        <f t="shared" si="0"/>
        <v>14</v>
      </c>
      <c r="C11" s="148">
        <f t="shared" si="1"/>
        <v>909.96</v>
      </c>
      <c r="D11" s="148">
        <v>6</v>
      </c>
      <c r="E11" s="148">
        <v>18.13</v>
      </c>
      <c r="F11" s="148">
        <v>4</v>
      </c>
      <c r="G11" s="148">
        <v>21.52</v>
      </c>
      <c r="H11" s="148">
        <v>1</v>
      </c>
      <c r="I11" s="148">
        <v>11.34</v>
      </c>
      <c r="J11" s="148">
        <v>2</v>
      </c>
      <c r="K11" s="148">
        <v>158.97</v>
      </c>
      <c r="L11" s="148">
        <v>1</v>
      </c>
      <c r="M11" s="148">
        <v>700</v>
      </c>
    </row>
    <row r="12" spans="1:13" s="147" customFormat="1" ht="15.75" customHeight="1">
      <c r="A12" s="66">
        <v>42291</v>
      </c>
      <c r="B12" s="148">
        <f t="shared" si="0"/>
        <v>10</v>
      </c>
      <c r="C12" s="148">
        <f t="shared" si="1"/>
        <v>7714.85</v>
      </c>
      <c r="D12" s="148">
        <v>0</v>
      </c>
      <c r="E12" s="148">
        <v>0</v>
      </c>
      <c r="F12" s="148">
        <v>0</v>
      </c>
      <c r="G12" s="148">
        <v>0</v>
      </c>
      <c r="H12" s="148">
        <v>0</v>
      </c>
      <c r="I12" s="148">
        <v>0</v>
      </c>
      <c r="J12" s="148">
        <v>2</v>
      </c>
      <c r="K12" s="148">
        <v>108.02</v>
      </c>
      <c r="L12" s="148">
        <v>8</v>
      </c>
      <c r="M12" s="148">
        <f>5406.83+2200</f>
        <v>7606.83</v>
      </c>
    </row>
    <row r="13" spans="1:13" s="147" customFormat="1" ht="15.75" customHeight="1">
      <c r="A13" s="66">
        <v>42322</v>
      </c>
      <c r="B13" s="148">
        <f t="shared" si="0"/>
        <v>3</v>
      </c>
      <c r="C13" s="148">
        <f t="shared" si="1"/>
        <v>311.27</v>
      </c>
      <c r="D13" s="148">
        <v>1</v>
      </c>
      <c r="E13" s="148">
        <v>1.19</v>
      </c>
      <c r="F13" s="148">
        <v>0</v>
      </c>
      <c r="G13" s="148">
        <v>0</v>
      </c>
      <c r="H13" s="148">
        <v>0</v>
      </c>
      <c r="I13" s="148">
        <v>0</v>
      </c>
      <c r="J13" s="148">
        <v>1</v>
      </c>
      <c r="K13" s="148">
        <v>80.08</v>
      </c>
      <c r="L13" s="148">
        <v>1</v>
      </c>
      <c r="M13" s="148">
        <v>230</v>
      </c>
    </row>
    <row r="14" spans="1:13" s="147" customFormat="1" ht="15.75" customHeight="1">
      <c r="A14" s="66">
        <v>42352</v>
      </c>
      <c r="B14" s="148">
        <v>8</v>
      </c>
      <c r="C14" s="148">
        <v>17161.909999999996</v>
      </c>
      <c r="D14" s="148">
        <v>1</v>
      </c>
      <c r="E14" s="148">
        <v>4.26</v>
      </c>
      <c r="F14" s="148">
        <v>1</v>
      </c>
      <c r="G14" s="148">
        <v>8.68</v>
      </c>
      <c r="H14" s="148">
        <v>1</v>
      </c>
      <c r="I14" s="148">
        <v>24.22</v>
      </c>
      <c r="J14" s="148">
        <v>0</v>
      </c>
      <c r="K14" s="148">
        <v>0</v>
      </c>
      <c r="L14" s="148">
        <v>5</v>
      </c>
      <c r="M14" s="148">
        <v>17124.749999999996</v>
      </c>
    </row>
    <row r="15" spans="1:13" s="147" customFormat="1" ht="15.75" customHeight="1">
      <c r="A15" s="66">
        <v>42383</v>
      </c>
      <c r="B15" s="148">
        <v>8</v>
      </c>
      <c r="C15" s="148">
        <v>6361.2500000000009</v>
      </c>
      <c r="D15" s="148">
        <v>2</v>
      </c>
      <c r="E15" s="148">
        <v>5.32</v>
      </c>
      <c r="F15" s="148">
        <v>1</v>
      </c>
      <c r="G15" s="148">
        <v>7.04</v>
      </c>
      <c r="H15" s="148">
        <v>0</v>
      </c>
      <c r="I15" s="148">
        <v>0</v>
      </c>
      <c r="J15" s="148">
        <v>0</v>
      </c>
      <c r="K15" s="148">
        <v>0</v>
      </c>
      <c r="L15" s="148">
        <v>5</v>
      </c>
      <c r="M15" s="148">
        <v>6348.8900000000012</v>
      </c>
    </row>
    <row r="16" spans="1:13" s="147" customFormat="1" ht="15.75" customHeight="1">
      <c r="A16" s="66">
        <v>42414</v>
      </c>
      <c r="B16" s="148">
        <v>8</v>
      </c>
      <c r="C16" s="148">
        <v>2812.5099999999998</v>
      </c>
      <c r="D16" s="148">
        <v>2</v>
      </c>
      <c r="E16" s="148">
        <v>6.11</v>
      </c>
      <c r="F16" s="148">
        <v>1</v>
      </c>
      <c r="G16" s="148">
        <v>6.44</v>
      </c>
      <c r="H16" s="148">
        <v>1</v>
      </c>
      <c r="I16" s="148">
        <v>13.65</v>
      </c>
      <c r="J16" s="148">
        <v>0</v>
      </c>
      <c r="K16" s="148">
        <v>0</v>
      </c>
      <c r="L16" s="148">
        <v>4</v>
      </c>
      <c r="M16" s="148">
        <v>2786.31</v>
      </c>
    </row>
    <row r="17" spans="1:14" s="147" customFormat="1" ht="15.75" customHeight="1">
      <c r="A17" s="66">
        <v>42443</v>
      </c>
      <c r="B17" s="148">
        <v>20</v>
      </c>
      <c r="C17" s="148">
        <v>9428.81</v>
      </c>
      <c r="D17" s="148">
        <v>6</v>
      </c>
      <c r="E17" s="148">
        <v>13.1</v>
      </c>
      <c r="F17" s="148">
        <v>4</v>
      </c>
      <c r="G17" s="148">
        <v>27.62</v>
      </c>
      <c r="H17" s="148">
        <v>2</v>
      </c>
      <c r="I17" s="148">
        <v>25.85</v>
      </c>
      <c r="J17" s="148">
        <v>1</v>
      </c>
      <c r="K17" s="148">
        <v>70</v>
      </c>
      <c r="L17" s="148">
        <v>7</v>
      </c>
      <c r="M17" s="148">
        <v>9292.24</v>
      </c>
    </row>
    <row r="18" spans="1:14" s="143" customFormat="1" ht="15" customHeight="1">
      <c r="A18" s="1030" t="s">
        <v>773</v>
      </c>
      <c r="B18" s="1030"/>
      <c r="C18" s="1030"/>
      <c r="D18" s="1030"/>
      <c r="E18" s="1030"/>
      <c r="F18" s="1030"/>
      <c r="M18" s="149"/>
      <c r="N18" s="150"/>
    </row>
    <row r="19" spans="1:14" s="143" customFormat="1" ht="15" customHeight="1">
      <c r="A19" s="1031" t="s">
        <v>125</v>
      </c>
      <c r="B19" s="1031"/>
      <c r="C19" s="1031"/>
      <c r="D19" s="1031"/>
      <c r="E19" s="1031"/>
      <c r="F19" s="140"/>
    </row>
    <row r="20" spans="1:14">
      <c r="M20" s="151"/>
    </row>
    <row r="21" spans="1:14">
      <c r="M21" s="151"/>
    </row>
  </sheetData>
  <mergeCells count="10">
    <mergeCell ref="A18:F18"/>
    <mergeCell ref="A19:E19"/>
    <mergeCell ref="A1:M1"/>
    <mergeCell ref="A2:A3"/>
    <mergeCell ref="B2:C2"/>
    <mergeCell ref="D2:E2"/>
    <mergeCell ref="F2:G2"/>
    <mergeCell ref="H2:I2"/>
    <mergeCell ref="J2:K2"/>
    <mergeCell ref="L2:M2"/>
  </mergeCells>
  <pageMargins left="0.75" right="0.75" top="1" bottom="1"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SheetLayoutView="115" workbookViewId="0">
      <selection activeCell="G25" sqref="G25"/>
    </sheetView>
  </sheetViews>
  <sheetFormatPr defaultColWidth="9.140625" defaultRowHeight="12.75"/>
  <cols>
    <col min="1" max="1" width="8.7109375" style="166" customWidth="1"/>
    <col min="2" max="2" width="7.85546875" style="166" customWidth="1"/>
    <col min="3" max="3" width="9" style="166" customWidth="1"/>
    <col min="4" max="4" width="9.28515625" style="166" customWidth="1"/>
    <col min="5" max="7" width="8.42578125" style="166" customWidth="1"/>
    <col min="8" max="8" width="8.5703125" style="166" customWidth="1"/>
    <col min="9" max="9" width="8.7109375" style="166" customWidth="1"/>
    <col min="10" max="10" width="11" style="166" customWidth="1"/>
    <col min="11" max="16384" width="9.140625" style="166"/>
  </cols>
  <sheetData>
    <row r="1" spans="1:10" s="154" customFormat="1" ht="15.75">
      <c r="A1" s="152" t="str">
        <f>Tables!A11</f>
        <v>Table 10: Capital Raised by Listed Companies from the Primary Market through QIPs</v>
      </c>
      <c r="B1" s="153"/>
      <c r="C1" s="153"/>
      <c r="D1" s="153"/>
      <c r="E1" s="153"/>
      <c r="F1" s="153"/>
      <c r="G1" s="153"/>
      <c r="H1" s="153"/>
      <c r="I1" s="153"/>
    </row>
    <row r="2" spans="1:10" s="155" customFormat="1" ht="15">
      <c r="A2" s="1039" t="s">
        <v>196</v>
      </c>
      <c r="B2" s="1041" t="s">
        <v>197</v>
      </c>
      <c r="C2" s="1041"/>
      <c r="D2" s="1041" t="s">
        <v>198</v>
      </c>
      <c r="E2" s="1041"/>
      <c r="F2" s="1042" t="s">
        <v>199</v>
      </c>
      <c r="G2" s="1043"/>
      <c r="H2" s="1041" t="s">
        <v>137</v>
      </c>
      <c r="I2" s="1041"/>
    </row>
    <row r="3" spans="1:10" s="155" customFormat="1" ht="30" customHeight="1">
      <c r="A3" s="1040"/>
      <c r="B3" s="156" t="s">
        <v>155</v>
      </c>
      <c r="C3" s="157" t="s">
        <v>162</v>
      </c>
      <c r="D3" s="156" t="s">
        <v>155</v>
      </c>
      <c r="E3" s="157" t="s">
        <v>162</v>
      </c>
      <c r="F3" s="156" t="s">
        <v>155</v>
      </c>
      <c r="G3" s="157" t="s">
        <v>162</v>
      </c>
      <c r="H3" s="156" t="s">
        <v>155</v>
      </c>
      <c r="I3" s="157" t="s">
        <v>162</v>
      </c>
    </row>
    <row r="4" spans="1:10" s="58" customFormat="1" ht="15.75">
      <c r="A4" s="63" t="s">
        <v>70</v>
      </c>
      <c r="B4" s="158">
        <v>2</v>
      </c>
      <c r="C4" s="158">
        <v>725.21</v>
      </c>
      <c r="D4" s="158">
        <v>8</v>
      </c>
      <c r="E4" s="158">
        <v>2326.4299999999998</v>
      </c>
      <c r="F4" s="158" t="s">
        <v>200</v>
      </c>
      <c r="G4" s="158">
        <v>26050.852984647994</v>
      </c>
      <c r="H4" s="158" t="s">
        <v>201</v>
      </c>
      <c r="I4" s="158">
        <v>29102.492984647997</v>
      </c>
      <c r="J4" s="159"/>
    </row>
    <row r="5" spans="1:10" s="58" customFormat="1" ht="15.75">
      <c r="A5" s="63" t="s">
        <v>71</v>
      </c>
      <c r="B5" s="135">
        <v>0</v>
      </c>
      <c r="C5" s="135">
        <v>0</v>
      </c>
      <c r="D5" s="135">
        <v>7</v>
      </c>
      <c r="E5" s="135">
        <v>1494.335</v>
      </c>
      <c r="F5" s="135">
        <v>17</v>
      </c>
      <c r="G5" s="135">
        <v>13093.4787984</v>
      </c>
      <c r="H5" s="135">
        <v>24</v>
      </c>
      <c r="I5" s="135">
        <v>14587.813798399999</v>
      </c>
      <c r="J5" s="160"/>
    </row>
    <row r="6" spans="1:10" s="58" customFormat="1" ht="15.75">
      <c r="A6" s="66">
        <v>42108</v>
      </c>
      <c r="B6" s="161">
        <v>0</v>
      </c>
      <c r="C6" s="161">
        <v>0</v>
      </c>
      <c r="D6" s="161">
        <v>4</v>
      </c>
      <c r="E6" s="161">
        <v>1031.69</v>
      </c>
      <c r="F6" s="161">
        <v>0</v>
      </c>
      <c r="G6" s="161">
        <v>0</v>
      </c>
      <c r="H6" s="161">
        <v>4</v>
      </c>
      <c r="I6" s="161">
        <v>1031.69</v>
      </c>
      <c r="J6" s="160"/>
    </row>
    <row r="7" spans="1:10" s="58" customFormat="1" ht="15.75">
      <c r="A7" s="66">
        <v>42138</v>
      </c>
      <c r="B7" s="161">
        <v>0</v>
      </c>
      <c r="C7" s="161">
        <v>0</v>
      </c>
      <c r="D7" s="161">
        <v>2</v>
      </c>
      <c r="E7" s="161">
        <v>400.58</v>
      </c>
      <c r="F7" s="161">
        <v>1</v>
      </c>
      <c r="G7" s="161">
        <v>325</v>
      </c>
      <c r="H7" s="161">
        <v>3</v>
      </c>
      <c r="I7" s="161">
        <v>725.57999999999993</v>
      </c>
      <c r="J7" s="160"/>
    </row>
    <row r="8" spans="1:10" s="58" customFormat="1" ht="15.75">
      <c r="A8" s="66">
        <v>42169</v>
      </c>
      <c r="B8" s="161">
        <v>0</v>
      </c>
      <c r="C8" s="161">
        <v>0</v>
      </c>
      <c r="D8" s="161">
        <v>0</v>
      </c>
      <c r="E8" s="161">
        <v>0</v>
      </c>
      <c r="F8" s="161">
        <v>2</v>
      </c>
      <c r="G8" s="161">
        <v>1507.48</v>
      </c>
      <c r="H8" s="161">
        <v>2</v>
      </c>
      <c r="I8" s="161">
        <v>1507.48</v>
      </c>
      <c r="J8" s="160"/>
    </row>
    <row r="9" spans="1:10" s="58" customFormat="1" ht="15.75">
      <c r="A9" s="66">
        <v>42199</v>
      </c>
      <c r="B9" s="161">
        <v>0</v>
      </c>
      <c r="C9" s="161">
        <v>0</v>
      </c>
      <c r="D9" s="162">
        <v>1</v>
      </c>
      <c r="E9" s="162">
        <v>62.064999999999998</v>
      </c>
      <c r="F9" s="162">
        <v>4</v>
      </c>
      <c r="G9" s="162">
        <v>4761.6871590000001</v>
      </c>
      <c r="H9" s="162">
        <v>5</v>
      </c>
      <c r="I9" s="162">
        <f>G9+E9</f>
        <v>4823.7521589999997</v>
      </c>
      <c r="J9" s="160"/>
    </row>
    <row r="10" spans="1:10" s="58" customFormat="1" ht="15.75">
      <c r="A10" s="66">
        <v>42230</v>
      </c>
      <c r="B10" s="161">
        <v>0</v>
      </c>
      <c r="C10" s="161">
        <v>0</v>
      </c>
      <c r="D10" s="162">
        <v>0</v>
      </c>
      <c r="E10" s="162">
        <v>0</v>
      </c>
      <c r="F10" s="162">
        <v>2</v>
      </c>
      <c r="G10" s="162">
        <v>231.09</v>
      </c>
      <c r="H10" s="162">
        <v>2</v>
      </c>
      <c r="I10" s="162">
        <v>231.09</v>
      </c>
      <c r="J10" s="160"/>
    </row>
    <row r="11" spans="1:10" s="58" customFormat="1" ht="15.75">
      <c r="A11" s="66">
        <v>42261</v>
      </c>
      <c r="B11" s="161">
        <v>0</v>
      </c>
      <c r="C11" s="161">
        <v>0</v>
      </c>
      <c r="D11" s="162">
        <v>0</v>
      </c>
      <c r="E11" s="162">
        <v>0</v>
      </c>
      <c r="F11" s="162">
        <v>2</v>
      </c>
      <c r="G11" s="162">
        <v>4338</v>
      </c>
      <c r="H11" s="162">
        <v>2</v>
      </c>
      <c r="I11" s="162">
        <v>4338</v>
      </c>
      <c r="J11" s="160"/>
    </row>
    <row r="12" spans="1:10" s="58" customFormat="1" ht="15.75">
      <c r="A12" s="66">
        <v>42291</v>
      </c>
      <c r="B12" s="161">
        <v>0</v>
      </c>
      <c r="C12" s="161">
        <v>0</v>
      </c>
      <c r="D12" s="162">
        <v>0</v>
      </c>
      <c r="E12" s="162">
        <v>0</v>
      </c>
      <c r="F12" s="161">
        <v>0</v>
      </c>
      <c r="G12" s="161">
        <v>0</v>
      </c>
      <c r="H12" s="162">
        <v>0</v>
      </c>
      <c r="I12" s="162">
        <v>0</v>
      </c>
      <c r="J12" s="160"/>
    </row>
    <row r="13" spans="1:10" s="58" customFormat="1" ht="15.75">
      <c r="A13" s="66">
        <v>42322</v>
      </c>
      <c r="B13" s="161">
        <v>0</v>
      </c>
      <c r="C13" s="161">
        <v>0</v>
      </c>
      <c r="D13" s="162">
        <v>0</v>
      </c>
      <c r="E13" s="162">
        <v>0</v>
      </c>
      <c r="F13" s="161">
        <v>1</v>
      </c>
      <c r="G13" s="161">
        <v>409.28</v>
      </c>
      <c r="H13" s="162">
        <v>1</v>
      </c>
      <c r="I13" s="162">
        <v>409.28</v>
      </c>
      <c r="J13" s="160"/>
    </row>
    <row r="14" spans="1:10" s="58" customFormat="1" ht="15.75">
      <c r="A14" s="66">
        <v>42352</v>
      </c>
      <c r="B14" s="161">
        <v>0</v>
      </c>
      <c r="C14" s="161">
        <v>0</v>
      </c>
      <c r="D14" s="162">
        <v>0</v>
      </c>
      <c r="E14" s="162">
        <v>0</v>
      </c>
      <c r="F14" s="161">
        <v>3</v>
      </c>
      <c r="G14" s="161">
        <v>1287.6616394</v>
      </c>
      <c r="H14" s="162">
        <v>3</v>
      </c>
      <c r="I14" s="162">
        <v>1287.6616394</v>
      </c>
      <c r="J14" s="160"/>
    </row>
    <row r="15" spans="1:10" s="58" customFormat="1" ht="15.75">
      <c r="A15" s="66">
        <v>42383</v>
      </c>
      <c r="B15" s="161">
        <v>0</v>
      </c>
      <c r="C15" s="161">
        <v>0</v>
      </c>
      <c r="D15" s="162">
        <v>0</v>
      </c>
      <c r="E15" s="162">
        <v>0</v>
      </c>
      <c r="F15" s="161">
        <v>1</v>
      </c>
      <c r="G15" s="161">
        <v>83.31</v>
      </c>
      <c r="H15" s="162">
        <v>1</v>
      </c>
      <c r="I15" s="162">
        <v>83.31</v>
      </c>
      <c r="J15" s="160"/>
    </row>
    <row r="16" spans="1:10" s="58" customFormat="1" ht="15.75">
      <c r="A16" s="66">
        <v>42414</v>
      </c>
      <c r="B16" s="161">
        <v>0</v>
      </c>
      <c r="C16" s="161">
        <v>0</v>
      </c>
      <c r="D16" s="162">
        <v>0</v>
      </c>
      <c r="E16" s="162">
        <v>0</v>
      </c>
      <c r="F16" s="161">
        <v>1</v>
      </c>
      <c r="G16" s="161">
        <v>149.97</v>
      </c>
      <c r="H16" s="162">
        <v>1</v>
      </c>
      <c r="I16" s="162">
        <v>149.97</v>
      </c>
      <c r="J16" s="160"/>
    </row>
    <row r="17" spans="1:10" s="58" customFormat="1" ht="15.75">
      <c r="A17" s="66">
        <v>42443</v>
      </c>
      <c r="B17" s="161">
        <v>0</v>
      </c>
      <c r="C17" s="161">
        <v>0</v>
      </c>
      <c r="D17" s="162">
        <v>0</v>
      </c>
      <c r="E17" s="162">
        <v>0</v>
      </c>
      <c r="F17" s="162">
        <v>0</v>
      </c>
      <c r="G17" s="162">
        <v>0</v>
      </c>
      <c r="H17" s="162">
        <v>0</v>
      </c>
      <c r="I17" s="162">
        <v>0</v>
      </c>
      <c r="J17" s="160"/>
    </row>
    <row r="18" spans="1:10" s="164" customFormat="1" ht="25.5" customHeight="1">
      <c r="A18" s="1044" t="s">
        <v>202</v>
      </c>
      <c r="B18" s="1044"/>
      <c r="C18" s="1044"/>
      <c r="D18" s="1044"/>
      <c r="E18" s="1044"/>
      <c r="F18" s="1044"/>
      <c r="G18" s="1044"/>
      <c r="H18" s="1044"/>
      <c r="I18" s="1044"/>
      <c r="J18" s="163"/>
    </row>
    <row r="19" spans="1:10" s="28" customFormat="1" ht="15" customHeight="1">
      <c r="A19" s="1036" t="s">
        <v>203</v>
      </c>
      <c r="B19" s="1036"/>
      <c r="C19" s="1036"/>
      <c r="D19" s="1036"/>
      <c r="E19" s="1036"/>
      <c r="F19" s="1036"/>
      <c r="G19" s="1036"/>
      <c r="H19" s="1036"/>
      <c r="I19" s="1036"/>
      <c r="J19" s="1036"/>
    </row>
    <row r="20" spans="1:10" s="28" customFormat="1" ht="13.5" customHeight="1">
      <c r="A20" s="1037" t="s">
        <v>773</v>
      </c>
      <c r="B20" s="1037"/>
      <c r="C20" s="1037"/>
      <c r="D20" s="1037"/>
      <c r="E20" s="1037"/>
      <c r="F20" s="1037"/>
      <c r="G20" s="32"/>
      <c r="H20" s="165"/>
      <c r="I20" s="165"/>
      <c r="J20" s="33"/>
    </row>
    <row r="21" spans="1:10" s="28" customFormat="1" ht="12" customHeight="1">
      <c r="A21" s="1038" t="s">
        <v>204</v>
      </c>
      <c r="B21" s="1038"/>
      <c r="C21" s="1038"/>
      <c r="D21" s="1038"/>
      <c r="E21" s="1038"/>
      <c r="F21" s="1038"/>
      <c r="G21" s="1038"/>
      <c r="H21" s="1038"/>
      <c r="I21" s="1038"/>
      <c r="J21" s="33"/>
    </row>
    <row r="22" spans="1:10" s="58" customFormat="1" ht="15" customHeight="1">
      <c r="A22" s="166"/>
      <c r="B22" s="166"/>
      <c r="C22" s="166"/>
      <c r="D22" s="166"/>
      <c r="E22" s="166"/>
      <c r="F22" s="166"/>
      <c r="G22" s="166"/>
      <c r="H22" s="166"/>
      <c r="I22" s="166"/>
      <c r="J22" s="166"/>
    </row>
    <row r="23" spans="1:10" s="58" customFormat="1" ht="15" customHeight="1">
      <c r="A23" s="166"/>
      <c r="B23" s="166"/>
      <c r="C23" s="166"/>
      <c r="D23" s="166"/>
      <c r="E23" s="166"/>
      <c r="F23" s="166"/>
      <c r="G23" s="166"/>
      <c r="H23" s="166"/>
      <c r="I23" s="166"/>
      <c r="J23" s="166"/>
    </row>
    <row r="24" spans="1:10" s="167" customFormat="1" ht="15.75" customHeight="1">
      <c r="A24" s="166"/>
      <c r="B24" s="166"/>
      <c r="C24" s="166"/>
      <c r="D24" s="166"/>
      <c r="E24" s="166"/>
      <c r="F24" s="166"/>
      <c r="G24" s="166"/>
      <c r="H24" s="166"/>
      <c r="I24" s="166"/>
      <c r="J24" s="166"/>
    </row>
    <row r="25" spans="1:10" s="58" customFormat="1" ht="12.75" customHeight="1">
      <c r="A25" s="166"/>
      <c r="B25" s="166"/>
      <c r="C25" s="166"/>
      <c r="D25" s="166"/>
      <c r="E25" s="166"/>
      <c r="F25" s="166"/>
      <c r="G25" s="166"/>
      <c r="H25" s="166"/>
      <c r="I25" s="168"/>
      <c r="J25" s="166"/>
    </row>
    <row r="26" spans="1:10">
      <c r="C26" s="169"/>
      <c r="I26" s="168"/>
    </row>
  </sheetData>
  <mergeCells count="9">
    <mergeCell ref="A19:J19"/>
    <mergeCell ref="A20:F20"/>
    <mergeCell ref="A21:I21"/>
    <mergeCell ref="A2:A3"/>
    <mergeCell ref="B2:C2"/>
    <mergeCell ref="D2:E2"/>
    <mergeCell ref="F2:G2"/>
    <mergeCell ref="H2:I2"/>
    <mergeCell ref="A18:I18"/>
  </mergeCells>
  <pageMargins left="0.75" right="0.75" top="1" bottom="1" header="0.5" footer="0.5"/>
  <pageSetup scale="9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6"/>
  <sheetViews>
    <sheetView zoomScaleSheetLayoutView="90" workbookViewId="0">
      <selection activeCell="F27" sqref="F27"/>
    </sheetView>
  </sheetViews>
  <sheetFormatPr defaultColWidth="9.140625" defaultRowHeight="11.25"/>
  <cols>
    <col min="1" max="1" width="7.85546875" style="171" customWidth="1"/>
    <col min="2" max="2" width="8.85546875" style="171" customWidth="1"/>
    <col min="3" max="3" width="10.42578125" style="171" customWidth="1"/>
    <col min="4" max="4" width="8.5703125" style="171" customWidth="1"/>
    <col min="5" max="5" width="9" style="171" customWidth="1"/>
    <col min="6" max="6" width="9.85546875" style="180" customWidth="1"/>
    <col min="7" max="7" width="8.7109375" style="171" customWidth="1"/>
    <col min="8" max="8" width="9.28515625" style="171" customWidth="1"/>
    <col min="9" max="9" width="10.42578125" style="171" customWidth="1"/>
    <col min="10" max="16384" width="9.140625" style="171"/>
  </cols>
  <sheetData>
    <row r="1" spans="1:10" s="170" customFormat="1" ht="15.75">
      <c r="A1" s="1046" t="str">
        <f>[1]Tables!A12</f>
        <v>Table 11: Preferential Allotments Listed at BSE and NSE</v>
      </c>
      <c r="B1" s="1046"/>
      <c r="C1" s="1046"/>
      <c r="D1" s="1046"/>
      <c r="E1" s="1046"/>
      <c r="F1" s="1046"/>
      <c r="G1" s="1046"/>
      <c r="H1" s="1046"/>
      <c r="I1" s="1046"/>
    </row>
    <row r="2" spans="1:10" ht="18.75" customHeight="1">
      <c r="A2" s="1047" t="s">
        <v>143</v>
      </c>
      <c r="B2" s="1041" t="s">
        <v>197</v>
      </c>
      <c r="C2" s="1041"/>
      <c r="D2" s="1041" t="s">
        <v>198</v>
      </c>
      <c r="E2" s="1041"/>
      <c r="F2" s="1049" t="s">
        <v>199</v>
      </c>
      <c r="G2" s="1049"/>
      <c r="H2" s="1050" t="s">
        <v>137</v>
      </c>
      <c r="I2" s="1050"/>
    </row>
    <row r="3" spans="1:10" s="173" customFormat="1" ht="30" customHeight="1">
      <c r="A3" s="1048"/>
      <c r="B3" s="172" t="s">
        <v>205</v>
      </c>
      <c r="C3" s="157" t="s">
        <v>162</v>
      </c>
      <c r="D3" s="172" t="s">
        <v>205</v>
      </c>
      <c r="E3" s="157" t="s">
        <v>162</v>
      </c>
      <c r="F3" s="172" t="s">
        <v>205</v>
      </c>
      <c r="G3" s="157" t="s">
        <v>162</v>
      </c>
      <c r="H3" s="172" t="s">
        <v>205</v>
      </c>
      <c r="I3" s="157" t="s">
        <v>162</v>
      </c>
    </row>
    <row r="4" spans="1:10" s="175" customFormat="1" ht="15.75" customHeight="1">
      <c r="A4" s="63" t="s">
        <v>70</v>
      </c>
      <c r="B4" s="174">
        <v>206</v>
      </c>
      <c r="C4" s="174">
        <v>4407.1606412369993</v>
      </c>
      <c r="D4" s="174">
        <v>75</v>
      </c>
      <c r="E4" s="174">
        <v>5984.4299999999994</v>
      </c>
      <c r="F4" s="174">
        <v>186</v>
      </c>
      <c r="G4" s="174">
        <v>19569.329999999998</v>
      </c>
      <c r="H4" s="174">
        <v>419</v>
      </c>
      <c r="I4" s="174">
        <v>28260.334641237001</v>
      </c>
    </row>
    <row r="5" spans="1:10" s="175" customFormat="1" ht="15.75" customHeight="1">
      <c r="A5" s="63" t="s">
        <v>71</v>
      </c>
      <c r="B5" s="135">
        <v>144</v>
      </c>
      <c r="C5" s="135">
        <v>1956.7326999999998</v>
      </c>
      <c r="D5" s="135">
        <v>22</v>
      </c>
      <c r="E5" s="135">
        <v>983.09149850000006</v>
      </c>
      <c r="F5" s="135">
        <v>189</v>
      </c>
      <c r="G5" s="135">
        <v>47573.450295359005</v>
      </c>
      <c r="H5" s="135">
        <v>355</v>
      </c>
      <c r="I5" s="135">
        <v>50512.874493859003</v>
      </c>
    </row>
    <row r="6" spans="1:10" s="175" customFormat="1" ht="15.75" customHeight="1">
      <c r="A6" s="66">
        <v>42108</v>
      </c>
      <c r="B6" s="176">
        <v>12</v>
      </c>
      <c r="C6" s="176">
        <v>49.332700000000003</v>
      </c>
      <c r="D6" s="176">
        <v>2</v>
      </c>
      <c r="E6" s="176">
        <v>53.601498499999998</v>
      </c>
      <c r="F6" s="176">
        <v>23</v>
      </c>
      <c r="G6" s="176">
        <v>10381.950295359</v>
      </c>
      <c r="H6" s="176">
        <v>37</v>
      </c>
      <c r="I6" s="176">
        <v>10484.884493858999</v>
      </c>
    </row>
    <row r="7" spans="1:10" s="175" customFormat="1" ht="15.75" customHeight="1">
      <c r="A7" s="66">
        <v>42138</v>
      </c>
      <c r="B7" s="176">
        <v>7</v>
      </c>
      <c r="C7" s="176">
        <v>77.61</v>
      </c>
      <c r="D7" s="176">
        <v>1</v>
      </c>
      <c r="E7" s="176">
        <v>23.85</v>
      </c>
      <c r="F7" s="176">
        <v>22</v>
      </c>
      <c r="G7" s="176">
        <v>5305.07</v>
      </c>
      <c r="H7" s="176">
        <v>30</v>
      </c>
      <c r="I7" s="176">
        <v>5406.53</v>
      </c>
    </row>
    <row r="8" spans="1:10" s="175" customFormat="1" ht="15.75" customHeight="1">
      <c r="A8" s="66">
        <v>42169</v>
      </c>
      <c r="B8" s="176">
        <v>20</v>
      </c>
      <c r="C8" s="176">
        <v>110.17</v>
      </c>
      <c r="D8" s="176">
        <v>2</v>
      </c>
      <c r="E8" s="176">
        <v>15.08</v>
      </c>
      <c r="F8" s="176">
        <v>16</v>
      </c>
      <c r="G8" s="176">
        <v>1380.86</v>
      </c>
      <c r="H8" s="176">
        <v>38</v>
      </c>
      <c r="I8" s="176">
        <v>1506.11</v>
      </c>
    </row>
    <row r="9" spans="1:10" s="175" customFormat="1" ht="15.75" customHeight="1">
      <c r="A9" s="66">
        <v>42199</v>
      </c>
      <c r="B9" s="176">
        <v>19</v>
      </c>
      <c r="C9" s="176">
        <v>165.54</v>
      </c>
      <c r="D9" s="176">
        <v>2</v>
      </c>
      <c r="E9" s="176">
        <v>23.19</v>
      </c>
      <c r="F9" s="176">
        <v>10</v>
      </c>
      <c r="G9" s="176">
        <v>468.93</v>
      </c>
      <c r="H9" s="176">
        <v>31</v>
      </c>
      <c r="I9" s="176">
        <v>657.66</v>
      </c>
    </row>
    <row r="10" spans="1:10" s="175" customFormat="1" ht="15.75" customHeight="1">
      <c r="A10" s="66">
        <v>42230</v>
      </c>
      <c r="B10" s="176">
        <v>10</v>
      </c>
      <c r="C10" s="176">
        <v>86.99</v>
      </c>
      <c r="D10" s="176">
        <v>0</v>
      </c>
      <c r="E10" s="176">
        <v>0</v>
      </c>
      <c r="F10" s="176">
        <v>8</v>
      </c>
      <c r="G10" s="176">
        <v>1700.61</v>
      </c>
      <c r="H10" s="176">
        <v>18</v>
      </c>
      <c r="I10" s="176">
        <v>1787.6</v>
      </c>
    </row>
    <row r="11" spans="1:10" s="175" customFormat="1" ht="15.75" customHeight="1">
      <c r="A11" s="66">
        <v>42261</v>
      </c>
      <c r="B11" s="176">
        <v>16</v>
      </c>
      <c r="C11" s="176">
        <v>151.16</v>
      </c>
      <c r="D11" s="176">
        <v>1</v>
      </c>
      <c r="E11" s="176">
        <v>389</v>
      </c>
      <c r="F11" s="176">
        <v>17</v>
      </c>
      <c r="G11" s="176">
        <v>491.3</v>
      </c>
      <c r="H11" s="176">
        <v>34</v>
      </c>
      <c r="I11" s="176">
        <v>1031.46</v>
      </c>
      <c r="J11" s="171"/>
    </row>
    <row r="12" spans="1:10" s="175" customFormat="1" ht="15.75" customHeight="1">
      <c r="A12" s="66">
        <v>42291</v>
      </c>
      <c r="B12" s="176">
        <v>7</v>
      </c>
      <c r="C12" s="176">
        <v>420.65</v>
      </c>
      <c r="D12" s="176">
        <v>1</v>
      </c>
      <c r="E12" s="176">
        <v>0.08</v>
      </c>
      <c r="F12" s="176">
        <v>15</v>
      </c>
      <c r="G12" s="176">
        <v>15961.75</v>
      </c>
      <c r="H12" s="176">
        <v>23</v>
      </c>
      <c r="I12" s="176">
        <v>16382.48</v>
      </c>
      <c r="J12" s="171"/>
    </row>
    <row r="13" spans="1:10" s="175" customFormat="1" ht="15.75" customHeight="1">
      <c r="A13" s="66">
        <v>42322</v>
      </c>
      <c r="B13" s="176">
        <v>9</v>
      </c>
      <c r="C13" s="176">
        <v>123.87</v>
      </c>
      <c r="D13" s="176">
        <v>6</v>
      </c>
      <c r="E13" s="176">
        <v>340.62</v>
      </c>
      <c r="F13" s="176">
        <v>14</v>
      </c>
      <c r="G13" s="176">
        <v>4438.9399999999996</v>
      </c>
      <c r="H13" s="176">
        <v>29</v>
      </c>
      <c r="I13" s="176">
        <v>4903.43</v>
      </c>
      <c r="J13" s="171"/>
    </row>
    <row r="14" spans="1:10" s="175" customFormat="1" ht="15.75" customHeight="1">
      <c r="A14" s="66">
        <v>42352</v>
      </c>
      <c r="B14" s="176">
        <v>10</v>
      </c>
      <c r="C14" s="176">
        <v>49.88</v>
      </c>
      <c r="D14" s="176">
        <v>4</v>
      </c>
      <c r="E14" s="176">
        <v>48.22</v>
      </c>
      <c r="F14" s="176">
        <v>10</v>
      </c>
      <c r="G14" s="176">
        <v>480.43</v>
      </c>
      <c r="H14" s="176">
        <v>24</v>
      </c>
      <c r="I14" s="176">
        <v>578.53</v>
      </c>
      <c r="J14" s="171"/>
    </row>
    <row r="15" spans="1:10" s="175" customFormat="1" ht="15.75" customHeight="1">
      <c r="A15" s="66">
        <v>42383</v>
      </c>
      <c r="B15" s="176">
        <v>12</v>
      </c>
      <c r="C15" s="176">
        <v>512</v>
      </c>
      <c r="D15" s="176">
        <v>2</v>
      </c>
      <c r="E15" s="176">
        <v>57.37</v>
      </c>
      <c r="F15" s="176">
        <v>15</v>
      </c>
      <c r="G15" s="176">
        <v>3369.53</v>
      </c>
      <c r="H15" s="176">
        <v>29</v>
      </c>
      <c r="I15" s="176">
        <v>3938.9</v>
      </c>
      <c r="J15" s="171"/>
    </row>
    <row r="16" spans="1:10" s="175" customFormat="1" ht="15.75" customHeight="1">
      <c r="A16" s="66">
        <v>42414</v>
      </c>
      <c r="B16" s="176">
        <v>12</v>
      </c>
      <c r="C16" s="176">
        <v>144.53</v>
      </c>
      <c r="D16" s="176">
        <v>0</v>
      </c>
      <c r="E16" s="176">
        <v>0</v>
      </c>
      <c r="F16" s="176">
        <v>16</v>
      </c>
      <c r="G16" s="176">
        <v>1365.01</v>
      </c>
      <c r="H16" s="176">
        <v>28</v>
      </c>
      <c r="I16" s="176">
        <v>1509.54</v>
      </c>
      <c r="J16" s="171"/>
    </row>
    <row r="17" spans="1:10" s="175" customFormat="1" ht="15.75" customHeight="1">
      <c r="A17" s="66">
        <v>42443</v>
      </c>
      <c r="B17" s="176">
        <v>10</v>
      </c>
      <c r="C17" s="176">
        <v>65</v>
      </c>
      <c r="D17" s="176">
        <v>1</v>
      </c>
      <c r="E17" s="176">
        <v>32.08</v>
      </c>
      <c r="F17" s="176">
        <v>23</v>
      </c>
      <c r="G17" s="176">
        <v>2229.0700000000002</v>
      </c>
      <c r="H17" s="176">
        <v>34</v>
      </c>
      <c r="I17" s="176">
        <v>2325.75</v>
      </c>
      <c r="J17" s="171"/>
    </row>
    <row r="18" spans="1:10" s="175" customFormat="1" ht="13.5" customHeight="1">
      <c r="A18" s="991" t="s">
        <v>773</v>
      </c>
      <c r="B18" s="991"/>
      <c r="C18" s="991"/>
      <c r="D18" s="991"/>
      <c r="E18" s="991"/>
      <c r="F18" s="991"/>
      <c r="G18" s="177"/>
      <c r="H18" s="178"/>
      <c r="I18" s="178"/>
      <c r="J18" s="171"/>
    </row>
    <row r="19" spans="1:10" s="58" customFormat="1" ht="12.75" customHeight="1">
      <c r="A19" s="1045" t="s">
        <v>204</v>
      </c>
      <c r="B19" s="1045"/>
      <c r="C19" s="1045"/>
      <c r="D19" s="1045"/>
      <c r="E19" s="1045"/>
      <c r="F19" s="1045"/>
      <c r="G19" s="1045"/>
      <c r="H19" s="1045"/>
      <c r="I19" s="1045"/>
      <c r="J19" s="171"/>
    </row>
    <row r="21" spans="1:10">
      <c r="C21" s="179"/>
      <c r="D21" s="179"/>
      <c r="E21" s="179"/>
      <c r="F21" s="179"/>
      <c r="G21" s="179"/>
      <c r="H21" s="179"/>
      <c r="I21" s="179"/>
      <c r="J21" s="179"/>
    </row>
    <row r="22" spans="1:10">
      <c r="C22" s="179"/>
      <c r="D22" s="179"/>
      <c r="E22" s="179"/>
      <c r="F22" s="179"/>
      <c r="G22" s="179"/>
      <c r="H22" s="179"/>
      <c r="I22" s="179"/>
      <c r="J22" s="179"/>
    </row>
    <row r="23" spans="1:10">
      <c r="C23" s="179"/>
      <c r="D23" s="179"/>
      <c r="E23" s="179"/>
      <c r="F23" s="179"/>
      <c r="G23" s="179"/>
      <c r="H23" s="179"/>
      <c r="I23" s="179"/>
      <c r="J23" s="179"/>
    </row>
    <row r="24" spans="1:10">
      <c r="C24" s="179"/>
      <c r="D24" s="179"/>
      <c r="E24" s="179"/>
      <c r="F24" s="179"/>
      <c r="G24" s="179"/>
      <c r="H24" s="179"/>
      <c r="I24" s="179"/>
      <c r="J24" s="179"/>
    </row>
    <row r="25" spans="1:10">
      <c r="F25" s="171"/>
    </row>
    <row r="26" spans="1:10">
      <c r="F26" s="171"/>
    </row>
    <row r="27" spans="1:10">
      <c r="F27" s="171"/>
    </row>
    <row r="28" spans="1:10">
      <c r="F28" s="171"/>
    </row>
    <row r="29" spans="1:10">
      <c r="F29" s="171"/>
    </row>
    <row r="30" spans="1:10">
      <c r="F30" s="171"/>
    </row>
    <row r="31" spans="1:10">
      <c r="F31" s="171"/>
    </row>
    <row r="32" spans="1:10">
      <c r="F32" s="171"/>
    </row>
    <row r="33" spans="6:6">
      <c r="F33" s="171"/>
    </row>
    <row r="34" spans="6:6">
      <c r="F34" s="171"/>
    </row>
    <row r="35" spans="6:6">
      <c r="F35" s="171"/>
    </row>
    <row r="36" spans="6:6">
      <c r="F36" s="171"/>
    </row>
    <row r="37" spans="6:6">
      <c r="F37" s="171"/>
    </row>
    <row r="38" spans="6:6">
      <c r="F38" s="171"/>
    </row>
    <row r="39" spans="6:6">
      <c r="F39" s="171"/>
    </row>
    <row r="40" spans="6:6">
      <c r="F40" s="171"/>
    </row>
    <row r="41" spans="6:6">
      <c r="F41" s="171"/>
    </row>
    <row r="42" spans="6:6">
      <c r="F42" s="171"/>
    </row>
    <row r="43" spans="6:6">
      <c r="F43" s="171"/>
    </row>
    <row r="44" spans="6:6">
      <c r="F44" s="171"/>
    </row>
    <row r="45" spans="6:6">
      <c r="F45" s="171"/>
    </row>
    <row r="46" spans="6:6">
      <c r="F46" s="171"/>
    </row>
    <row r="47" spans="6:6">
      <c r="F47" s="171"/>
    </row>
    <row r="48" spans="6:6">
      <c r="F48" s="171"/>
    </row>
    <row r="49" spans="6:6">
      <c r="F49" s="171"/>
    </row>
    <row r="50" spans="6:6">
      <c r="F50" s="171"/>
    </row>
    <row r="51" spans="6:6">
      <c r="F51" s="171"/>
    </row>
    <row r="52" spans="6:6">
      <c r="F52" s="171"/>
    </row>
    <row r="53" spans="6:6">
      <c r="F53" s="171"/>
    </row>
    <row r="54" spans="6:6">
      <c r="F54" s="171"/>
    </row>
    <row r="55" spans="6:6">
      <c r="F55" s="171"/>
    </row>
    <row r="56" spans="6:6">
      <c r="F56" s="171"/>
    </row>
    <row r="57" spans="6:6">
      <c r="F57" s="171"/>
    </row>
    <row r="58" spans="6:6">
      <c r="F58" s="171"/>
    </row>
    <row r="59" spans="6:6">
      <c r="F59" s="171"/>
    </row>
    <row r="60" spans="6:6">
      <c r="F60" s="171"/>
    </row>
    <row r="61" spans="6:6">
      <c r="F61" s="171"/>
    </row>
    <row r="62" spans="6:6">
      <c r="F62" s="171"/>
    </row>
    <row r="63" spans="6:6">
      <c r="F63" s="171"/>
    </row>
    <row r="64" spans="6:6">
      <c r="F64" s="171"/>
    </row>
    <row r="65" spans="6:6">
      <c r="F65" s="171"/>
    </row>
    <row r="66" spans="6:6">
      <c r="F66" s="171"/>
    </row>
    <row r="67" spans="6:6">
      <c r="F67" s="171"/>
    </row>
    <row r="68" spans="6:6">
      <c r="F68" s="171"/>
    </row>
    <row r="69" spans="6:6">
      <c r="F69" s="171"/>
    </row>
    <row r="70" spans="6:6">
      <c r="F70" s="171"/>
    </row>
    <row r="71" spans="6:6">
      <c r="F71" s="171"/>
    </row>
    <row r="72" spans="6:6">
      <c r="F72" s="171"/>
    </row>
    <row r="73" spans="6:6">
      <c r="F73" s="171"/>
    </row>
    <row r="74" spans="6:6">
      <c r="F74" s="171"/>
    </row>
    <row r="75" spans="6:6">
      <c r="F75" s="171"/>
    </row>
    <row r="76" spans="6:6">
      <c r="F76" s="171"/>
    </row>
    <row r="77" spans="6:6">
      <c r="F77" s="171"/>
    </row>
    <row r="78" spans="6:6">
      <c r="F78" s="171"/>
    </row>
    <row r="79" spans="6:6">
      <c r="F79" s="171"/>
    </row>
    <row r="80" spans="6:6">
      <c r="F80" s="171"/>
    </row>
    <row r="81" spans="6:6">
      <c r="F81" s="171"/>
    </row>
    <row r="82" spans="6:6">
      <c r="F82" s="171"/>
    </row>
    <row r="83" spans="6:6">
      <c r="F83" s="171"/>
    </row>
    <row r="84" spans="6:6">
      <c r="F84" s="171"/>
    </row>
    <row r="85" spans="6:6">
      <c r="F85" s="171"/>
    </row>
    <row r="86" spans="6:6">
      <c r="F86" s="171"/>
    </row>
    <row r="87" spans="6:6">
      <c r="F87" s="171"/>
    </row>
    <row r="88" spans="6:6">
      <c r="F88" s="171"/>
    </row>
    <row r="89" spans="6:6">
      <c r="F89" s="171"/>
    </row>
    <row r="90" spans="6:6">
      <c r="F90" s="171"/>
    </row>
    <row r="91" spans="6:6">
      <c r="F91" s="171"/>
    </row>
    <row r="92" spans="6:6">
      <c r="F92" s="171"/>
    </row>
    <row r="93" spans="6:6">
      <c r="F93" s="171"/>
    </row>
    <row r="94" spans="6:6">
      <c r="F94" s="171"/>
    </row>
    <row r="95" spans="6:6">
      <c r="F95" s="171"/>
    </row>
    <row r="96" spans="6:6">
      <c r="F96" s="171"/>
    </row>
    <row r="97" spans="6:6">
      <c r="F97" s="171"/>
    </row>
    <row r="98" spans="6:6">
      <c r="F98" s="171"/>
    </row>
    <row r="99" spans="6:6">
      <c r="F99" s="171"/>
    </row>
    <row r="100" spans="6:6">
      <c r="F100" s="171"/>
    </row>
    <row r="101" spans="6:6">
      <c r="F101" s="171"/>
    </row>
    <row r="102" spans="6:6">
      <c r="F102" s="171"/>
    </row>
    <row r="103" spans="6:6">
      <c r="F103" s="171"/>
    </row>
    <row r="104" spans="6:6">
      <c r="F104" s="171"/>
    </row>
    <row r="105" spans="6:6">
      <c r="F105" s="171"/>
    </row>
    <row r="106" spans="6:6">
      <c r="F106" s="171"/>
    </row>
    <row r="107" spans="6:6">
      <c r="F107" s="171"/>
    </row>
    <row r="108" spans="6:6">
      <c r="F108" s="171"/>
    </row>
    <row r="109" spans="6:6">
      <c r="F109" s="171"/>
    </row>
    <row r="110" spans="6:6">
      <c r="F110" s="171"/>
    </row>
    <row r="111" spans="6:6">
      <c r="F111" s="171"/>
    </row>
    <row r="112" spans="6:6">
      <c r="F112" s="171"/>
    </row>
    <row r="113" spans="6:6">
      <c r="F113" s="171"/>
    </row>
    <row r="114" spans="6:6">
      <c r="F114" s="171"/>
    </row>
    <row r="115" spans="6:6">
      <c r="F115" s="171"/>
    </row>
    <row r="116" spans="6:6">
      <c r="F116" s="171"/>
    </row>
    <row r="117" spans="6:6">
      <c r="F117" s="171"/>
    </row>
    <row r="118" spans="6:6">
      <c r="F118" s="171"/>
    </row>
    <row r="119" spans="6:6">
      <c r="F119" s="171"/>
    </row>
    <row r="120" spans="6:6">
      <c r="F120" s="171"/>
    </row>
    <row r="121" spans="6:6">
      <c r="F121" s="171"/>
    </row>
    <row r="122" spans="6:6">
      <c r="F122" s="171"/>
    </row>
    <row r="123" spans="6:6">
      <c r="F123" s="171"/>
    </row>
    <row r="124" spans="6:6">
      <c r="F124" s="171"/>
    </row>
    <row r="125" spans="6:6">
      <c r="F125" s="171"/>
    </row>
    <row r="126" spans="6:6">
      <c r="F126" s="171"/>
    </row>
    <row r="127" spans="6:6">
      <c r="F127" s="171"/>
    </row>
    <row r="128" spans="6:6">
      <c r="F128" s="171"/>
    </row>
    <row r="129" spans="6:6">
      <c r="F129" s="171"/>
    </row>
    <row r="130" spans="6:6">
      <c r="F130" s="171"/>
    </row>
    <row r="131" spans="6:6">
      <c r="F131" s="171"/>
    </row>
    <row r="132" spans="6:6">
      <c r="F132" s="171"/>
    </row>
    <row r="133" spans="6:6">
      <c r="F133" s="171"/>
    </row>
    <row r="134" spans="6:6">
      <c r="F134" s="171"/>
    </row>
    <row r="135" spans="6:6">
      <c r="F135" s="171"/>
    </row>
    <row r="136" spans="6:6">
      <c r="F136" s="171"/>
    </row>
    <row r="137" spans="6:6">
      <c r="F137" s="171"/>
    </row>
    <row r="138" spans="6:6">
      <c r="F138" s="171"/>
    </row>
    <row r="139" spans="6:6">
      <c r="F139" s="171"/>
    </row>
    <row r="140" spans="6:6">
      <c r="F140" s="171"/>
    </row>
    <row r="141" spans="6:6">
      <c r="F141" s="171"/>
    </row>
    <row r="142" spans="6:6">
      <c r="F142" s="171"/>
    </row>
    <row r="143" spans="6:6">
      <c r="F143" s="171"/>
    </row>
    <row r="144" spans="6:6">
      <c r="F144" s="171"/>
    </row>
    <row r="145" spans="6:6">
      <c r="F145" s="171"/>
    </row>
    <row r="146" spans="6:6">
      <c r="F146" s="171"/>
    </row>
    <row r="147" spans="6:6">
      <c r="F147" s="171"/>
    </row>
    <row r="148" spans="6:6">
      <c r="F148" s="171"/>
    </row>
    <row r="149" spans="6:6">
      <c r="F149" s="171"/>
    </row>
    <row r="150" spans="6:6">
      <c r="F150" s="171"/>
    </row>
    <row r="151" spans="6:6">
      <c r="F151" s="171"/>
    </row>
    <row r="152" spans="6:6">
      <c r="F152" s="171"/>
    </row>
    <row r="153" spans="6:6">
      <c r="F153" s="171"/>
    </row>
    <row r="154" spans="6:6">
      <c r="F154" s="171"/>
    </row>
    <row r="155" spans="6:6">
      <c r="F155" s="171"/>
    </row>
    <row r="156" spans="6:6">
      <c r="F156" s="171"/>
    </row>
    <row r="157" spans="6:6">
      <c r="F157" s="171"/>
    </row>
    <row r="158" spans="6:6">
      <c r="F158" s="171"/>
    </row>
    <row r="159" spans="6:6">
      <c r="F159" s="171"/>
    </row>
    <row r="160" spans="6:6">
      <c r="F160" s="171"/>
    </row>
    <row r="161" spans="6:6">
      <c r="F161" s="171"/>
    </row>
    <row r="162" spans="6:6">
      <c r="F162" s="171"/>
    </row>
    <row r="163" spans="6:6">
      <c r="F163" s="171"/>
    </row>
    <row r="164" spans="6:6">
      <c r="F164" s="171"/>
    </row>
    <row r="165" spans="6:6">
      <c r="F165" s="171"/>
    </row>
    <row r="166" spans="6:6">
      <c r="F166" s="171"/>
    </row>
    <row r="167" spans="6:6">
      <c r="F167" s="171"/>
    </row>
    <row r="168" spans="6:6">
      <c r="F168" s="171"/>
    </row>
    <row r="284" spans="6:8">
      <c r="F284" s="171"/>
    </row>
    <row r="285" spans="6:8" ht="15">
      <c r="F285" s="171"/>
      <c r="H285" s="167"/>
    </row>
    <row r="286" spans="6:8">
      <c r="F286" s="171"/>
    </row>
    <row r="287" spans="6:8">
      <c r="F287" s="171"/>
    </row>
    <row r="288" spans="6:8">
      <c r="F288" s="171"/>
    </row>
    <row r="290" spans="6:6">
      <c r="F290" s="171"/>
    </row>
    <row r="291" spans="6:6">
      <c r="F291" s="171"/>
    </row>
    <row r="292" spans="6:6">
      <c r="F292" s="171"/>
    </row>
    <row r="293" spans="6:6">
      <c r="F293" s="171"/>
    </row>
    <row r="294" spans="6:6">
      <c r="F294" s="171"/>
    </row>
    <row r="295" spans="6:6">
      <c r="F295" s="171"/>
    </row>
    <row r="296" spans="6:6">
      <c r="F296" s="171"/>
    </row>
  </sheetData>
  <mergeCells count="8">
    <mergeCell ref="A19:I19"/>
    <mergeCell ref="A1:I1"/>
    <mergeCell ref="A2:A3"/>
    <mergeCell ref="B2:C2"/>
    <mergeCell ref="D2:E2"/>
    <mergeCell ref="F2:G2"/>
    <mergeCell ref="H2:I2"/>
    <mergeCell ref="A18:F18"/>
  </mergeCells>
  <pageMargins left="0.75" right="0.46" top="1" bottom="1" header="0.5" footer="0.5"/>
  <pageSetup paperSize="9" scale="9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SheetLayoutView="100" workbookViewId="0">
      <selection activeCell="F26" sqref="F26"/>
    </sheetView>
  </sheetViews>
  <sheetFormatPr defaultRowHeight="15"/>
  <cols>
    <col min="1" max="1" width="8.28515625" style="167" customWidth="1"/>
    <col min="2" max="2" width="9.140625" style="167"/>
    <col min="3" max="3" width="10.42578125" style="167" customWidth="1"/>
    <col min="4" max="4" width="7.85546875" style="167" customWidth="1"/>
    <col min="5" max="5" width="10.5703125" style="167" customWidth="1"/>
    <col min="6" max="6" width="7.28515625" style="167" customWidth="1"/>
    <col min="7" max="7" width="8.5703125" style="167" customWidth="1"/>
    <col min="8" max="8" width="7.7109375" style="167" customWidth="1"/>
    <col min="9" max="9" width="9.28515625" style="167" customWidth="1"/>
    <col min="10" max="16384" width="9.140625" style="167"/>
  </cols>
  <sheetData>
    <row r="1" spans="1:9" ht="15.75">
      <c r="A1" s="1052" t="str">
        <f>[1]Tables!A13</f>
        <v>Table 12: Private Placement of Corporate Debt Reported to BSE and NSE</v>
      </c>
      <c r="B1" s="1052"/>
      <c r="C1" s="1052"/>
      <c r="D1" s="1052"/>
      <c r="E1" s="1052"/>
      <c r="F1" s="1052"/>
      <c r="G1" s="1052"/>
      <c r="H1" s="1052"/>
      <c r="I1" s="1052"/>
    </row>
    <row r="2" spans="1:9" ht="15" customHeight="1">
      <c r="A2" s="1053" t="s">
        <v>143</v>
      </c>
      <c r="B2" s="1041" t="s">
        <v>197</v>
      </c>
      <c r="C2" s="1041"/>
      <c r="D2" s="1041" t="s">
        <v>198</v>
      </c>
      <c r="E2" s="1041"/>
      <c r="F2" s="1049" t="s">
        <v>199</v>
      </c>
      <c r="G2" s="1049"/>
      <c r="H2" s="1055" t="s">
        <v>137</v>
      </c>
      <c r="I2" s="1055"/>
    </row>
    <row r="3" spans="1:9" ht="34.5" customHeight="1">
      <c r="A3" s="1054"/>
      <c r="B3" s="690" t="s">
        <v>206</v>
      </c>
      <c r="C3" s="181" t="s">
        <v>207</v>
      </c>
      <c r="D3" s="690" t="s">
        <v>206</v>
      </c>
      <c r="E3" s="181" t="s">
        <v>207</v>
      </c>
      <c r="F3" s="690" t="s">
        <v>206</v>
      </c>
      <c r="G3" s="181" t="s">
        <v>207</v>
      </c>
      <c r="H3" s="690" t="s">
        <v>206</v>
      </c>
      <c r="I3" s="181" t="s">
        <v>207</v>
      </c>
    </row>
    <row r="4" spans="1:9">
      <c r="A4" s="63" t="s">
        <v>70</v>
      </c>
      <c r="B4" s="182">
        <v>1094</v>
      </c>
      <c r="C4" s="182">
        <v>169726.02</v>
      </c>
      <c r="D4" s="182">
        <v>1386</v>
      </c>
      <c r="E4" s="182">
        <v>117949.38</v>
      </c>
      <c r="F4" s="182">
        <v>131</v>
      </c>
      <c r="G4" s="182">
        <v>116461.1</v>
      </c>
      <c r="H4" s="182">
        <v>2611</v>
      </c>
      <c r="I4" s="182">
        <v>404136.50000000006</v>
      </c>
    </row>
    <row r="5" spans="1:9">
      <c r="A5" s="63" t="s">
        <v>71</v>
      </c>
      <c r="B5" s="182">
        <v>1198</v>
      </c>
      <c r="C5" s="182">
        <v>206676.33000000002</v>
      </c>
      <c r="D5" s="182">
        <v>1619</v>
      </c>
      <c r="E5" s="182">
        <v>152281.16</v>
      </c>
      <c r="F5" s="182">
        <v>158</v>
      </c>
      <c r="G5" s="182">
        <v>99116</v>
      </c>
      <c r="H5" s="182">
        <v>2975</v>
      </c>
      <c r="I5" s="182">
        <v>458073.48000000004</v>
      </c>
    </row>
    <row r="6" spans="1:9" s="184" customFormat="1">
      <c r="A6" s="66">
        <v>42108</v>
      </c>
      <c r="B6" s="183">
        <v>175</v>
      </c>
      <c r="C6" s="183">
        <v>37968.300000000003</v>
      </c>
      <c r="D6" s="183">
        <v>186</v>
      </c>
      <c r="E6" s="183">
        <v>31282.44</v>
      </c>
      <c r="F6" s="183">
        <v>17</v>
      </c>
      <c r="G6" s="183">
        <v>15556</v>
      </c>
      <c r="H6" s="183">
        <v>378</v>
      </c>
      <c r="I6" s="183">
        <v>84806.74</v>
      </c>
    </row>
    <row r="7" spans="1:9" s="184" customFormat="1">
      <c r="A7" s="66">
        <v>42138</v>
      </c>
      <c r="B7" s="183">
        <v>134</v>
      </c>
      <c r="C7" s="183">
        <v>9348.89</v>
      </c>
      <c r="D7" s="183">
        <v>113</v>
      </c>
      <c r="E7" s="183">
        <v>8193.06</v>
      </c>
      <c r="F7" s="183">
        <v>4</v>
      </c>
      <c r="G7" s="183">
        <v>3150</v>
      </c>
      <c r="H7" s="183">
        <v>251</v>
      </c>
      <c r="I7" s="183">
        <v>20691.95</v>
      </c>
    </row>
    <row r="8" spans="1:9" s="184" customFormat="1">
      <c r="A8" s="66">
        <v>42169</v>
      </c>
      <c r="B8" s="183">
        <v>170</v>
      </c>
      <c r="C8" s="183">
        <v>20183.5</v>
      </c>
      <c r="D8" s="183">
        <v>109</v>
      </c>
      <c r="E8" s="183">
        <v>11691.6</v>
      </c>
      <c r="F8" s="183">
        <v>4</v>
      </c>
      <c r="G8" s="183">
        <v>4250</v>
      </c>
      <c r="H8" s="183">
        <v>283</v>
      </c>
      <c r="I8" s="183">
        <v>36125.089999999997</v>
      </c>
    </row>
    <row r="9" spans="1:9" s="184" customFormat="1">
      <c r="A9" s="66">
        <v>42199</v>
      </c>
      <c r="B9" s="183">
        <v>150</v>
      </c>
      <c r="C9" s="183">
        <v>15058.86</v>
      </c>
      <c r="D9" s="183">
        <v>170</v>
      </c>
      <c r="E9" s="183">
        <v>9401.49</v>
      </c>
      <c r="F9" s="183">
        <v>5</v>
      </c>
      <c r="G9" s="183">
        <v>3460</v>
      </c>
      <c r="H9" s="183">
        <v>325</v>
      </c>
      <c r="I9" s="183">
        <v>27920.35</v>
      </c>
    </row>
    <row r="10" spans="1:9" s="184" customFormat="1">
      <c r="A10" s="66">
        <v>42230</v>
      </c>
      <c r="B10" s="183">
        <v>109</v>
      </c>
      <c r="C10" s="183">
        <v>15564.63</v>
      </c>
      <c r="D10" s="183">
        <v>153</v>
      </c>
      <c r="E10" s="183">
        <v>16185.82</v>
      </c>
      <c r="F10" s="183">
        <v>10</v>
      </c>
      <c r="G10" s="183">
        <v>14814</v>
      </c>
      <c r="H10" s="183">
        <v>272</v>
      </c>
      <c r="I10" s="183">
        <v>46564.45</v>
      </c>
    </row>
    <row r="11" spans="1:9" s="184" customFormat="1">
      <c r="A11" s="66">
        <v>42261</v>
      </c>
      <c r="B11" s="183">
        <v>64</v>
      </c>
      <c r="C11" s="183">
        <v>7871.8</v>
      </c>
      <c r="D11" s="183">
        <v>124</v>
      </c>
      <c r="E11" s="183">
        <v>8263.7099999999991</v>
      </c>
      <c r="F11" s="183">
        <v>11</v>
      </c>
      <c r="G11" s="183">
        <v>10476</v>
      </c>
      <c r="H11" s="183">
        <v>199</v>
      </c>
      <c r="I11" s="183">
        <v>26611.51</v>
      </c>
    </row>
    <row r="12" spans="1:9" s="184" customFormat="1">
      <c r="A12" s="66">
        <v>42291</v>
      </c>
      <c r="B12" s="183">
        <v>77</v>
      </c>
      <c r="C12" s="183">
        <v>18782.05</v>
      </c>
      <c r="D12" s="183">
        <v>128</v>
      </c>
      <c r="E12" s="183">
        <v>14613.8</v>
      </c>
      <c r="F12" s="183">
        <v>9</v>
      </c>
      <c r="G12" s="183">
        <v>10535</v>
      </c>
      <c r="H12" s="183">
        <v>214</v>
      </c>
      <c r="I12" s="183">
        <v>43930.85</v>
      </c>
    </row>
    <row r="13" spans="1:9" s="184" customFormat="1">
      <c r="A13" s="66">
        <v>42322</v>
      </c>
      <c r="B13" s="183">
        <v>49</v>
      </c>
      <c r="C13" s="183">
        <v>9518</v>
      </c>
      <c r="D13" s="183">
        <v>80</v>
      </c>
      <c r="E13" s="183">
        <v>6939.97</v>
      </c>
      <c r="F13" s="183">
        <v>4</v>
      </c>
      <c r="G13" s="183">
        <v>8160</v>
      </c>
      <c r="H13" s="183">
        <v>133</v>
      </c>
      <c r="I13" s="183">
        <v>24617.97</v>
      </c>
    </row>
    <row r="14" spans="1:9" s="184" customFormat="1">
      <c r="A14" s="66">
        <v>42352</v>
      </c>
      <c r="B14" s="183">
        <v>80</v>
      </c>
      <c r="C14" s="183">
        <v>16053.8</v>
      </c>
      <c r="D14" s="183">
        <v>131</v>
      </c>
      <c r="E14" s="183">
        <v>6632.84</v>
      </c>
      <c r="F14" s="183">
        <v>5</v>
      </c>
      <c r="G14" s="183">
        <v>7465</v>
      </c>
      <c r="H14" s="183">
        <v>216</v>
      </c>
      <c r="I14" s="183">
        <v>30151.64</v>
      </c>
    </row>
    <row r="15" spans="1:9" s="184" customFormat="1">
      <c r="A15" s="66">
        <v>42383</v>
      </c>
      <c r="B15" s="183">
        <v>59</v>
      </c>
      <c r="C15" s="183">
        <v>20143.7</v>
      </c>
      <c r="D15" s="183">
        <v>113</v>
      </c>
      <c r="E15" s="183">
        <v>15059.12</v>
      </c>
      <c r="F15" s="183">
        <v>7</v>
      </c>
      <c r="G15" s="183">
        <v>4190</v>
      </c>
      <c r="H15" s="183">
        <v>179</v>
      </c>
      <c r="I15" s="183">
        <v>39392.82</v>
      </c>
    </row>
    <row r="16" spans="1:9" s="184" customFormat="1" ht="13.5" customHeight="1">
      <c r="A16" s="66">
        <v>42414</v>
      </c>
      <c r="B16" s="183">
        <v>45</v>
      </c>
      <c r="C16" s="183">
        <v>8630.75</v>
      </c>
      <c r="D16" s="183">
        <v>140</v>
      </c>
      <c r="E16" s="183">
        <v>14474.62</v>
      </c>
      <c r="F16" s="183">
        <v>74</v>
      </c>
      <c r="G16" s="183">
        <v>10705</v>
      </c>
      <c r="H16" s="183">
        <v>259</v>
      </c>
      <c r="I16" s="183">
        <v>33810.370000000003</v>
      </c>
    </row>
    <row r="17" spans="1:9" s="184" customFormat="1" ht="13.5" customHeight="1">
      <c r="A17" s="66">
        <v>42443</v>
      </c>
      <c r="B17" s="183">
        <v>86</v>
      </c>
      <c r="C17" s="183">
        <v>27552.05</v>
      </c>
      <c r="D17" s="183">
        <v>172</v>
      </c>
      <c r="E17" s="183">
        <v>9542.69</v>
      </c>
      <c r="F17" s="183">
        <v>8</v>
      </c>
      <c r="G17" s="183">
        <v>6355</v>
      </c>
      <c r="H17" s="183">
        <v>266</v>
      </c>
      <c r="I17" s="183">
        <v>43449.74</v>
      </c>
    </row>
    <row r="18" spans="1:9">
      <c r="A18" s="991" t="s">
        <v>773</v>
      </c>
      <c r="B18" s="991"/>
      <c r="C18" s="991"/>
      <c r="D18" s="991"/>
      <c r="E18" s="991"/>
      <c r="F18" s="991"/>
      <c r="G18" s="185"/>
      <c r="H18" s="186"/>
      <c r="I18" s="185"/>
    </row>
    <row r="19" spans="1:9">
      <c r="A19" s="1051" t="s">
        <v>160</v>
      </c>
      <c r="B19" s="1051"/>
      <c r="C19" s="1051"/>
      <c r="D19" s="1051"/>
      <c r="E19" s="1051"/>
      <c r="F19" s="1051"/>
      <c r="G19" s="1051"/>
      <c r="H19" s="1051"/>
      <c r="I19" s="1051"/>
    </row>
    <row r="20" spans="1:9">
      <c r="G20" s="187"/>
    </row>
    <row r="21" spans="1:9">
      <c r="E21" s="188"/>
      <c r="G21" s="187"/>
    </row>
    <row r="22" spans="1:9">
      <c r="G22" s="187"/>
    </row>
    <row r="23" spans="1:9">
      <c r="A23" s="189"/>
    </row>
    <row r="27" spans="1:9">
      <c r="D27" s="167" t="s">
        <v>208</v>
      </c>
    </row>
  </sheetData>
  <mergeCells count="8">
    <mergeCell ref="A19:I19"/>
    <mergeCell ref="A1:I1"/>
    <mergeCell ref="A2:A3"/>
    <mergeCell ref="B2:C2"/>
    <mergeCell ref="D2:E2"/>
    <mergeCell ref="F2:G2"/>
    <mergeCell ref="H2:I2"/>
    <mergeCell ref="A18:F18"/>
  </mergeCells>
  <hyperlinks>
    <hyperlink ref="B2" r:id="rId1" display="NSE@"/>
    <hyperlink ref="B2:C2" r:id="rId2" display="NSE @"/>
  </hyperlinks>
  <pageMargins left="0.7" right="0.7" top="0.75" bottom="0.75" header="0.3" footer="0.3"/>
  <pageSetup scale="85"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zoomScaleSheetLayoutView="100" workbookViewId="0">
      <selection activeCell="F26" sqref="F26"/>
    </sheetView>
  </sheetViews>
  <sheetFormatPr defaultColWidth="9.140625" defaultRowHeight="12.75"/>
  <cols>
    <col min="1" max="1" width="8.5703125" style="191" customWidth="1"/>
    <col min="2" max="5" width="8.85546875" style="191" customWidth="1"/>
    <col min="6" max="6" width="8" style="191" customWidth="1"/>
    <col min="7" max="7" width="8.85546875" style="191" customWidth="1"/>
    <col min="8" max="16384" width="9.140625" style="191"/>
  </cols>
  <sheetData>
    <row r="1" spans="1:10" ht="15.75">
      <c r="A1" s="190" t="str">
        <f>[1]Tables!A14</f>
        <v>Table 13: Trading in the Corporate Debt Market</v>
      </c>
      <c r="B1" s="190"/>
      <c r="C1" s="190"/>
      <c r="D1" s="190"/>
      <c r="E1" s="190"/>
    </row>
    <row r="2" spans="1:10" ht="17.25" customHeight="1">
      <c r="A2" s="1053" t="s">
        <v>143</v>
      </c>
      <c r="B2" s="1057" t="s">
        <v>198</v>
      </c>
      <c r="C2" s="1057"/>
      <c r="D2" s="1057" t="s">
        <v>197</v>
      </c>
      <c r="E2" s="1057"/>
      <c r="F2" s="1058" t="s">
        <v>209</v>
      </c>
      <c r="G2" s="1059"/>
    </row>
    <row r="3" spans="1:10" ht="43.5" customHeight="1">
      <c r="A3" s="1054"/>
      <c r="B3" s="693" t="s">
        <v>210</v>
      </c>
      <c r="C3" s="693" t="s">
        <v>211</v>
      </c>
      <c r="D3" s="693" t="s">
        <v>210</v>
      </c>
      <c r="E3" s="693" t="s">
        <v>211</v>
      </c>
      <c r="F3" s="693" t="s">
        <v>210</v>
      </c>
      <c r="G3" s="693" t="s">
        <v>211</v>
      </c>
    </row>
    <row r="4" spans="1:10" ht="14.25" customHeight="1">
      <c r="A4" s="63" t="s">
        <v>70</v>
      </c>
      <c r="B4" s="192">
        <v>17710</v>
      </c>
      <c r="C4" s="192">
        <v>204505.61000000002</v>
      </c>
      <c r="D4" s="192">
        <v>58073</v>
      </c>
      <c r="E4" s="192">
        <v>886787.54999999993</v>
      </c>
      <c r="F4" s="192">
        <v>8</v>
      </c>
      <c r="G4" s="193">
        <v>0.83000000000000007</v>
      </c>
      <c r="H4" s="194"/>
      <c r="I4" s="194"/>
      <c r="J4" s="194"/>
    </row>
    <row r="5" spans="1:10" ht="14.25" customHeight="1">
      <c r="A5" s="63" t="s">
        <v>71</v>
      </c>
      <c r="B5" s="192">
        <v>16900</v>
      </c>
      <c r="C5" s="192">
        <v>207652.31000000003</v>
      </c>
      <c r="D5" s="192">
        <v>53223</v>
      </c>
      <c r="E5" s="192">
        <v>814755.59999999986</v>
      </c>
      <c r="F5" s="192">
        <v>0</v>
      </c>
      <c r="G5" s="192">
        <v>0</v>
      </c>
      <c r="H5" s="194"/>
      <c r="I5" s="194"/>
      <c r="J5" s="194"/>
    </row>
    <row r="6" spans="1:10" ht="14.25" customHeight="1">
      <c r="A6" s="66">
        <v>42108</v>
      </c>
      <c r="B6" s="195">
        <v>1518</v>
      </c>
      <c r="C6" s="195">
        <v>19359.830000000002</v>
      </c>
      <c r="D6" s="195">
        <v>5051</v>
      </c>
      <c r="E6" s="195">
        <v>74698.73</v>
      </c>
      <c r="F6" s="195">
        <v>0</v>
      </c>
      <c r="G6" s="196">
        <v>0</v>
      </c>
      <c r="H6" s="194"/>
      <c r="I6" s="194"/>
      <c r="J6" s="194"/>
    </row>
    <row r="7" spans="1:10" ht="14.25" customHeight="1">
      <c r="A7" s="66">
        <v>42138</v>
      </c>
      <c r="B7" s="195">
        <v>1453</v>
      </c>
      <c r="C7" s="195">
        <v>18934.150000000001</v>
      </c>
      <c r="D7" s="195">
        <v>4519</v>
      </c>
      <c r="E7" s="195">
        <v>61135.03</v>
      </c>
      <c r="F7" s="195">
        <v>0</v>
      </c>
      <c r="G7" s="196">
        <v>0</v>
      </c>
      <c r="H7" s="194"/>
      <c r="I7" s="194"/>
      <c r="J7" s="194"/>
    </row>
    <row r="8" spans="1:10" ht="14.25" customHeight="1">
      <c r="A8" s="66">
        <v>42169</v>
      </c>
      <c r="B8" s="195">
        <v>1552</v>
      </c>
      <c r="C8" s="195">
        <v>18102.23</v>
      </c>
      <c r="D8" s="195">
        <v>4613</v>
      </c>
      <c r="E8" s="195">
        <v>65002.04</v>
      </c>
      <c r="F8" s="195">
        <v>0</v>
      </c>
      <c r="G8" s="196">
        <v>0</v>
      </c>
      <c r="H8" s="194"/>
      <c r="I8" s="194"/>
      <c r="J8" s="194"/>
    </row>
    <row r="9" spans="1:10" ht="14.25" customHeight="1">
      <c r="A9" s="66">
        <v>42199</v>
      </c>
      <c r="B9" s="195">
        <v>1376</v>
      </c>
      <c r="C9" s="195">
        <v>18471.21</v>
      </c>
      <c r="D9" s="195">
        <v>4509</v>
      </c>
      <c r="E9" s="195">
        <v>64377.51</v>
      </c>
      <c r="F9" s="195">
        <v>0</v>
      </c>
      <c r="G9" s="196">
        <v>0</v>
      </c>
      <c r="H9" s="194"/>
      <c r="I9" s="194"/>
      <c r="J9" s="194"/>
    </row>
    <row r="10" spans="1:10" ht="14.25" customHeight="1">
      <c r="A10" s="66">
        <v>42230</v>
      </c>
      <c r="B10" s="195">
        <v>1291</v>
      </c>
      <c r="C10" s="195">
        <v>18762.28</v>
      </c>
      <c r="D10" s="195">
        <v>4312</v>
      </c>
      <c r="E10" s="195">
        <v>69802.649999999994</v>
      </c>
      <c r="F10" s="195">
        <v>0</v>
      </c>
      <c r="G10" s="196">
        <v>0</v>
      </c>
      <c r="H10" s="194"/>
      <c r="I10" s="194"/>
      <c r="J10" s="194"/>
    </row>
    <row r="11" spans="1:10" ht="14.25" customHeight="1">
      <c r="A11" s="66">
        <v>42261</v>
      </c>
      <c r="B11" s="195">
        <v>1198</v>
      </c>
      <c r="C11" s="195">
        <v>16915.849999999999</v>
      </c>
      <c r="D11" s="195">
        <v>4471</v>
      </c>
      <c r="E11" s="195">
        <v>68898.240000000005</v>
      </c>
      <c r="F11" s="195">
        <v>0</v>
      </c>
      <c r="G11" s="196">
        <v>0</v>
      </c>
      <c r="H11" s="194"/>
      <c r="I11" s="194"/>
      <c r="J11" s="194"/>
    </row>
    <row r="12" spans="1:10" ht="14.25" customHeight="1">
      <c r="A12" s="66">
        <v>42291</v>
      </c>
      <c r="B12" s="195">
        <v>1784</v>
      </c>
      <c r="C12" s="195">
        <v>22528.13</v>
      </c>
      <c r="D12" s="195">
        <v>4637</v>
      </c>
      <c r="E12" s="195">
        <v>79014.86</v>
      </c>
      <c r="F12" s="195">
        <v>0</v>
      </c>
      <c r="G12" s="196">
        <v>0</v>
      </c>
      <c r="H12" s="194"/>
      <c r="I12" s="194"/>
      <c r="J12" s="194"/>
    </row>
    <row r="13" spans="1:10" ht="14.25" customHeight="1">
      <c r="A13" s="66">
        <v>42322</v>
      </c>
      <c r="B13" s="195">
        <v>1132</v>
      </c>
      <c r="C13" s="195">
        <v>14671.77</v>
      </c>
      <c r="D13" s="195">
        <v>3263</v>
      </c>
      <c r="E13" s="195">
        <v>56899.93</v>
      </c>
      <c r="F13" s="195">
        <v>0</v>
      </c>
      <c r="G13" s="196">
        <v>0</v>
      </c>
      <c r="H13" s="194"/>
      <c r="I13" s="194"/>
      <c r="J13" s="194"/>
    </row>
    <row r="14" spans="1:10" ht="14.25" customHeight="1">
      <c r="A14" s="66">
        <v>42352</v>
      </c>
      <c r="B14" s="195">
        <v>1165</v>
      </c>
      <c r="C14" s="195">
        <v>14134.67</v>
      </c>
      <c r="D14" s="195">
        <v>4096</v>
      </c>
      <c r="E14" s="195">
        <v>65670.429999999993</v>
      </c>
      <c r="F14" s="195">
        <v>0</v>
      </c>
      <c r="G14" s="196">
        <v>0</v>
      </c>
      <c r="H14" s="194"/>
      <c r="I14" s="194"/>
      <c r="J14" s="194"/>
    </row>
    <row r="15" spans="1:10" ht="14.25" customHeight="1">
      <c r="A15" s="66">
        <v>42383</v>
      </c>
      <c r="B15" s="195">
        <v>1274</v>
      </c>
      <c r="C15" s="195">
        <v>13323.46</v>
      </c>
      <c r="D15" s="195">
        <v>3585</v>
      </c>
      <c r="E15" s="195">
        <v>51819.64</v>
      </c>
      <c r="F15" s="195">
        <v>0</v>
      </c>
      <c r="G15" s="196">
        <v>0</v>
      </c>
      <c r="H15" s="194"/>
      <c r="I15" s="194"/>
      <c r="J15" s="194"/>
    </row>
    <row r="16" spans="1:10" ht="14.25" customHeight="1">
      <c r="A16" s="66">
        <v>42414</v>
      </c>
      <c r="B16" s="195">
        <v>1353</v>
      </c>
      <c r="C16" s="195">
        <v>14543.16</v>
      </c>
      <c r="D16" s="195">
        <v>4019</v>
      </c>
      <c r="E16" s="195">
        <v>67599.08</v>
      </c>
      <c r="F16" s="195">
        <v>0</v>
      </c>
      <c r="G16" s="196">
        <v>0</v>
      </c>
      <c r="H16" s="194"/>
      <c r="I16" s="194"/>
      <c r="J16" s="194"/>
    </row>
    <row r="17" spans="1:10" ht="14.25" customHeight="1">
      <c r="A17" s="66">
        <v>42443</v>
      </c>
      <c r="B17" s="195">
        <v>1804</v>
      </c>
      <c r="C17" s="195">
        <v>17905.57</v>
      </c>
      <c r="D17" s="195">
        <v>6148</v>
      </c>
      <c r="E17" s="195">
        <v>89837.46</v>
      </c>
      <c r="F17" s="195">
        <v>0</v>
      </c>
      <c r="G17" s="196">
        <v>0</v>
      </c>
      <c r="H17" s="194"/>
      <c r="I17" s="194"/>
      <c r="J17" s="194"/>
    </row>
    <row r="18" spans="1:10" s="197" customFormat="1">
      <c r="A18" s="1056" t="s">
        <v>773</v>
      </c>
      <c r="B18" s="1056"/>
      <c r="C18" s="1056"/>
      <c r="D18" s="1056"/>
      <c r="E18" s="1056"/>
    </row>
    <row r="19" spans="1:10">
      <c r="A19" s="198" t="s">
        <v>160</v>
      </c>
      <c r="B19" s="199"/>
      <c r="C19" s="199"/>
      <c r="D19" s="199"/>
      <c r="E19" s="199" t="s">
        <v>208</v>
      </c>
    </row>
    <row r="21" spans="1:10">
      <c r="A21" s="200"/>
    </row>
    <row r="22" spans="1:10">
      <c r="C22" s="200"/>
      <c r="D22" s="200"/>
      <c r="E22" s="200"/>
    </row>
    <row r="23" spans="1:10" ht="15">
      <c r="C23" s="201"/>
      <c r="D23" s="201"/>
      <c r="E23" s="201"/>
    </row>
    <row r="24" spans="1:10" ht="15">
      <c r="C24" s="201"/>
      <c r="D24" s="201"/>
      <c r="E24" s="201"/>
    </row>
    <row r="25" spans="1:10">
      <c r="A25" s="171"/>
      <c r="B25" s="171"/>
      <c r="C25" s="171"/>
      <c r="D25" s="171"/>
      <c r="E25" s="171"/>
    </row>
    <row r="26" spans="1:10" ht="15">
      <c r="C26" s="201"/>
      <c r="D26" s="201"/>
      <c r="E26" s="201"/>
    </row>
    <row r="27" spans="1:10">
      <c r="C27" s="202"/>
      <c r="D27" s="202"/>
      <c r="E27" s="202"/>
    </row>
    <row r="28" spans="1:10">
      <c r="C28" s="202"/>
      <c r="D28" s="202"/>
      <c r="E28" s="202"/>
    </row>
    <row r="29" spans="1:10" ht="15">
      <c r="C29" s="203"/>
      <c r="D29" s="203"/>
      <c r="E29" s="203"/>
    </row>
    <row r="30" spans="1:10">
      <c r="C30" s="200"/>
      <c r="D30" s="200"/>
      <c r="E30" s="200"/>
    </row>
    <row r="31" spans="1:10">
      <c r="C31" s="200"/>
      <c r="D31" s="200"/>
      <c r="E31" s="200"/>
    </row>
    <row r="32" spans="1:10">
      <c r="C32" s="200"/>
      <c r="D32" s="200"/>
      <c r="E32" s="200"/>
    </row>
    <row r="33" spans="3:5">
      <c r="C33" s="200"/>
      <c r="D33" s="200"/>
      <c r="E33" s="200"/>
    </row>
    <row r="34" spans="3:5">
      <c r="C34" s="200"/>
      <c r="D34" s="200"/>
      <c r="E34" s="200"/>
    </row>
    <row r="35" spans="3:5">
      <c r="C35" s="200"/>
      <c r="D35" s="200"/>
      <c r="E35" s="200"/>
    </row>
    <row r="36" spans="3:5">
      <c r="C36" s="200"/>
      <c r="D36" s="200"/>
      <c r="E36" s="200"/>
    </row>
    <row r="37" spans="3:5">
      <c r="C37" s="200"/>
      <c r="D37" s="200"/>
      <c r="E37" s="200"/>
    </row>
    <row r="38" spans="3:5">
      <c r="C38" s="200"/>
      <c r="D38" s="200"/>
      <c r="E38" s="200"/>
    </row>
    <row r="39" spans="3:5">
      <c r="C39" s="200"/>
      <c r="D39" s="200"/>
      <c r="E39" s="200"/>
    </row>
    <row r="40" spans="3:5">
      <c r="C40" s="200"/>
      <c r="D40" s="200"/>
      <c r="E40" s="200"/>
    </row>
    <row r="41" spans="3:5">
      <c r="C41" s="200"/>
      <c r="D41" s="200"/>
      <c r="E41" s="200"/>
    </row>
    <row r="42" spans="3:5">
      <c r="C42" s="200"/>
      <c r="D42" s="200"/>
      <c r="E42" s="200"/>
    </row>
    <row r="43" spans="3:5">
      <c r="C43" s="200"/>
      <c r="D43" s="200"/>
      <c r="E43" s="200"/>
    </row>
    <row r="44" spans="3:5">
      <c r="C44" s="200"/>
      <c r="D44" s="200"/>
      <c r="E44" s="200"/>
    </row>
    <row r="45" spans="3:5">
      <c r="C45" s="200"/>
      <c r="D45" s="200"/>
      <c r="E45" s="200"/>
    </row>
    <row r="46" spans="3:5">
      <c r="C46" s="200"/>
      <c r="D46" s="200"/>
      <c r="E46" s="200"/>
    </row>
    <row r="47" spans="3:5">
      <c r="C47" s="200"/>
      <c r="D47" s="200"/>
      <c r="E47" s="200"/>
    </row>
    <row r="48" spans="3:5">
      <c r="C48" s="200"/>
      <c r="D48" s="200"/>
      <c r="E48" s="200"/>
    </row>
    <row r="49" spans="3:5">
      <c r="C49" s="200"/>
      <c r="D49" s="200"/>
      <c r="E49" s="200"/>
    </row>
    <row r="50" spans="3:5">
      <c r="C50" s="200"/>
      <c r="D50" s="200"/>
      <c r="E50" s="200"/>
    </row>
    <row r="51" spans="3:5">
      <c r="C51" s="200"/>
      <c r="D51" s="200"/>
      <c r="E51" s="200"/>
    </row>
    <row r="52" spans="3:5">
      <c r="C52" s="200"/>
      <c r="D52" s="200"/>
      <c r="E52" s="200"/>
    </row>
    <row r="53" spans="3:5">
      <c r="C53" s="200"/>
      <c r="D53" s="200"/>
      <c r="E53" s="200"/>
    </row>
    <row r="54" spans="3:5">
      <c r="C54" s="200"/>
      <c r="D54" s="200"/>
      <c r="E54" s="200"/>
    </row>
    <row r="55" spans="3:5">
      <c r="C55" s="200"/>
      <c r="D55" s="200"/>
      <c r="E55" s="200"/>
    </row>
    <row r="56" spans="3:5">
      <c r="C56" s="200"/>
      <c r="D56" s="200"/>
      <c r="E56" s="200"/>
    </row>
    <row r="57" spans="3:5">
      <c r="C57" s="200"/>
      <c r="D57" s="200"/>
      <c r="E57" s="200"/>
    </row>
    <row r="58" spans="3:5">
      <c r="C58" s="200"/>
      <c r="D58" s="200"/>
      <c r="E58" s="200"/>
    </row>
    <row r="59" spans="3:5">
      <c r="C59" s="200"/>
      <c r="D59" s="200"/>
      <c r="E59" s="200"/>
    </row>
    <row r="60" spans="3:5">
      <c r="C60" s="200"/>
      <c r="D60" s="200"/>
      <c r="E60" s="200"/>
    </row>
    <row r="61" spans="3:5">
      <c r="C61" s="200"/>
      <c r="D61" s="200"/>
      <c r="E61" s="200"/>
    </row>
    <row r="62" spans="3:5">
      <c r="C62" s="200"/>
      <c r="D62" s="200"/>
      <c r="E62" s="200"/>
    </row>
    <row r="63" spans="3:5">
      <c r="C63" s="200"/>
      <c r="D63" s="200"/>
      <c r="E63" s="200"/>
    </row>
    <row r="64" spans="3:5">
      <c r="C64" s="200"/>
      <c r="D64" s="200"/>
      <c r="E64" s="200"/>
    </row>
    <row r="65" spans="3:5">
      <c r="C65" s="200"/>
      <c r="D65" s="200"/>
      <c r="E65" s="200"/>
    </row>
    <row r="66" spans="3:5">
      <c r="C66" s="200"/>
      <c r="D66" s="200"/>
      <c r="E66" s="200"/>
    </row>
    <row r="67" spans="3:5">
      <c r="C67" s="200"/>
      <c r="D67" s="200"/>
      <c r="E67" s="200"/>
    </row>
    <row r="68" spans="3:5">
      <c r="C68" s="200"/>
      <c r="D68" s="200"/>
      <c r="E68" s="200"/>
    </row>
    <row r="69" spans="3:5">
      <c r="C69" s="200"/>
      <c r="D69" s="200"/>
      <c r="E69" s="200"/>
    </row>
    <row r="70" spans="3:5">
      <c r="C70" s="200"/>
      <c r="D70" s="200"/>
      <c r="E70" s="200"/>
    </row>
    <row r="71" spans="3:5">
      <c r="C71" s="200"/>
      <c r="D71" s="200"/>
      <c r="E71" s="200"/>
    </row>
    <row r="72" spans="3:5">
      <c r="C72" s="200"/>
      <c r="D72" s="200"/>
      <c r="E72" s="200"/>
    </row>
    <row r="73" spans="3:5">
      <c r="C73" s="200"/>
      <c r="D73" s="200"/>
      <c r="E73" s="200"/>
    </row>
    <row r="74" spans="3:5">
      <c r="C74" s="200"/>
      <c r="D74" s="200"/>
      <c r="E74" s="200"/>
    </row>
    <row r="75" spans="3:5">
      <c r="C75" s="200"/>
      <c r="D75" s="200"/>
      <c r="E75" s="200"/>
    </row>
    <row r="76" spans="3:5">
      <c r="C76" s="200"/>
      <c r="D76" s="200"/>
      <c r="E76" s="200"/>
    </row>
    <row r="77" spans="3:5">
      <c r="C77" s="200"/>
      <c r="D77" s="200"/>
      <c r="E77" s="200"/>
    </row>
    <row r="78" spans="3:5">
      <c r="C78" s="200"/>
      <c r="D78" s="200"/>
      <c r="E78" s="200"/>
    </row>
    <row r="79" spans="3:5">
      <c r="C79" s="200"/>
      <c r="D79" s="200"/>
      <c r="E79" s="200"/>
    </row>
    <row r="80" spans="3:5">
      <c r="C80" s="200"/>
      <c r="D80" s="200"/>
      <c r="E80" s="200"/>
    </row>
    <row r="81" spans="3:5">
      <c r="C81" s="200"/>
      <c r="D81" s="200"/>
      <c r="E81" s="200"/>
    </row>
    <row r="82" spans="3:5">
      <c r="C82" s="200"/>
      <c r="D82" s="200"/>
      <c r="E82" s="200"/>
    </row>
    <row r="83" spans="3:5">
      <c r="C83" s="200"/>
      <c r="D83" s="200"/>
      <c r="E83" s="200"/>
    </row>
    <row r="84" spans="3:5">
      <c r="C84" s="200"/>
      <c r="D84" s="200"/>
      <c r="E84" s="200"/>
    </row>
    <row r="85" spans="3:5">
      <c r="C85" s="200"/>
      <c r="D85" s="200"/>
      <c r="E85" s="200"/>
    </row>
    <row r="86" spans="3:5">
      <c r="C86" s="200"/>
      <c r="D86" s="200"/>
      <c r="E86" s="200"/>
    </row>
    <row r="87" spans="3:5">
      <c r="C87" s="200"/>
      <c r="D87" s="200"/>
      <c r="E87" s="200"/>
    </row>
    <row r="88" spans="3:5">
      <c r="C88" s="200"/>
      <c r="D88" s="200"/>
      <c r="E88" s="200"/>
    </row>
    <row r="89" spans="3:5">
      <c r="C89" s="200"/>
      <c r="D89" s="200"/>
      <c r="E89" s="200"/>
    </row>
    <row r="90" spans="3:5">
      <c r="C90" s="200"/>
      <c r="D90" s="200"/>
      <c r="E90" s="200"/>
    </row>
    <row r="91" spans="3:5">
      <c r="C91" s="200"/>
      <c r="D91" s="200"/>
      <c r="E91" s="200"/>
    </row>
    <row r="92" spans="3:5">
      <c r="C92" s="200"/>
      <c r="D92" s="200"/>
      <c r="E92" s="200"/>
    </row>
    <row r="93" spans="3:5">
      <c r="C93" s="200"/>
      <c r="D93" s="200"/>
      <c r="E93" s="200"/>
    </row>
    <row r="94" spans="3:5">
      <c r="C94" s="200"/>
      <c r="D94" s="200"/>
      <c r="E94" s="200"/>
    </row>
    <row r="95" spans="3:5">
      <c r="C95" s="200"/>
      <c r="D95" s="200"/>
      <c r="E95" s="200"/>
    </row>
    <row r="96" spans="3:5">
      <c r="C96" s="200"/>
      <c r="D96" s="200"/>
      <c r="E96" s="200"/>
    </row>
    <row r="97" spans="3:5">
      <c r="C97" s="200"/>
      <c r="D97" s="200"/>
      <c r="E97" s="200"/>
    </row>
    <row r="98" spans="3:5">
      <c r="C98" s="200"/>
      <c r="D98" s="200"/>
      <c r="E98" s="200"/>
    </row>
    <row r="99" spans="3:5">
      <c r="C99" s="200"/>
      <c r="D99" s="200"/>
      <c r="E99" s="200"/>
    </row>
    <row r="100" spans="3:5">
      <c r="C100" s="200"/>
      <c r="D100" s="200"/>
      <c r="E100" s="200"/>
    </row>
    <row r="101" spans="3:5">
      <c r="C101" s="200"/>
      <c r="D101" s="200"/>
      <c r="E101" s="200"/>
    </row>
    <row r="102" spans="3:5">
      <c r="C102" s="200"/>
      <c r="D102" s="200"/>
      <c r="E102" s="200"/>
    </row>
    <row r="103" spans="3:5">
      <c r="C103" s="200"/>
      <c r="D103" s="200"/>
      <c r="E103" s="200"/>
    </row>
    <row r="104" spans="3:5">
      <c r="C104" s="200"/>
      <c r="D104" s="200"/>
      <c r="E104" s="200"/>
    </row>
  </sheetData>
  <mergeCells count="5">
    <mergeCell ref="A18:E18"/>
    <mergeCell ref="A2:A3"/>
    <mergeCell ref="B2:C2"/>
    <mergeCell ref="D2:E2"/>
    <mergeCell ref="F2:G2"/>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SheetLayoutView="100" workbookViewId="0">
      <selection activeCell="G28" sqref="G28"/>
    </sheetView>
  </sheetViews>
  <sheetFormatPr defaultColWidth="9.140625" defaultRowHeight="12.75"/>
  <cols>
    <col min="1" max="1" width="8.85546875" style="53" customWidth="1"/>
    <col min="2" max="2" width="7.85546875" style="53" customWidth="1"/>
    <col min="3" max="3" width="10.5703125" style="53" customWidth="1"/>
    <col min="4" max="4" width="9.28515625" style="53" customWidth="1"/>
    <col min="5" max="5" width="8.7109375" style="53" customWidth="1"/>
    <col min="6" max="7" width="8.5703125" style="53" customWidth="1"/>
    <col min="8" max="8" width="7.7109375" style="53" customWidth="1"/>
    <col min="9" max="9" width="9" style="53" customWidth="1"/>
    <col min="10" max="10" width="6.28515625" style="53" bestFit="1" customWidth="1"/>
    <col min="11" max="11" width="8.5703125" style="53" customWidth="1"/>
    <col min="12" max="12" width="7" style="53" bestFit="1" customWidth="1"/>
    <col min="13" max="13" width="8.85546875" style="53" customWidth="1"/>
    <col min="14" max="16384" width="9.140625" style="53"/>
  </cols>
  <sheetData>
    <row r="1" spans="1:14" s="52" customFormat="1" ht="15.75">
      <c r="A1" s="204" t="str">
        <f>[1]Tables!A15</f>
        <v>Table 14: Ratings Assigned for Long-term Corporate Debt Securities (Maturity ≥ 1 year)</v>
      </c>
    </row>
    <row r="2" spans="1:14" s="205" customFormat="1" ht="12.75" customHeight="1">
      <c r="A2" s="1061" t="s">
        <v>212</v>
      </c>
      <c r="B2" s="1002" t="s">
        <v>213</v>
      </c>
      <c r="C2" s="1002"/>
      <c r="D2" s="1002"/>
      <c r="E2" s="1002"/>
      <c r="F2" s="1002"/>
      <c r="G2" s="1002"/>
      <c r="H2" s="1002"/>
      <c r="I2" s="1002"/>
      <c r="J2" s="1064" t="s">
        <v>214</v>
      </c>
      <c r="K2" s="1065"/>
      <c r="L2" s="1068" t="s">
        <v>137</v>
      </c>
      <c r="M2" s="1069"/>
    </row>
    <row r="3" spans="1:14" s="205" customFormat="1" ht="24.75" customHeight="1">
      <c r="A3" s="1062"/>
      <c r="B3" s="1002" t="s">
        <v>215</v>
      </c>
      <c r="C3" s="1002"/>
      <c r="D3" s="1003" t="s">
        <v>216</v>
      </c>
      <c r="E3" s="1072"/>
      <c r="F3" s="1003" t="s">
        <v>217</v>
      </c>
      <c r="G3" s="1072"/>
      <c r="H3" s="1003" t="s">
        <v>218</v>
      </c>
      <c r="I3" s="1072"/>
      <c r="J3" s="1066"/>
      <c r="K3" s="1067"/>
      <c r="L3" s="1070"/>
      <c r="M3" s="1071"/>
    </row>
    <row r="4" spans="1:14" s="205" customFormat="1" ht="25.5">
      <c r="A4" s="1063"/>
      <c r="B4" s="691" t="s">
        <v>158</v>
      </c>
      <c r="C4" s="689" t="s">
        <v>219</v>
      </c>
      <c r="D4" s="691" t="s">
        <v>158</v>
      </c>
      <c r="E4" s="689" t="s">
        <v>142</v>
      </c>
      <c r="F4" s="691" t="s">
        <v>158</v>
      </c>
      <c r="G4" s="689" t="s">
        <v>142</v>
      </c>
      <c r="H4" s="691" t="s">
        <v>158</v>
      </c>
      <c r="I4" s="689" t="s">
        <v>142</v>
      </c>
      <c r="J4" s="691" t="s">
        <v>158</v>
      </c>
      <c r="K4" s="689" t="s">
        <v>142</v>
      </c>
      <c r="L4" s="691" t="s">
        <v>158</v>
      </c>
      <c r="M4" s="689" t="s">
        <v>142</v>
      </c>
    </row>
    <row r="5" spans="1:14" s="209" customFormat="1" ht="15" customHeight="1">
      <c r="A5" s="63" t="s">
        <v>70</v>
      </c>
      <c r="B5" s="206">
        <v>201</v>
      </c>
      <c r="C5" s="207">
        <v>714359.77049999998</v>
      </c>
      <c r="D5" s="206">
        <v>354</v>
      </c>
      <c r="E5" s="206">
        <v>253554.83999999997</v>
      </c>
      <c r="F5" s="206">
        <v>246</v>
      </c>
      <c r="G5" s="206">
        <v>52227.16</v>
      </c>
      <c r="H5" s="206">
        <v>292</v>
      </c>
      <c r="I5" s="206">
        <v>28655.370000000003</v>
      </c>
      <c r="J5" s="206">
        <v>703</v>
      </c>
      <c r="K5" s="206">
        <v>30710.97</v>
      </c>
      <c r="L5" s="206">
        <v>1796</v>
      </c>
      <c r="M5" s="207">
        <v>1079508.1105</v>
      </c>
      <c r="N5" s="208"/>
    </row>
    <row r="6" spans="1:14" s="213" customFormat="1" ht="15" customHeight="1">
      <c r="A6" s="210" t="s">
        <v>71</v>
      </c>
      <c r="B6" s="211">
        <v>178</v>
      </c>
      <c r="C6" s="211">
        <v>1031139.63</v>
      </c>
      <c r="D6" s="211">
        <v>309</v>
      </c>
      <c r="E6" s="211">
        <v>193073.61</v>
      </c>
      <c r="F6" s="211">
        <v>214</v>
      </c>
      <c r="G6" s="211">
        <v>40889.379999999997</v>
      </c>
      <c r="H6" s="211">
        <v>151</v>
      </c>
      <c r="I6" s="211">
        <v>6179.6000000000013</v>
      </c>
      <c r="J6" s="211">
        <v>100</v>
      </c>
      <c r="K6" s="211">
        <v>8886.18</v>
      </c>
      <c r="L6" s="211">
        <v>896</v>
      </c>
      <c r="M6" s="211">
        <v>1282233.28</v>
      </c>
      <c r="N6" s="212"/>
    </row>
    <row r="7" spans="1:14" s="213" customFormat="1" ht="15" customHeight="1">
      <c r="A7" s="66">
        <v>42108</v>
      </c>
      <c r="B7" s="214">
        <v>15</v>
      </c>
      <c r="C7" s="214">
        <v>314194.59999999998</v>
      </c>
      <c r="D7" s="214">
        <v>12</v>
      </c>
      <c r="E7" s="214">
        <v>10928.68</v>
      </c>
      <c r="F7" s="214">
        <v>8</v>
      </c>
      <c r="G7" s="214">
        <v>1426.47</v>
      </c>
      <c r="H7" s="214">
        <v>5</v>
      </c>
      <c r="I7" s="214">
        <v>256.69</v>
      </c>
      <c r="J7" s="214">
        <v>2</v>
      </c>
      <c r="K7" s="214">
        <v>342</v>
      </c>
      <c r="L7" s="214">
        <v>42</v>
      </c>
      <c r="M7" s="214">
        <v>327148.44</v>
      </c>
      <c r="N7" s="212"/>
    </row>
    <row r="8" spans="1:14" s="213" customFormat="1" ht="15" customHeight="1">
      <c r="A8" s="66">
        <v>42138</v>
      </c>
      <c r="B8" s="214">
        <v>11</v>
      </c>
      <c r="C8" s="214">
        <v>101682.36</v>
      </c>
      <c r="D8" s="214">
        <v>22</v>
      </c>
      <c r="E8" s="214">
        <v>10998.14</v>
      </c>
      <c r="F8" s="214">
        <v>18</v>
      </c>
      <c r="G8" s="214">
        <v>3480.64</v>
      </c>
      <c r="H8" s="214">
        <v>8</v>
      </c>
      <c r="I8" s="214">
        <v>208.13</v>
      </c>
      <c r="J8" s="214">
        <v>7</v>
      </c>
      <c r="K8" s="214">
        <v>1624.39</v>
      </c>
      <c r="L8" s="214">
        <v>66</v>
      </c>
      <c r="M8" s="214">
        <v>120113.92</v>
      </c>
      <c r="N8" s="212"/>
    </row>
    <row r="9" spans="1:14" s="213" customFormat="1" ht="15" customHeight="1">
      <c r="A9" s="66">
        <v>42169</v>
      </c>
      <c r="B9" s="214">
        <v>15</v>
      </c>
      <c r="C9" s="214">
        <v>104264.1</v>
      </c>
      <c r="D9" s="214">
        <v>24</v>
      </c>
      <c r="E9" s="214">
        <v>34502.1</v>
      </c>
      <c r="F9" s="214">
        <v>21</v>
      </c>
      <c r="G9" s="214">
        <v>5181.07</v>
      </c>
      <c r="H9" s="214">
        <v>16</v>
      </c>
      <c r="I9" s="214">
        <v>681.92</v>
      </c>
      <c r="J9" s="214">
        <v>7</v>
      </c>
      <c r="K9" s="214">
        <v>185.93</v>
      </c>
      <c r="L9" s="214">
        <v>83</v>
      </c>
      <c r="M9" s="214">
        <v>144815.12</v>
      </c>
      <c r="N9" s="212"/>
    </row>
    <row r="10" spans="1:14" s="213" customFormat="1" ht="15" customHeight="1">
      <c r="A10" s="66">
        <v>42199</v>
      </c>
      <c r="B10" s="214">
        <v>15</v>
      </c>
      <c r="C10" s="214">
        <v>44142.71</v>
      </c>
      <c r="D10" s="214">
        <v>38</v>
      </c>
      <c r="E10" s="214">
        <v>10998.14</v>
      </c>
      <c r="F10" s="214">
        <v>30</v>
      </c>
      <c r="G10" s="214">
        <v>5049.2000000000007</v>
      </c>
      <c r="H10" s="214">
        <v>11</v>
      </c>
      <c r="I10" s="214">
        <v>1227.1199999999999</v>
      </c>
      <c r="J10" s="214">
        <v>7</v>
      </c>
      <c r="K10" s="214">
        <v>383.3</v>
      </c>
      <c r="L10" s="214">
        <v>101</v>
      </c>
      <c r="M10" s="214">
        <v>61800.47</v>
      </c>
      <c r="N10" s="212"/>
    </row>
    <row r="11" spans="1:14" s="213" customFormat="1" ht="15" customHeight="1">
      <c r="A11" s="66">
        <v>42230</v>
      </c>
      <c r="B11" s="214">
        <v>12</v>
      </c>
      <c r="C11" s="214">
        <v>31501</v>
      </c>
      <c r="D11" s="214">
        <v>40</v>
      </c>
      <c r="E11" s="214">
        <v>18633</v>
      </c>
      <c r="F11" s="214">
        <v>24</v>
      </c>
      <c r="G11" s="214">
        <v>7964.9</v>
      </c>
      <c r="H11" s="214">
        <v>7</v>
      </c>
      <c r="I11" s="214">
        <v>522.67000000000007</v>
      </c>
      <c r="J11" s="214">
        <v>9</v>
      </c>
      <c r="K11" s="214">
        <v>608.93999999999994</v>
      </c>
      <c r="L11" s="214">
        <v>92</v>
      </c>
      <c r="M11" s="214">
        <v>59230.51</v>
      </c>
      <c r="N11" s="212"/>
    </row>
    <row r="12" spans="1:14" s="213" customFormat="1" ht="15" customHeight="1">
      <c r="A12" s="66">
        <v>42261</v>
      </c>
      <c r="B12" s="214">
        <v>25</v>
      </c>
      <c r="C12" s="214">
        <v>170025.03</v>
      </c>
      <c r="D12" s="214">
        <v>27</v>
      </c>
      <c r="E12" s="214">
        <v>12342.970000000001</v>
      </c>
      <c r="F12" s="214">
        <v>12</v>
      </c>
      <c r="G12" s="214">
        <v>929.79</v>
      </c>
      <c r="H12" s="214">
        <v>22</v>
      </c>
      <c r="I12" s="214">
        <v>848.26</v>
      </c>
      <c r="J12" s="214">
        <v>9</v>
      </c>
      <c r="K12" s="214">
        <v>1140.3</v>
      </c>
      <c r="L12" s="214">
        <v>95</v>
      </c>
      <c r="M12" s="214">
        <v>185286.34999999998</v>
      </c>
      <c r="N12" s="212"/>
    </row>
    <row r="13" spans="1:14" s="213" customFormat="1" ht="15" customHeight="1">
      <c r="A13" s="66">
        <v>42291</v>
      </c>
      <c r="B13" s="214">
        <v>11</v>
      </c>
      <c r="C13" s="214">
        <v>75887.58</v>
      </c>
      <c r="D13" s="214">
        <v>24</v>
      </c>
      <c r="E13" s="214">
        <v>10815</v>
      </c>
      <c r="F13" s="214">
        <v>14</v>
      </c>
      <c r="G13" s="214">
        <v>1147.1500000000001</v>
      </c>
      <c r="H13" s="214">
        <v>7</v>
      </c>
      <c r="I13" s="214">
        <v>379.5</v>
      </c>
      <c r="J13" s="214">
        <v>9</v>
      </c>
      <c r="K13" s="214">
        <v>1087</v>
      </c>
      <c r="L13" s="214">
        <v>65</v>
      </c>
      <c r="M13" s="214">
        <v>89316.23</v>
      </c>
      <c r="N13" s="212"/>
    </row>
    <row r="14" spans="1:14" s="213" customFormat="1" ht="15" customHeight="1">
      <c r="A14" s="66">
        <v>42322</v>
      </c>
      <c r="B14" s="214">
        <v>7</v>
      </c>
      <c r="C14" s="214">
        <v>8350</v>
      </c>
      <c r="D14" s="214">
        <v>11</v>
      </c>
      <c r="E14" s="214">
        <v>7956.27</v>
      </c>
      <c r="F14" s="214">
        <v>5</v>
      </c>
      <c r="G14" s="214">
        <v>503.23</v>
      </c>
      <c r="H14" s="214">
        <v>1</v>
      </c>
      <c r="I14" s="214">
        <v>30</v>
      </c>
      <c r="J14" s="214">
        <v>5</v>
      </c>
      <c r="K14" s="214">
        <v>776.92</v>
      </c>
      <c r="L14" s="214">
        <v>29</v>
      </c>
      <c r="M14" s="214">
        <v>17616.419999999998</v>
      </c>
      <c r="N14" s="212"/>
    </row>
    <row r="15" spans="1:14" s="213" customFormat="1" ht="15" customHeight="1">
      <c r="A15" s="66">
        <v>42352</v>
      </c>
      <c r="B15" s="214">
        <v>23</v>
      </c>
      <c r="C15" s="214">
        <v>13455.26</v>
      </c>
      <c r="D15" s="214">
        <v>28</v>
      </c>
      <c r="E15" s="214">
        <v>15574.81</v>
      </c>
      <c r="F15" s="214">
        <v>31</v>
      </c>
      <c r="G15" s="214">
        <v>3551.3900000000003</v>
      </c>
      <c r="H15" s="214">
        <v>27</v>
      </c>
      <c r="I15" s="214">
        <v>266.35000000000002</v>
      </c>
      <c r="J15" s="214">
        <v>18</v>
      </c>
      <c r="K15" s="214">
        <v>44.11</v>
      </c>
      <c r="L15" s="214">
        <v>71</v>
      </c>
      <c r="M15" s="214">
        <v>32835.919999999998</v>
      </c>
      <c r="N15" s="212"/>
    </row>
    <row r="16" spans="1:14" s="213" customFormat="1" ht="15" customHeight="1">
      <c r="A16" s="66">
        <v>42383</v>
      </c>
      <c r="B16" s="214">
        <v>4</v>
      </c>
      <c r="C16" s="214">
        <v>5137.5600000000004</v>
      </c>
      <c r="D16" s="214">
        <v>20</v>
      </c>
      <c r="E16" s="214">
        <v>9363.4</v>
      </c>
      <c r="F16" s="214">
        <v>7</v>
      </c>
      <c r="G16" s="214">
        <v>662.35</v>
      </c>
      <c r="H16" s="214">
        <v>3</v>
      </c>
      <c r="I16" s="214">
        <v>161.18</v>
      </c>
      <c r="J16" s="214">
        <v>6</v>
      </c>
      <c r="K16" s="214">
        <v>236</v>
      </c>
      <c r="L16" s="214">
        <v>40</v>
      </c>
      <c r="M16" s="214">
        <v>15561.11</v>
      </c>
      <c r="N16" s="212"/>
    </row>
    <row r="17" spans="1:14" s="213" customFormat="1" ht="12.75" customHeight="1">
      <c r="A17" s="66">
        <v>42414</v>
      </c>
      <c r="B17" s="214">
        <v>19</v>
      </c>
      <c r="C17" s="214">
        <v>102975.38</v>
      </c>
      <c r="D17" s="214">
        <v>26</v>
      </c>
      <c r="E17" s="214">
        <v>28313.17</v>
      </c>
      <c r="F17" s="214">
        <v>27</v>
      </c>
      <c r="G17" s="214">
        <v>6362.77</v>
      </c>
      <c r="H17" s="214">
        <v>32</v>
      </c>
      <c r="I17" s="214">
        <v>1086.1400000000001</v>
      </c>
      <c r="J17" s="214">
        <v>11</v>
      </c>
      <c r="K17" s="214">
        <v>1548.74</v>
      </c>
      <c r="L17" s="214">
        <v>115</v>
      </c>
      <c r="M17" s="214">
        <v>140286.19999999998</v>
      </c>
      <c r="N17" s="212"/>
    </row>
    <row r="18" spans="1:14" s="213" customFormat="1" ht="12.75" customHeight="1">
      <c r="A18" s="66">
        <v>42443</v>
      </c>
      <c r="B18" s="214">
        <v>21</v>
      </c>
      <c r="C18" s="214">
        <v>59524.05</v>
      </c>
      <c r="D18" s="214">
        <v>37</v>
      </c>
      <c r="E18" s="214">
        <v>22647.93</v>
      </c>
      <c r="F18" s="214">
        <v>17</v>
      </c>
      <c r="G18" s="214">
        <v>4630.42</v>
      </c>
      <c r="H18" s="214">
        <v>12</v>
      </c>
      <c r="I18" s="214">
        <v>511.64</v>
      </c>
      <c r="J18" s="214">
        <v>10</v>
      </c>
      <c r="K18" s="214">
        <v>908.55</v>
      </c>
      <c r="L18" s="214">
        <v>97</v>
      </c>
      <c r="M18" s="214">
        <v>88222.59</v>
      </c>
      <c r="N18" s="212"/>
    </row>
    <row r="19" spans="1:14" s="219" customFormat="1" ht="12.75" customHeight="1">
      <c r="A19" s="1060" t="s">
        <v>773</v>
      </c>
      <c r="B19" s="1060"/>
      <c r="C19" s="1060"/>
      <c r="D19" s="1060"/>
      <c r="E19" s="1060"/>
      <c r="F19" s="1060"/>
      <c r="G19" s="215"/>
      <c r="H19" s="216"/>
      <c r="I19" s="216"/>
      <c r="J19" s="216"/>
      <c r="K19" s="216"/>
      <c r="L19" s="217"/>
      <c r="M19" s="216"/>
      <c r="N19" s="218"/>
    </row>
    <row r="20" spans="1:14" s="221" customFormat="1" ht="12.75" customHeight="1">
      <c r="A20" s="220" t="s">
        <v>220</v>
      </c>
      <c r="M20" s="222"/>
    </row>
    <row r="21" spans="1:14">
      <c r="D21" s="223"/>
      <c r="E21" s="223"/>
      <c r="F21" s="223"/>
      <c r="G21" s="224"/>
    </row>
  </sheetData>
  <mergeCells count="9">
    <mergeCell ref="A19:F19"/>
    <mergeCell ref="A2:A4"/>
    <mergeCell ref="B2:I2"/>
    <mergeCell ref="J2:K3"/>
    <mergeCell ref="L2:M3"/>
    <mergeCell ref="B3:C3"/>
    <mergeCell ref="D3:E3"/>
    <mergeCell ref="F3:G3"/>
    <mergeCell ref="H3:I3"/>
  </mergeCells>
  <pageMargins left="0.75" right="0.75" top="1" bottom="1" header="0.5" footer="0.5"/>
  <pageSetup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SheetLayoutView="115" workbookViewId="0">
      <pane ySplit="1" topLeftCell="A2" activePane="bottomLeft" state="frozen"/>
      <selection activeCell="C19" sqref="C19"/>
      <selection pane="bottomLeft" activeCell="G21" sqref="G21"/>
    </sheetView>
  </sheetViews>
  <sheetFormatPr defaultColWidth="9.140625" defaultRowHeight="12.75"/>
  <cols>
    <col min="1" max="1" width="9.28515625" style="225" customWidth="1"/>
    <col min="2" max="3" width="8.5703125" style="225" customWidth="1"/>
    <col min="4" max="4" width="6.85546875" style="225" customWidth="1"/>
    <col min="5" max="5" width="8.140625" style="225" bestFit="1" customWidth="1"/>
    <col min="6" max="6" width="6.5703125" style="225" customWidth="1"/>
    <col min="7" max="7" width="8.28515625" style="225" customWidth="1"/>
    <col min="8" max="8" width="6.42578125" style="225" customWidth="1"/>
    <col min="9" max="9" width="8.85546875" style="225" customWidth="1"/>
    <col min="10" max="10" width="6.7109375" style="225" customWidth="1"/>
    <col min="11" max="11" width="8.28515625" style="225" customWidth="1"/>
    <col min="12" max="12" width="6.7109375" style="225" customWidth="1"/>
    <col min="13" max="13" width="9" style="225" customWidth="1"/>
    <col min="14" max="16384" width="9.140625" style="225"/>
  </cols>
  <sheetData>
    <row r="1" spans="1:13" ht="15.75">
      <c r="A1" s="1074" t="str">
        <f>[1]Tables!A16</f>
        <v>Table 15: Review of Accepted Ratings of Corporate Debt Securities (Maturity ≥ 1 year)</v>
      </c>
      <c r="B1" s="1074"/>
      <c r="C1" s="1074"/>
      <c r="D1" s="1074"/>
      <c r="E1" s="1074"/>
      <c r="F1" s="1074"/>
      <c r="G1" s="1074"/>
      <c r="H1" s="1074"/>
      <c r="I1" s="1074"/>
      <c r="J1" s="1074"/>
      <c r="K1" s="1074"/>
      <c r="L1" s="1074"/>
      <c r="M1" s="1074"/>
    </row>
    <row r="2" spans="1:13" ht="25.5" customHeight="1">
      <c r="A2" s="1075" t="s">
        <v>221</v>
      </c>
      <c r="B2" s="999" t="s">
        <v>222</v>
      </c>
      <c r="C2" s="1000"/>
      <c r="D2" s="998" t="s">
        <v>223</v>
      </c>
      <c r="E2" s="1000"/>
      <c r="F2" s="998" t="s">
        <v>224</v>
      </c>
      <c r="G2" s="1000"/>
      <c r="H2" s="998" t="s">
        <v>225</v>
      </c>
      <c r="I2" s="1000"/>
      <c r="J2" s="1003" t="s">
        <v>226</v>
      </c>
      <c r="K2" s="1072"/>
      <c r="L2" s="998" t="s">
        <v>137</v>
      </c>
      <c r="M2" s="1000"/>
    </row>
    <row r="3" spans="1:13" ht="36" customHeight="1">
      <c r="A3" s="1063"/>
      <c r="B3" s="691" t="s">
        <v>158</v>
      </c>
      <c r="C3" s="689" t="s">
        <v>142</v>
      </c>
      <c r="D3" s="691" t="s">
        <v>158</v>
      </c>
      <c r="E3" s="689" t="s">
        <v>142</v>
      </c>
      <c r="F3" s="691" t="s">
        <v>158</v>
      </c>
      <c r="G3" s="689" t="s">
        <v>142</v>
      </c>
      <c r="H3" s="691" t="s">
        <v>158</v>
      </c>
      <c r="I3" s="689" t="s">
        <v>142</v>
      </c>
      <c r="J3" s="691" t="s">
        <v>158</v>
      </c>
      <c r="K3" s="689" t="s">
        <v>142</v>
      </c>
      <c r="L3" s="691" t="s">
        <v>158</v>
      </c>
      <c r="M3" s="689" t="s">
        <v>142</v>
      </c>
    </row>
    <row r="4" spans="1:13" s="229" customFormat="1" ht="15" customHeight="1">
      <c r="A4" s="226" t="s">
        <v>70</v>
      </c>
      <c r="B4" s="98">
        <v>464</v>
      </c>
      <c r="C4" s="227">
        <v>187442.75</v>
      </c>
      <c r="D4" s="98">
        <v>206</v>
      </c>
      <c r="E4" s="227">
        <v>103202.65</v>
      </c>
      <c r="F4" s="98">
        <v>1930</v>
      </c>
      <c r="G4" s="207">
        <v>5947139.2193</v>
      </c>
      <c r="H4" s="98">
        <v>50</v>
      </c>
      <c r="I4" s="98">
        <v>60743.4</v>
      </c>
      <c r="J4" s="98">
        <v>451</v>
      </c>
      <c r="K4" s="98">
        <v>65843.196799999991</v>
      </c>
      <c r="L4" s="228">
        <f>SUM(B4,D4,F4,H4,J4)</f>
        <v>3101</v>
      </c>
      <c r="M4" s="207">
        <f>SUM(C4,E4,G4,I4,K4)</f>
        <v>6364371.2161000008</v>
      </c>
    </row>
    <row r="5" spans="1:13" s="229" customFormat="1" ht="15" customHeight="1">
      <c r="A5" s="226" t="s">
        <v>71</v>
      </c>
      <c r="B5" s="98">
        <v>347</v>
      </c>
      <c r="C5" s="98">
        <v>97274.925999999978</v>
      </c>
      <c r="D5" s="98">
        <v>352</v>
      </c>
      <c r="E5" s="227">
        <v>411977.06</v>
      </c>
      <c r="F5" s="98">
        <v>1747</v>
      </c>
      <c r="G5" s="227">
        <v>6634397.8280000007</v>
      </c>
      <c r="H5" s="703">
        <v>54</v>
      </c>
      <c r="I5" s="703">
        <v>53392.5</v>
      </c>
      <c r="J5" s="207">
        <v>450</v>
      </c>
      <c r="K5" s="207">
        <v>118351.66</v>
      </c>
      <c r="L5" s="207">
        <v>2895</v>
      </c>
      <c r="M5" s="703">
        <v>7315574.2240000004</v>
      </c>
    </row>
    <row r="6" spans="1:13" s="232" customFormat="1" ht="15" customHeight="1">
      <c r="A6" s="66">
        <v>42108</v>
      </c>
      <c r="B6" s="230">
        <v>4</v>
      </c>
      <c r="C6" s="214">
        <v>985.37</v>
      </c>
      <c r="D6" s="214">
        <v>6</v>
      </c>
      <c r="E6" s="214">
        <v>3955</v>
      </c>
      <c r="F6" s="214">
        <v>65</v>
      </c>
      <c r="G6" s="214">
        <v>670670.6</v>
      </c>
      <c r="H6" s="214">
        <v>0</v>
      </c>
      <c r="I6" s="214">
        <v>0</v>
      </c>
      <c r="J6" s="214">
        <v>17</v>
      </c>
      <c r="K6" s="214">
        <v>6059.46</v>
      </c>
      <c r="L6" s="231">
        <v>92</v>
      </c>
      <c r="M6" s="214">
        <v>681670.42999999993</v>
      </c>
    </row>
    <row r="7" spans="1:13" s="232" customFormat="1" ht="15" customHeight="1">
      <c r="A7" s="66">
        <v>42138</v>
      </c>
      <c r="B7" s="230">
        <v>77</v>
      </c>
      <c r="C7" s="214">
        <v>13668.44</v>
      </c>
      <c r="D7" s="214">
        <v>39</v>
      </c>
      <c r="E7" s="214">
        <v>3172.5</v>
      </c>
      <c r="F7" s="214">
        <v>41</v>
      </c>
      <c r="G7" s="214">
        <v>614414.37280000001</v>
      </c>
      <c r="H7" s="214">
        <v>11</v>
      </c>
      <c r="I7" s="214">
        <v>6739.5</v>
      </c>
      <c r="J7" s="214">
        <v>24</v>
      </c>
      <c r="K7" s="214">
        <v>4092.11</v>
      </c>
      <c r="L7" s="231">
        <v>192</v>
      </c>
      <c r="M7" s="214">
        <v>642086.92279999994</v>
      </c>
    </row>
    <row r="8" spans="1:13" s="232" customFormat="1" ht="15" customHeight="1">
      <c r="A8" s="66">
        <v>42169</v>
      </c>
      <c r="B8" s="230">
        <v>12</v>
      </c>
      <c r="C8" s="230">
        <v>24723.809999999998</v>
      </c>
      <c r="D8" s="230">
        <v>15</v>
      </c>
      <c r="E8" s="230">
        <v>8790.33</v>
      </c>
      <c r="F8" s="230">
        <v>265</v>
      </c>
      <c r="G8" s="214">
        <v>800730.1</v>
      </c>
      <c r="H8" s="230">
        <v>2</v>
      </c>
      <c r="I8" s="230">
        <v>1580</v>
      </c>
      <c r="J8" s="230">
        <v>41</v>
      </c>
      <c r="K8" s="230">
        <v>8982.9500000000007</v>
      </c>
      <c r="L8" s="230">
        <v>335</v>
      </c>
      <c r="M8" s="214">
        <v>844807.19</v>
      </c>
    </row>
    <row r="9" spans="1:13" s="232" customFormat="1" ht="15" customHeight="1">
      <c r="A9" s="66">
        <v>42199</v>
      </c>
      <c r="B9" s="230">
        <v>38</v>
      </c>
      <c r="C9" s="230">
        <v>31187.14</v>
      </c>
      <c r="D9" s="230">
        <v>23</v>
      </c>
      <c r="E9" s="230">
        <v>17042.330000000002</v>
      </c>
      <c r="F9" s="230">
        <v>113</v>
      </c>
      <c r="G9" s="214">
        <v>492890.79999999993</v>
      </c>
      <c r="H9" s="230">
        <v>2</v>
      </c>
      <c r="I9" s="230">
        <v>1300</v>
      </c>
      <c r="J9" s="230">
        <v>47</v>
      </c>
      <c r="K9" s="230">
        <v>12328.63</v>
      </c>
      <c r="L9" s="230">
        <v>223</v>
      </c>
      <c r="M9" s="214">
        <v>554749.33000000007</v>
      </c>
    </row>
    <row r="10" spans="1:13" s="232" customFormat="1" ht="15" customHeight="1">
      <c r="A10" s="66">
        <v>42230</v>
      </c>
      <c r="B10" s="230">
        <v>48</v>
      </c>
      <c r="C10" s="230">
        <v>12999.289999999995</v>
      </c>
      <c r="D10" s="230">
        <v>9</v>
      </c>
      <c r="E10" s="230">
        <v>4996.8</v>
      </c>
      <c r="F10" s="230">
        <v>195</v>
      </c>
      <c r="G10" s="214">
        <v>325508.58259999997</v>
      </c>
      <c r="H10" s="230">
        <v>1</v>
      </c>
      <c r="I10" s="230">
        <v>500</v>
      </c>
      <c r="J10" s="230">
        <v>39</v>
      </c>
      <c r="K10" s="230">
        <v>4003.99</v>
      </c>
      <c r="L10" s="230">
        <v>292</v>
      </c>
      <c r="M10" s="214">
        <v>348008.66259999998</v>
      </c>
    </row>
    <row r="11" spans="1:13" s="232" customFormat="1" ht="15" customHeight="1">
      <c r="A11" s="66">
        <v>42261</v>
      </c>
      <c r="B11" s="230">
        <v>42</v>
      </c>
      <c r="C11" s="230">
        <v>5928.69</v>
      </c>
      <c r="D11" s="230">
        <v>83</v>
      </c>
      <c r="E11" s="230">
        <v>39867.81</v>
      </c>
      <c r="F11" s="230">
        <v>568</v>
      </c>
      <c r="G11" s="214">
        <v>1341820.6500000001</v>
      </c>
      <c r="H11" s="230">
        <v>3</v>
      </c>
      <c r="I11" s="230">
        <v>1400</v>
      </c>
      <c r="J11" s="230">
        <v>56</v>
      </c>
      <c r="K11" s="230">
        <v>8216.19</v>
      </c>
      <c r="L11" s="230">
        <v>752</v>
      </c>
      <c r="M11" s="214">
        <v>1397233.34</v>
      </c>
    </row>
    <row r="12" spans="1:13" s="232" customFormat="1" ht="15" customHeight="1">
      <c r="A12" s="66">
        <v>42291</v>
      </c>
      <c r="B12" s="230">
        <v>46</v>
      </c>
      <c r="C12" s="230">
        <v>2119.0099999999998</v>
      </c>
      <c r="D12" s="230">
        <v>11</v>
      </c>
      <c r="E12" s="230">
        <v>15086.75</v>
      </c>
      <c r="F12" s="230">
        <v>81</v>
      </c>
      <c r="G12" s="214">
        <v>257821.28000000003</v>
      </c>
      <c r="H12" s="214">
        <v>1</v>
      </c>
      <c r="I12" s="214">
        <v>10</v>
      </c>
      <c r="J12" s="214">
        <v>69</v>
      </c>
      <c r="K12" s="214">
        <v>48184.46</v>
      </c>
      <c r="L12" s="214">
        <v>208</v>
      </c>
      <c r="M12" s="214">
        <v>323221.5</v>
      </c>
    </row>
    <row r="13" spans="1:13" s="232" customFormat="1" ht="15" customHeight="1">
      <c r="A13" s="66">
        <v>42322</v>
      </c>
      <c r="B13" s="230">
        <v>5</v>
      </c>
      <c r="C13" s="230">
        <v>1914.21</v>
      </c>
      <c r="D13" s="230">
        <v>16</v>
      </c>
      <c r="E13" s="230">
        <v>20129.02</v>
      </c>
      <c r="F13" s="230">
        <v>81</v>
      </c>
      <c r="G13" s="214">
        <v>257982.7426</v>
      </c>
      <c r="H13" s="214">
        <v>1</v>
      </c>
      <c r="I13" s="214">
        <v>1280</v>
      </c>
      <c r="J13" s="214">
        <v>13</v>
      </c>
      <c r="K13" s="214">
        <v>1356.62</v>
      </c>
      <c r="L13" s="214">
        <v>116</v>
      </c>
      <c r="M13" s="214">
        <v>282662.59259999997</v>
      </c>
    </row>
    <row r="14" spans="1:13" s="232" customFormat="1" ht="15" customHeight="1">
      <c r="A14" s="66">
        <v>42352</v>
      </c>
      <c r="B14" s="230">
        <v>30</v>
      </c>
      <c r="C14" s="230">
        <v>658.43000000000006</v>
      </c>
      <c r="D14" s="230">
        <v>17</v>
      </c>
      <c r="E14" s="230">
        <v>4029.55</v>
      </c>
      <c r="F14" s="230">
        <v>103</v>
      </c>
      <c r="G14" s="230">
        <v>114476.00999999997</v>
      </c>
      <c r="H14" s="230">
        <v>14</v>
      </c>
      <c r="I14" s="230">
        <v>14</v>
      </c>
      <c r="J14" s="230">
        <v>30</v>
      </c>
      <c r="K14" s="230">
        <v>1757</v>
      </c>
      <c r="L14" s="230">
        <v>139</v>
      </c>
      <c r="M14" s="214">
        <v>121113.98999999996</v>
      </c>
    </row>
    <row r="15" spans="1:13" s="232" customFormat="1" ht="15" customHeight="1">
      <c r="A15" s="66">
        <v>42383</v>
      </c>
      <c r="B15" s="230">
        <v>1</v>
      </c>
      <c r="C15" s="230">
        <v>100</v>
      </c>
      <c r="D15" s="230">
        <v>10</v>
      </c>
      <c r="E15" s="230">
        <v>23092</v>
      </c>
      <c r="F15" s="230">
        <v>41</v>
      </c>
      <c r="G15" s="230">
        <v>195834.90000000002</v>
      </c>
      <c r="H15" s="230">
        <v>2</v>
      </c>
      <c r="I15" s="230">
        <v>10212</v>
      </c>
      <c r="J15" s="230">
        <v>10</v>
      </c>
      <c r="K15" s="230">
        <v>802.13</v>
      </c>
      <c r="L15" s="230">
        <v>64</v>
      </c>
      <c r="M15" s="214">
        <v>230041.03000000003</v>
      </c>
    </row>
    <row r="16" spans="1:13" s="232" customFormat="1" ht="14.25" customHeight="1">
      <c r="A16" s="66">
        <v>42414</v>
      </c>
      <c r="B16" s="230">
        <v>37</v>
      </c>
      <c r="C16" s="230">
        <v>1738.1799999999994</v>
      </c>
      <c r="D16" s="230">
        <v>33</v>
      </c>
      <c r="E16" s="214">
        <v>85632.48</v>
      </c>
      <c r="F16" s="214">
        <v>88</v>
      </c>
      <c r="G16" s="214">
        <v>887670.24999999988</v>
      </c>
      <c r="H16" s="214">
        <v>0</v>
      </c>
      <c r="I16" s="214">
        <v>0</v>
      </c>
      <c r="J16" s="214">
        <v>64</v>
      </c>
      <c r="K16" s="214">
        <v>9711.06</v>
      </c>
      <c r="L16" s="214">
        <v>222</v>
      </c>
      <c r="M16" s="214">
        <v>984751.97</v>
      </c>
    </row>
    <row r="17" spans="1:13" s="232" customFormat="1" ht="14.25" customHeight="1">
      <c r="A17" s="66">
        <v>42443</v>
      </c>
      <c r="B17" s="230">
        <v>7</v>
      </c>
      <c r="C17" s="230">
        <v>1252.356</v>
      </c>
      <c r="D17" s="230">
        <v>90</v>
      </c>
      <c r="E17" s="214">
        <v>186182.49</v>
      </c>
      <c r="F17" s="214">
        <v>106</v>
      </c>
      <c r="G17" s="214">
        <v>674577.5399999998</v>
      </c>
      <c r="H17" s="230">
        <v>17</v>
      </c>
      <c r="I17" s="230">
        <v>30357</v>
      </c>
      <c r="J17" s="230">
        <v>40</v>
      </c>
      <c r="K17" s="230">
        <v>12857.06</v>
      </c>
      <c r="L17" s="230">
        <v>260</v>
      </c>
      <c r="M17" s="214">
        <v>905227.26600000006</v>
      </c>
    </row>
    <row r="18" spans="1:13" s="235" customFormat="1" ht="12.75" customHeight="1">
      <c r="A18" s="1060" t="s">
        <v>773</v>
      </c>
      <c r="B18" s="1060"/>
      <c r="C18" s="1060"/>
      <c r="D18" s="1060"/>
      <c r="E18" s="1060"/>
      <c r="F18" s="1060"/>
      <c r="G18" s="215"/>
      <c r="H18" s="223"/>
      <c r="I18" s="233"/>
      <c r="J18" s="223"/>
      <c r="K18" s="233"/>
      <c r="L18" s="234"/>
      <c r="M18" s="233"/>
    </row>
    <row r="19" spans="1:13" s="235" customFormat="1" ht="12.75" customHeight="1">
      <c r="A19" s="1073" t="s">
        <v>220</v>
      </c>
      <c r="B19" s="1073"/>
      <c r="C19" s="1073"/>
      <c r="D19" s="1073"/>
      <c r="E19" s="1073"/>
      <c r="F19" s="1073"/>
      <c r="G19" s="1073"/>
      <c r="H19" s="1073"/>
      <c r="I19" s="1073"/>
      <c r="J19" s="1073"/>
      <c r="K19" s="1073"/>
      <c r="L19" s="1073"/>
      <c r="M19" s="1073"/>
    </row>
    <row r="20" spans="1:13">
      <c r="A20" s="236"/>
      <c r="B20" s="236"/>
      <c r="C20" s="236"/>
      <c r="D20" s="236"/>
      <c r="E20" s="236"/>
      <c r="F20" s="236"/>
      <c r="G20" s="236"/>
      <c r="H20" s="236"/>
      <c r="I20" s="236"/>
      <c r="J20" s="236"/>
      <c r="K20" s="236"/>
      <c r="L20" s="236"/>
      <c r="M20" s="236"/>
    </row>
    <row r="21" spans="1:13" ht="15">
      <c r="C21" s="237"/>
      <c r="D21" s="238"/>
      <c r="E21" s="238"/>
      <c r="F21" s="238"/>
      <c r="G21" s="238"/>
    </row>
  </sheetData>
  <mergeCells count="10">
    <mergeCell ref="A19:M19"/>
    <mergeCell ref="A1:M1"/>
    <mergeCell ref="A2:A3"/>
    <mergeCell ref="B2:C2"/>
    <mergeCell ref="D2:E2"/>
    <mergeCell ref="F2:G2"/>
    <mergeCell ref="H2:I2"/>
    <mergeCell ref="J2:K2"/>
    <mergeCell ref="L2:M2"/>
    <mergeCell ref="A18:F18"/>
  </mergeCells>
  <pageMargins left="0.2" right="0.2" top="0.75" bottom="0.75" header="0.3" footer="0.3"/>
  <pageSetup scale="9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SheetLayoutView="100" workbookViewId="0">
      <selection activeCell="D23" sqref="D23"/>
    </sheetView>
  </sheetViews>
  <sheetFormatPr defaultColWidth="9.140625" defaultRowHeight="12.75"/>
  <cols>
    <col min="1" max="1" width="15.5703125" style="239" customWidth="1"/>
    <col min="2" max="3" width="11.140625" style="239" customWidth="1"/>
    <col min="4" max="4" width="11.42578125" style="250" customWidth="1"/>
    <col min="5" max="5" width="9.140625" style="239"/>
    <col min="6" max="6" width="9.5703125" style="239" bestFit="1" customWidth="1"/>
    <col min="7" max="16384" width="9.140625" style="239"/>
  </cols>
  <sheetData>
    <row r="1" spans="1:5" ht="29.25" customHeight="1">
      <c r="A1" s="1076" t="str">
        <f>[1]Tables!A17</f>
        <v>Table 16: Distribution of Turnover on Cash Segments of Exchanges (` crore)</v>
      </c>
      <c r="B1" s="1076"/>
      <c r="C1" s="1076"/>
      <c r="D1" s="1076"/>
      <c r="E1" s="1076"/>
    </row>
    <row r="2" spans="1:5">
      <c r="A2" s="240" t="s">
        <v>227</v>
      </c>
      <c r="B2" s="241" t="s">
        <v>70</v>
      </c>
      <c r="C2" s="242" t="s">
        <v>71</v>
      </c>
      <c r="D2" s="243">
        <v>42430</v>
      </c>
    </row>
    <row r="3" spans="1:5">
      <c r="A3" s="244" t="s">
        <v>228</v>
      </c>
      <c r="B3" s="245">
        <v>0</v>
      </c>
      <c r="C3" s="245">
        <v>0</v>
      </c>
      <c r="D3" s="245">
        <v>0</v>
      </c>
    </row>
    <row r="4" spans="1:5">
      <c r="A4" s="244" t="s">
        <v>198</v>
      </c>
      <c r="B4" s="246">
        <v>854845.33272934204</v>
      </c>
      <c r="C4" s="246">
        <v>740089.20000000007</v>
      </c>
      <c r="D4" s="246">
        <v>61773.41</v>
      </c>
    </row>
    <row r="5" spans="1:5">
      <c r="A5" s="244" t="s">
        <v>229</v>
      </c>
      <c r="B5" s="245">
        <v>0</v>
      </c>
      <c r="C5" s="245">
        <v>0</v>
      </c>
      <c r="D5" s="245">
        <v>0</v>
      </c>
    </row>
    <row r="6" spans="1:5">
      <c r="A6" s="247" t="s">
        <v>209</v>
      </c>
      <c r="B6" s="248">
        <v>0.31653418999999999</v>
      </c>
      <c r="C6" s="245">
        <v>205.55162765999995</v>
      </c>
      <c r="D6" s="245">
        <v>27.221617630000001</v>
      </c>
    </row>
    <row r="7" spans="1:5">
      <c r="A7" s="247" t="s">
        <v>197</v>
      </c>
      <c r="B7" s="246">
        <v>4329655.0084488727</v>
      </c>
      <c r="C7" s="246">
        <v>4236982.8614564808</v>
      </c>
      <c r="D7" s="249">
        <v>356947.38964777911</v>
      </c>
    </row>
    <row r="8" spans="1:5" s="28" customFormat="1" ht="12" customHeight="1">
      <c r="A8" s="1077" t="s">
        <v>773</v>
      </c>
      <c r="B8" s="1077"/>
      <c r="C8" s="1077"/>
    </row>
    <row r="9" spans="1:5">
      <c r="A9" s="1078" t="s">
        <v>230</v>
      </c>
      <c r="B9" s="1078"/>
      <c r="C9" s="1078"/>
      <c r="D9" s="1078"/>
    </row>
    <row r="11" spans="1:5">
      <c r="D11" s="239"/>
    </row>
  </sheetData>
  <mergeCells count="3">
    <mergeCell ref="A1:E1"/>
    <mergeCell ref="A8:C8"/>
    <mergeCell ref="A9:D9"/>
  </mergeCells>
  <pageMargins left="0.75" right="0.75" top="1" bottom="1" header="0.5" footer="0.5"/>
  <pageSetup scale="9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zoomScaleSheetLayoutView="100" workbookViewId="0">
      <selection activeCell="I25" sqref="I25"/>
    </sheetView>
  </sheetViews>
  <sheetFormatPr defaultColWidth="9.140625" defaultRowHeight="12.75"/>
  <cols>
    <col min="1" max="1" width="7.7109375" style="268" customWidth="1"/>
    <col min="2" max="2" width="9.5703125" style="268" customWidth="1"/>
    <col min="3" max="3" width="10.140625" style="268" customWidth="1"/>
    <col min="4" max="4" width="9.140625" style="268" customWidth="1"/>
    <col min="5" max="5" width="7.5703125" style="268" customWidth="1"/>
    <col min="6" max="6" width="6.85546875" style="268" customWidth="1"/>
    <col min="7" max="7" width="8.85546875" style="268" bestFit="1" customWidth="1"/>
    <col min="8" max="8" width="8.85546875" style="268" customWidth="1"/>
    <col min="9" max="9" width="8.5703125" style="268" customWidth="1"/>
    <col min="10" max="10" width="9.42578125" style="268" customWidth="1"/>
    <col min="11" max="11" width="9.28515625" style="268" customWidth="1"/>
    <col min="12" max="12" width="8.85546875" style="268" customWidth="1"/>
    <col min="13" max="13" width="11.7109375" style="268" customWidth="1"/>
    <col min="14" max="14" width="8.28515625" style="268" customWidth="1"/>
    <col min="15" max="15" width="8.42578125" style="268" customWidth="1"/>
    <col min="16" max="16" width="8.28515625" style="268" customWidth="1"/>
    <col min="17" max="17" width="9.28515625" style="251" customWidth="1"/>
    <col min="18" max="27" width="9.28515625" style="251" bestFit="1" customWidth="1"/>
    <col min="28" max="28" width="10" style="251" bestFit="1" customWidth="1"/>
    <col min="29" max="31" width="9.28515625" style="251" bestFit="1" customWidth="1"/>
    <col min="32" max="16384" width="9.140625" style="251"/>
  </cols>
  <sheetData>
    <row r="1" spans="1:17" ht="17.25" customHeight="1">
      <c r="A1" s="1079" t="str">
        <f>[1]Tables!A18</f>
        <v xml:space="preserve">Table 17: Trends in Cash Segment of BSE </v>
      </c>
      <c r="B1" s="1080"/>
      <c r="C1" s="1080"/>
      <c r="D1" s="1080"/>
      <c r="E1" s="1080"/>
      <c r="F1" s="1080"/>
      <c r="G1" s="1080"/>
      <c r="H1" s="1080"/>
      <c r="I1" s="1080"/>
      <c r="J1" s="1080"/>
      <c r="K1" s="1080"/>
      <c r="L1" s="1080"/>
      <c r="M1" s="1080"/>
      <c r="N1" s="1080"/>
      <c r="O1" s="1080"/>
      <c r="P1" s="1080"/>
    </row>
    <row r="2" spans="1:17" s="253" customFormat="1" ht="39" customHeight="1">
      <c r="A2" s="1081" t="s">
        <v>231</v>
      </c>
      <c r="B2" s="1083" t="s">
        <v>232</v>
      </c>
      <c r="C2" s="1083" t="s">
        <v>233</v>
      </c>
      <c r="D2" s="1085" t="s">
        <v>234</v>
      </c>
      <c r="E2" s="1087" t="s">
        <v>235</v>
      </c>
      <c r="F2" s="1088" t="s">
        <v>236</v>
      </c>
      <c r="G2" s="1088" t="s">
        <v>237</v>
      </c>
      <c r="H2" s="1088" t="s">
        <v>238</v>
      </c>
      <c r="I2" s="1088" t="s">
        <v>239</v>
      </c>
      <c r="J2" s="1088" t="s">
        <v>240</v>
      </c>
      <c r="K2" s="1088" t="s">
        <v>241</v>
      </c>
      <c r="L2" s="1088" t="s">
        <v>242</v>
      </c>
      <c r="M2" s="1088" t="s">
        <v>243</v>
      </c>
      <c r="N2" s="1089" t="s">
        <v>244</v>
      </c>
      <c r="O2" s="1090"/>
      <c r="P2" s="1091"/>
      <c r="Q2" s="252"/>
    </row>
    <row r="3" spans="1:17" s="253" customFormat="1" ht="13.5" customHeight="1">
      <c r="A3" s="1082"/>
      <c r="B3" s="1084"/>
      <c r="C3" s="1084"/>
      <c r="D3" s="1086"/>
      <c r="E3" s="1087"/>
      <c r="F3" s="1088"/>
      <c r="G3" s="1088"/>
      <c r="H3" s="1088"/>
      <c r="I3" s="1088"/>
      <c r="J3" s="1088"/>
      <c r="K3" s="1088"/>
      <c r="L3" s="1088"/>
      <c r="M3" s="1088"/>
      <c r="N3" s="254" t="s">
        <v>245</v>
      </c>
      <c r="O3" s="254" t="s">
        <v>246</v>
      </c>
      <c r="P3" s="254" t="s">
        <v>247</v>
      </c>
      <c r="Q3" s="252"/>
    </row>
    <row r="4" spans="1:17" s="259" customFormat="1" ht="15" customHeight="1">
      <c r="A4" s="255" t="s">
        <v>70</v>
      </c>
      <c r="B4" s="256">
        <v>5624</v>
      </c>
      <c r="C4" s="256">
        <v>93</v>
      </c>
      <c r="D4" s="256">
        <v>2818</v>
      </c>
      <c r="E4" s="256">
        <v>243</v>
      </c>
      <c r="F4" s="256">
        <v>7111.02</v>
      </c>
      <c r="G4" s="257">
        <v>856755.14</v>
      </c>
      <c r="H4" s="257">
        <v>854845.33272934204</v>
      </c>
      <c r="I4" s="257">
        <v>3517.8820276927654</v>
      </c>
      <c r="J4" s="258">
        <v>12021.416515905481</v>
      </c>
      <c r="K4" s="257">
        <v>856755.46000000008</v>
      </c>
      <c r="L4" s="257">
        <v>854842.21</v>
      </c>
      <c r="M4" s="257">
        <v>10149289.970000001</v>
      </c>
      <c r="N4" s="135">
        <v>30024.74</v>
      </c>
      <c r="O4" s="135">
        <v>22197.51</v>
      </c>
      <c r="P4" s="135">
        <v>27957.49</v>
      </c>
    </row>
    <row r="5" spans="1:17" s="260" customFormat="1" ht="15" customHeight="1">
      <c r="A5" s="255" t="s">
        <v>71</v>
      </c>
      <c r="B5" s="135">
        <f>B17</f>
        <v>5911</v>
      </c>
      <c r="C5" s="135">
        <f>C17</f>
        <v>53</v>
      </c>
      <c r="D5" s="135">
        <f t="shared" ref="D5" si="0">D17</f>
        <v>2721</v>
      </c>
      <c r="E5" s="135">
        <f>SUM(E6:E17)</f>
        <v>247</v>
      </c>
      <c r="F5" s="135">
        <f>SUM(F6:F17)</f>
        <v>4116.88</v>
      </c>
      <c r="G5" s="257">
        <f>SUM(G6:G17)</f>
        <v>762545.07</v>
      </c>
      <c r="H5" s="257">
        <f>SUM(H6:H17)</f>
        <v>740089.20000000007</v>
      </c>
      <c r="I5" s="135">
        <f>H5/E5</f>
        <v>2996.3125506072879</v>
      </c>
      <c r="J5" s="135">
        <f>H5/F5*100</f>
        <v>17976.943704941608</v>
      </c>
      <c r="K5" s="257">
        <f>SUM(K6:K17)</f>
        <v>762545.64999999991</v>
      </c>
      <c r="L5" s="257">
        <f>SUM(L6:L17)</f>
        <v>740089.02999999991</v>
      </c>
      <c r="M5" s="257">
        <f>M17</f>
        <v>9475328.3399999999</v>
      </c>
      <c r="N5" s="960">
        <f>MAX(N6:N17)</f>
        <v>29094.61</v>
      </c>
      <c r="O5" s="135">
        <f>MIN(O6:O17)</f>
        <v>22494.61</v>
      </c>
      <c r="P5" s="135">
        <f>P17</f>
        <v>25341.86</v>
      </c>
    </row>
    <row r="6" spans="1:17" s="260" customFormat="1" ht="15" customHeight="1">
      <c r="A6" s="261">
        <v>42108</v>
      </c>
      <c r="B6" s="262">
        <v>5650</v>
      </c>
      <c r="C6" s="263">
        <v>93</v>
      </c>
      <c r="D6" s="262">
        <v>2808</v>
      </c>
      <c r="E6" s="264">
        <v>19</v>
      </c>
      <c r="F6" s="265">
        <v>538.66000000000008</v>
      </c>
      <c r="G6" s="262">
        <v>65250.409999999989</v>
      </c>
      <c r="H6" s="262">
        <v>67421.26999999999</v>
      </c>
      <c r="I6" s="264">
        <f>H6/E6</f>
        <v>3548.4878947368416</v>
      </c>
      <c r="J6" s="264">
        <f>100*H6/F6</f>
        <v>12516.479783165629</v>
      </c>
      <c r="K6" s="262">
        <v>65250.409999999989</v>
      </c>
      <c r="L6" s="262">
        <v>67421.259999999995</v>
      </c>
      <c r="M6" s="266">
        <v>9968015.25</v>
      </c>
      <c r="N6" s="262">
        <v>29094.61</v>
      </c>
      <c r="O6" s="262">
        <v>26897.54</v>
      </c>
      <c r="P6" s="262">
        <v>27011.31</v>
      </c>
    </row>
    <row r="7" spans="1:17" s="260" customFormat="1" ht="15" customHeight="1">
      <c r="A7" s="261">
        <v>42138</v>
      </c>
      <c r="B7" s="262">
        <v>5672</v>
      </c>
      <c r="C7" s="263">
        <v>93</v>
      </c>
      <c r="D7" s="262">
        <v>2785</v>
      </c>
      <c r="E7" s="264">
        <v>20</v>
      </c>
      <c r="F7" s="265">
        <v>326.08</v>
      </c>
      <c r="G7" s="262">
        <v>48327.43</v>
      </c>
      <c r="H7" s="262">
        <v>60604.609999999993</v>
      </c>
      <c r="I7" s="264">
        <f>H7/E7</f>
        <v>3030.2304999999997</v>
      </c>
      <c r="J7" s="264">
        <f>100*H7/F7</f>
        <v>18585.810230618252</v>
      </c>
      <c r="K7" s="262">
        <v>48327.43</v>
      </c>
      <c r="L7" s="262">
        <v>60604.6</v>
      </c>
      <c r="M7" s="266">
        <v>10326686.25</v>
      </c>
      <c r="N7" s="262">
        <v>28071.16</v>
      </c>
      <c r="O7" s="262">
        <v>26423.99</v>
      </c>
      <c r="P7" s="262">
        <v>27828.44</v>
      </c>
    </row>
    <row r="8" spans="1:17" s="260" customFormat="1" ht="15" customHeight="1">
      <c r="A8" s="261">
        <v>42169</v>
      </c>
      <c r="B8" s="262">
        <v>5688</v>
      </c>
      <c r="C8" s="263">
        <v>93</v>
      </c>
      <c r="D8" s="262">
        <v>2801</v>
      </c>
      <c r="E8" s="264">
        <v>22</v>
      </c>
      <c r="F8" s="265">
        <v>291.71999999999997</v>
      </c>
      <c r="G8" s="262">
        <v>55677.23</v>
      </c>
      <c r="H8" s="262">
        <v>60370.22</v>
      </c>
      <c r="I8" s="264">
        <v>2744.1009090909092</v>
      </c>
      <c r="J8" s="264">
        <v>20694.576991635819</v>
      </c>
      <c r="K8" s="262">
        <v>55677.23</v>
      </c>
      <c r="L8" s="262">
        <v>60370.210000000006</v>
      </c>
      <c r="M8" s="266">
        <v>10143510.560000001</v>
      </c>
      <c r="N8" s="262">
        <v>27968.75</v>
      </c>
      <c r="O8" s="262">
        <v>26307.07</v>
      </c>
      <c r="P8" s="262">
        <v>27780.83</v>
      </c>
    </row>
    <row r="9" spans="1:17" s="260" customFormat="1" ht="15" customHeight="1">
      <c r="A9" s="261">
        <v>42189</v>
      </c>
      <c r="B9" s="262">
        <v>5725</v>
      </c>
      <c r="C9" s="263">
        <v>93</v>
      </c>
      <c r="D9" s="262">
        <v>2984</v>
      </c>
      <c r="E9" s="264">
        <v>23</v>
      </c>
      <c r="F9" s="265">
        <v>374.50000000000006</v>
      </c>
      <c r="G9" s="262">
        <v>70989.66</v>
      </c>
      <c r="H9" s="262">
        <v>70253.67</v>
      </c>
      <c r="I9" s="264">
        <v>3054.5073913043479</v>
      </c>
      <c r="J9" s="264">
        <v>18759.324432576766</v>
      </c>
      <c r="K9" s="262">
        <v>70989.66</v>
      </c>
      <c r="L9" s="262">
        <v>70253.67</v>
      </c>
      <c r="M9" s="266">
        <v>10479395.609999999</v>
      </c>
      <c r="N9" s="262">
        <v>28578.33</v>
      </c>
      <c r="O9" s="262">
        <v>27416.39</v>
      </c>
      <c r="P9" s="262">
        <v>28114.560000000001</v>
      </c>
    </row>
    <row r="10" spans="1:17" s="260" customFormat="1" ht="15" customHeight="1">
      <c r="A10" s="261">
        <v>42220</v>
      </c>
      <c r="B10" s="262">
        <v>5752</v>
      </c>
      <c r="C10" s="263">
        <v>93</v>
      </c>
      <c r="D10" s="262">
        <v>2755</v>
      </c>
      <c r="E10" s="264">
        <v>21</v>
      </c>
      <c r="F10" s="265">
        <v>392.70000000000016</v>
      </c>
      <c r="G10" s="262">
        <v>73699.09</v>
      </c>
      <c r="H10" s="262">
        <v>73821.679999999993</v>
      </c>
      <c r="I10" s="264">
        <v>3515.3180952380949</v>
      </c>
      <c r="J10" s="264">
        <v>18798.492487904241</v>
      </c>
      <c r="K10" s="262">
        <v>73699.09</v>
      </c>
      <c r="L10" s="262">
        <v>73821.679999999993</v>
      </c>
      <c r="M10" s="266">
        <v>9827930.4700000007</v>
      </c>
      <c r="N10" s="262">
        <v>28417.59</v>
      </c>
      <c r="O10" s="262">
        <v>25298.42</v>
      </c>
      <c r="P10" s="262">
        <v>26283.09</v>
      </c>
    </row>
    <row r="11" spans="1:17" s="260" customFormat="1" ht="15" customHeight="1">
      <c r="A11" s="261">
        <v>42251</v>
      </c>
      <c r="B11" s="262">
        <v>5763</v>
      </c>
      <c r="C11" s="263">
        <v>83</v>
      </c>
      <c r="D11" s="262">
        <v>2758</v>
      </c>
      <c r="E11" s="264">
        <v>20</v>
      </c>
      <c r="F11" s="265">
        <v>274.94999999999993</v>
      </c>
      <c r="G11" s="262">
        <v>48259.96</v>
      </c>
      <c r="H11" s="262">
        <v>54426.340000000004</v>
      </c>
      <c r="I11" s="264">
        <v>2721.317</v>
      </c>
      <c r="J11" s="264">
        <v>19794.995453718864</v>
      </c>
      <c r="K11" s="262">
        <v>48259.96</v>
      </c>
      <c r="L11" s="262">
        <v>54426.29</v>
      </c>
      <c r="M11" s="266">
        <v>9648121.9199999999</v>
      </c>
      <c r="N11" s="262">
        <v>26471.82</v>
      </c>
      <c r="O11" s="262">
        <v>24833.54</v>
      </c>
      <c r="P11" s="262">
        <v>26154.83</v>
      </c>
    </row>
    <row r="12" spans="1:17" s="260" customFormat="1" ht="15" customHeight="1">
      <c r="A12" s="261">
        <v>42281</v>
      </c>
      <c r="B12" s="262">
        <v>5788</v>
      </c>
      <c r="C12" s="263">
        <v>64</v>
      </c>
      <c r="D12" s="262">
        <v>2791</v>
      </c>
      <c r="E12" s="264">
        <v>20</v>
      </c>
      <c r="F12" s="265">
        <v>311.45</v>
      </c>
      <c r="G12" s="262">
        <v>61305.39</v>
      </c>
      <c r="H12" s="262">
        <v>58142.83</v>
      </c>
      <c r="I12" s="264">
        <v>2907.1415000000002</v>
      </c>
      <c r="J12" s="264">
        <v>18668.431529940601</v>
      </c>
      <c r="K12" s="262">
        <v>61305.39</v>
      </c>
      <c r="L12" s="262">
        <v>58142.81</v>
      </c>
      <c r="M12" s="266">
        <v>9833358.7400000002</v>
      </c>
      <c r="N12" s="262">
        <v>27618.14</v>
      </c>
      <c r="O12" s="262">
        <v>26168.71</v>
      </c>
      <c r="P12" s="262">
        <v>26656.83</v>
      </c>
    </row>
    <row r="13" spans="1:17" s="260" customFormat="1" ht="15" customHeight="1">
      <c r="A13" s="261">
        <v>42312</v>
      </c>
      <c r="B13" s="262">
        <v>5806</v>
      </c>
      <c r="C13" s="263">
        <v>64</v>
      </c>
      <c r="D13" s="262">
        <v>2898</v>
      </c>
      <c r="E13" s="264">
        <v>19</v>
      </c>
      <c r="F13" s="265">
        <v>286.34000000000009</v>
      </c>
      <c r="G13" s="262">
        <v>64992.560000000005</v>
      </c>
      <c r="H13" s="262">
        <v>50799.19</v>
      </c>
      <c r="I13" s="264">
        <v>2673.6415789473685</v>
      </c>
      <c r="J13" s="264">
        <v>17740.864007822864</v>
      </c>
      <c r="K13" s="262">
        <v>64992.560000000005</v>
      </c>
      <c r="L13" s="262">
        <v>50799.180000000008</v>
      </c>
      <c r="M13" s="266">
        <v>9888226.7100000009</v>
      </c>
      <c r="N13" s="262">
        <v>26824.3</v>
      </c>
      <c r="O13" s="262">
        <v>25451.42</v>
      </c>
      <c r="P13" s="262">
        <v>26145.67</v>
      </c>
    </row>
    <row r="14" spans="1:17" s="260" customFormat="1" ht="15" customHeight="1">
      <c r="A14" s="261">
        <v>42342</v>
      </c>
      <c r="B14" s="262">
        <v>5835</v>
      </c>
      <c r="C14" s="263">
        <v>64</v>
      </c>
      <c r="D14" s="262">
        <v>2891</v>
      </c>
      <c r="E14" s="264">
        <v>22</v>
      </c>
      <c r="F14" s="265">
        <v>350.49999999999994</v>
      </c>
      <c r="G14" s="262">
        <v>84598.01</v>
      </c>
      <c r="H14" s="262">
        <v>61741.37</v>
      </c>
      <c r="I14" s="264">
        <v>2806.425909090909</v>
      </c>
      <c r="J14" s="264">
        <v>17615.226818830244</v>
      </c>
      <c r="K14" s="262">
        <v>84598.01</v>
      </c>
      <c r="L14" s="262">
        <v>61741.36</v>
      </c>
      <c r="M14" s="266">
        <v>10037733.65</v>
      </c>
      <c r="N14" s="262">
        <v>26256.42</v>
      </c>
      <c r="O14" s="262">
        <v>24867.73</v>
      </c>
      <c r="P14" s="262">
        <v>26117.54</v>
      </c>
    </row>
    <row r="15" spans="1:17" s="260" customFormat="1" ht="15" customHeight="1">
      <c r="A15" s="261">
        <v>42373</v>
      </c>
      <c r="B15" s="262">
        <v>5859</v>
      </c>
      <c r="C15" s="263">
        <v>53</v>
      </c>
      <c r="D15" s="262">
        <v>2766</v>
      </c>
      <c r="E15" s="264">
        <v>20</v>
      </c>
      <c r="F15" s="265">
        <v>360.4</v>
      </c>
      <c r="G15" s="262">
        <v>72524</v>
      </c>
      <c r="H15" s="262">
        <v>63576.24</v>
      </c>
      <c r="I15" s="264">
        <v>3178.8119999999999</v>
      </c>
      <c r="J15" s="264">
        <v>17640.466148723641</v>
      </c>
      <c r="K15" s="262">
        <v>72524.58</v>
      </c>
      <c r="L15" s="262">
        <v>63576.24</v>
      </c>
      <c r="M15" s="266">
        <v>9392133.4299999997</v>
      </c>
      <c r="N15" s="262">
        <v>26197.27</v>
      </c>
      <c r="O15" s="262">
        <v>23839.759999999998</v>
      </c>
      <c r="P15" s="262">
        <v>24870.69</v>
      </c>
    </row>
    <row r="16" spans="1:17" s="260" customFormat="1" ht="15.75" customHeight="1">
      <c r="A16" s="261">
        <v>42404</v>
      </c>
      <c r="B16" s="262">
        <v>5883</v>
      </c>
      <c r="C16" s="263">
        <v>53</v>
      </c>
      <c r="D16" s="262">
        <v>2613</v>
      </c>
      <c r="E16" s="264">
        <v>21</v>
      </c>
      <c r="F16" s="265">
        <v>319.04000000000002</v>
      </c>
      <c r="G16" s="262">
        <v>57868.36</v>
      </c>
      <c r="H16" s="262">
        <v>57158.37</v>
      </c>
      <c r="I16" s="264">
        <v>2721.8271428571429</v>
      </c>
      <c r="J16" s="264">
        <v>17915.737838515546</v>
      </c>
      <c r="K16" s="262">
        <v>57868.36</v>
      </c>
      <c r="L16" s="262">
        <v>57158.34</v>
      </c>
      <c r="M16" s="266">
        <v>8583144.6999999993</v>
      </c>
      <c r="N16" s="262">
        <v>25002.32</v>
      </c>
      <c r="O16" s="262">
        <v>22494.61</v>
      </c>
      <c r="P16" s="262">
        <v>23002</v>
      </c>
    </row>
    <row r="17" spans="1:20" s="260" customFormat="1" ht="15.75" customHeight="1">
      <c r="A17" s="261">
        <v>42433</v>
      </c>
      <c r="B17" s="262">
        <v>5911</v>
      </c>
      <c r="C17" s="263">
        <v>53</v>
      </c>
      <c r="D17" s="262">
        <v>2721</v>
      </c>
      <c r="E17" s="264">
        <v>20</v>
      </c>
      <c r="F17" s="265">
        <v>290.54000000000002</v>
      </c>
      <c r="G17" s="262">
        <v>59052.969999999994</v>
      </c>
      <c r="H17" s="262">
        <v>61773.41</v>
      </c>
      <c r="I17" s="264">
        <v>3088.6705000000002</v>
      </c>
      <c r="J17" s="264">
        <v>21261.58532387967</v>
      </c>
      <c r="K17" s="262">
        <v>59052.969999999994</v>
      </c>
      <c r="L17" s="262">
        <v>61773.390000000007</v>
      </c>
      <c r="M17" s="266">
        <v>9475328.3399999999</v>
      </c>
      <c r="N17" s="262">
        <v>25479.62</v>
      </c>
      <c r="O17" s="262">
        <v>23133.18</v>
      </c>
      <c r="P17" s="262">
        <v>25341.86</v>
      </c>
    </row>
    <row r="18" spans="1:20" s="268" customFormat="1" ht="14.25" customHeight="1">
      <c r="A18" s="267" t="s">
        <v>692</v>
      </c>
      <c r="G18" s="269"/>
      <c r="H18" s="269"/>
      <c r="I18" s="269"/>
      <c r="Q18" s="251"/>
      <c r="R18" s="251"/>
      <c r="S18" s="251"/>
      <c r="T18" s="251"/>
    </row>
    <row r="19" spans="1:20" s="272" customFormat="1" ht="14.25" customHeight="1">
      <c r="A19" s="991" t="s">
        <v>773</v>
      </c>
      <c r="B19" s="991"/>
      <c r="C19" s="991"/>
      <c r="D19" s="991"/>
      <c r="E19" s="991"/>
      <c r="F19" s="991"/>
      <c r="G19" s="269"/>
      <c r="H19" s="269"/>
      <c r="I19" s="269"/>
      <c r="J19" s="270"/>
      <c r="K19" s="270"/>
      <c r="L19" s="270"/>
      <c r="M19" s="270"/>
      <c r="N19" s="270"/>
      <c r="O19" s="271"/>
      <c r="P19" s="268"/>
      <c r="Q19" s="251"/>
      <c r="R19" s="251"/>
      <c r="S19" s="251"/>
      <c r="T19" s="251"/>
    </row>
    <row r="20" spans="1:20">
      <c r="A20" s="273" t="s">
        <v>248</v>
      </c>
      <c r="B20" s="274"/>
      <c r="C20" s="275"/>
      <c r="D20" s="275"/>
      <c r="E20" s="275"/>
      <c r="F20" s="269"/>
      <c r="G20" s="269"/>
      <c r="H20" s="269"/>
      <c r="I20" s="269"/>
      <c r="J20" s="269"/>
      <c r="K20" s="271"/>
      <c r="L20" s="251"/>
      <c r="M20" s="981"/>
      <c r="N20" s="269"/>
      <c r="O20" s="269"/>
    </row>
    <row r="21" spans="1:20">
      <c r="G21" s="269"/>
      <c r="H21" s="269"/>
      <c r="I21" s="269"/>
    </row>
    <row r="22" spans="1:20">
      <c r="G22" s="269"/>
      <c r="H22" s="269"/>
      <c r="I22" s="269"/>
      <c r="J22" s="276"/>
    </row>
  </sheetData>
  <mergeCells count="16">
    <mergeCell ref="A19:F19"/>
    <mergeCell ref="A1:P1"/>
    <mergeCell ref="A2:A3"/>
    <mergeCell ref="B2:B3"/>
    <mergeCell ref="C2:C3"/>
    <mergeCell ref="D2:D3"/>
    <mergeCell ref="E2:E3"/>
    <mergeCell ref="F2:F3"/>
    <mergeCell ref="G2:G3"/>
    <mergeCell ref="H2:H3"/>
    <mergeCell ref="I2:I3"/>
    <mergeCell ref="J2:J3"/>
    <mergeCell ref="K2:K3"/>
    <mergeCell ref="L2:L3"/>
    <mergeCell ref="M2:M3"/>
    <mergeCell ref="N2:P2"/>
  </mergeCells>
  <pageMargins left="0.75" right="0.75" top="1" bottom="1" header="0.5" footer="0.5"/>
  <pageSetup scale="6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SheetLayoutView="100" workbookViewId="0">
      <selection activeCell="C29" sqref="C29"/>
    </sheetView>
  </sheetViews>
  <sheetFormatPr defaultColWidth="9.140625" defaultRowHeight="12.75"/>
  <cols>
    <col min="1" max="1" width="8" style="197" customWidth="1"/>
    <col min="2" max="2" width="9.5703125" style="197" customWidth="1"/>
    <col min="3" max="3" width="9.7109375" style="197" customWidth="1"/>
    <col min="4" max="4" width="10" style="197" customWidth="1"/>
    <col min="5" max="5" width="7.42578125" style="197" customWidth="1"/>
    <col min="6" max="6" width="7.140625" style="197" customWidth="1"/>
    <col min="7" max="7" width="8" style="197" customWidth="1"/>
    <col min="8" max="8" width="9.140625" style="197" customWidth="1"/>
    <col min="9" max="9" width="9" style="197" customWidth="1"/>
    <col min="10" max="10" width="9.85546875" style="197" customWidth="1"/>
    <col min="11" max="11" width="9.28515625" style="197" customWidth="1"/>
    <col min="12" max="12" width="8.7109375" style="197" customWidth="1"/>
    <col min="13" max="13" width="11.7109375" style="197" customWidth="1"/>
    <col min="14" max="16" width="7.85546875" style="197" customWidth="1"/>
    <col min="17" max="16384" width="9.140625" style="197"/>
  </cols>
  <sheetData>
    <row r="1" spans="1:16" ht="15.75">
      <c r="A1" s="1097" t="str">
        <f>[1]Tables!A19</f>
        <v xml:space="preserve">Table 18: Trends in Cash Segment of NSE </v>
      </c>
      <c r="B1" s="1098"/>
      <c r="C1" s="1098"/>
      <c r="D1" s="1098"/>
      <c r="E1" s="1098"/>
      <c r="F1" s="1098"/>
      <c r="G1" s="1098"/>
      <c r="H1" s="1098"/>
      <c r="I1" s="1098"/>
      <c r="J1" s="1098"/>
      <c r="K1" s="1098"/>
      <c r="L1" s="1098"/>
      <c r="M1" s="1098"/>
      <c r="N1" s="1098"/>
      <c r="O1" s="1098"/>
      <c r="P1" s="1098"/>
    </row>
    <row r="2" spans="1:16" ht="39.6" customHeight="1">
      <c r="A2" s="1095" t="s">
        <v>249</v>
      </c>
      <c r="B2" s="1095" t="s">
        <v>232</v>
      </c>
      <c r="C2" s="1095" t="s">
        <v>250</v>
      </c>
      <c r="D2" s="1100" t="s">
        <v>251</v>
      </c>
      <c r="E2" s="1101" t="s">
        <v>235</v>
      </c>
      <c r="F2" s="1100" t="s">
        <v>236</v>
      </c>
      <c r="G2" s="1100" t="s">
        <v>237</v>
      </c>
      <c r="H2" s="1100" t="s">
        <v>252</v>
      </c>
      <c r="I2" s="1100" t="s">
        <v>253</v>
      </c>
      <c r="J2" s="1100" t="s">
        <v>240</v>
      </c>
      <c r="K2" s="1100" t="s">
        <v>241</v>
      </c>
      <c r="L2" s="1100" t="s">
        <v>254</v>
      </c>
      <c r="M2" s="1100" t="s">
        <v>255</v>
      </c>
      <c r="N2" s="1092" t="s">
        <v>256</v>
      </c>
      <c r="O2" s="1093"/>
      <c r="P2" s="1094"/>
    </row>
    <row r="3" spans="1:16" ht="18" customHeight="1">
      <c r="A3" s="1099"/>
      <c r="B3" s="1099"/>
      <c r="C3" s="1099"/>
      <c r="D3" s="1099"/>
      <c r="E3" s="1099"/>
      <c r="F3" s="1099"/>
      <c r="G3" s="1099"/>
      <c r="H3" s="1099"/>
      <c r="I3" s="1099"/>
      <c r="J3" s="1099"/>
      <c r="K3" s="1099"/>
      <c r="L3" s="1099"/>
      <c r="M3" s="1099"/>
      <c r="N3" s="1095" t="s">
        <v>245</v>
      </c>
      <c r="O3" s="1095" t="s">
        <v>246</v>
      </c>
      <c r="P3" s="1095" t="s">
        <v>247</v>
      </c>
    </row>
    <row r="4" spans="1:16">
      <c r="A4" s="1096"/>
      <c r="B4" s="1096"/>
      <c r="C4" s="1096"/>
      <c r="D4" s="1096"/>
      <c r="E4" s="1096"/>
      <c r="F4" s="1096"/>
      <c r="G4" s="1096"/>
      <c r="H4" s="1096"/>
      <c r="I4" s="1096"/>
      <c r="J4" s="1096"/>
      <c r="K4" s="1096"/>
      <c r="L4" s="1096"/>
      <c r="M4" s="1096"/>
      <c r="N4" s="1096"/>
      <c r="O4" s="1096"/>
      <c r="P4" s="1096"/>
    </row>
    <row r="5" spans="1:16" s="277" customFormat="1" ht="13.5" customHeight="1">
      <c r="A5" s="63" t="s">
        <v>70</v>
      </c>
      <c r="B5" s="256">
        <v>1733</v>
      </c>
      <c r="C5" s="256">
        <v>4</v>
      </c>
      <c r="D5" s="256">
        <v>1514</v>
      </c>
      <c r="E5" s="257">
        <v>243</v>
      </c>
      <c r="F5" s="257">
        <v>18328.090629999999</v>
      </c>
      <c r="G5" s="257">
        <v>2361778.5295000002</v>
      </c>
      <c r="H5" s="257">
        <v>4329655.0084488727</v>
      </c>
      <c r="I5" s="256">
        <v>17817.510322834867</v>
      </c>
      <c r="J5" s="256">
        <v>23623.05542816313</v>
      </c>
      <c r="K5" s="257">
        <v>2361778.5295000002</v>
      </c>
      <c r="L5" s="257">
        <v>4329655.0084488727</v>
      </c>
      <c r="M5" s="257">
        <v>9930122.0185655598</v>
      </c>
      <c r="N5" s="135">
        <v>9119.2000000000007</v>
      </c>
      <c r="O5" s="135">
        <v>6638.55</v>
      </c>
      <c r="P5" s="135">
        <v>8491</v>
      </c>
    </row>
    <row r="6" spans="1:16" s="277" customFormat="1" ht="13.5" customHeight="1">
      <c r="A6" s="63" t="s">
        <v>71</v>
      </c>
      <c r="B6" s="256">
        <v>1808</v>
      </c>
      <c r="C6" s="256">
        <v>4</v>
      </c>
      <c r="D6" s="256">
        <v>1563</v>
      </c>
      <c r="E6" s="257">
        <v>247</v>
      </c>
      <c r="F6" s="257">
        <v>18517.667959999999</v>
      </c>
      <c r="G6" s="257">
        <v>2201771.0470500002</v>
      </c>
      <c r="H6" s="257">
        <v>4236982.8614564808</v>
      </c>
      <c r="I6" s="256">
        <v>17153.776767030286</v>
      </c>
      <c r="J6" s="256">
        <v>22880.758368757797</v>
      </c>
      <c r="K6" s="257">
        <v>2201771.0470500002</v>
      </c>
      <c r="L6" s="257">
        <v>4236982.8614564808</v>
      </c>
      <c r="M6" s="257">
        <v>9310471.2698509991</v>
      </c>
      <c r="N6" s="135">
        <v>8844.7999999999993</v>
      </c>
      <c r="O6" s="135">
        <v>6825.8</v>
      </c>
      <c r="P6" s="135">
        <v>7738.4</v>
      </c>
    </row>
    <row r="7" spans="1:16" s="278" customFormat="1" ht="13.5" customHeight="1">
      <c r="A7" s="66">
        <v>42108</v>
      </c>
      <c r="B7" s="137">
        <v>1740</v>
      </c>
      <c r="C7" s="137">
        <v>4</v>
      </c>
      <c r="D7" s="137">
        <v>1518</v>
      </c>
      <c r="E7" s="137">
        <v>19</v>
      </c>
      <c r="F7" s="137">
        <v>1505.92796</v>
      </c>
      <c r="G7" s="266">
        <v>162662.7567</v>
      </c>
      <c r="H7" s="266">
        <v>379349.10766350798</v>
      </c>
      <c r="I7" s="137">
        <v>19965.742508605683</v>
      </c>
      <c r="J7" s="137">
        <v>25190.388766240052</v>
      </c>
      <c r="K7" s="266">
        <v>162662.7567</v>
      </c>
      <c r="L7" s="137">
        <v>379349.10766350798</v>
      </c>
      <c r="M7" s="266">
        <v>9686323.9394623991</v>
      </c>
      <c r="N7" s="137">
        <v>8844.7999999999993</v>
      </c>
      <c r="O7" s="137">
        <v>8144.75</v>
      </c>
      <c r="P7" s="137">
        <v>8181.5</v>
      </c>
    </row>
    <row r="8" spans="1:16" s="278" customFormat="1" ht="13.5" customHeight="1">
      <c r="A8" s="66">
        <v>42138</v>
      </c>
      <c r="B8" s="137">
        <v>1749</v>
      </c>
      <c r="C8" s="137">
        <v>4</v>
      </c>
      <c r="D8" s="137">
        <v>1519</v>
      </c>
      <c r="E8" s="137">
        <v>20</v>
      </c>
      <c r="F8" s="137">
        <v>1452.5077799999999</v>
      </c>
      <c r="G8" s="266">
        <v>152935.65417000002</v>
      </c>
      <c r="H8" s="266">
        <v>361935.16565892199</v>
      </c>
      <c r="I8" s="137">
        <v>18096.758282946099</v>
      </c>
      <c r="J8" s="137">
        <v>24917.950226670866</v>
      </c>
      <c r="K8" s="266">
        <v>152935.65417000002</v>
      </c>
      <c r="L8" s="266">
        <v>361935.16565892199</v>
      </c>
      <c r="M8" s="266">
        <v>10020664.617180699</v>
      </c>
      <c r="N8" s="137">
        <v>8489.5499999999993</v>
      </c>
      <c r="O8" s="137">
        <v>7997.15</v>
      </c>
      <c r="P8" s="137">
        <v>8433.65</v>
      </c>
    </row>
    <row r="9" spans="1:16" s="278" customFormat="1" ht="13.5" customHeight="1">
      <c r="A9" s="66">
        <v>42169</v>
      </c>
      <c r="B9" s="137">
        <v>1750</v>
      </c>
      <c r="C9" s="137">
        <v>4</v>
      </c>
      <c r="D9" s="137">
        <v>1517</v>
      </c>
      <c r="E9" s="137">
        <v>22</v>
      </c>
      <c r="F9" s="137">
        <v>1525.2708299999999</v>
      </c>
      <c r="G9" s="266">
        <v>177773.94527999999</v>
      </c>
      <c r="H9" s="266">
        <v>333289.20798286109</v>
      </c>
      <c r="I9" s="137">
        <v>15149.509453766414</v>
      </c>
      <c r="J9" s="137">
        <v>21851.149410813887</v>
      </c>
      <c r="K9" s="266">
        <v>177773.94527999999</v>
      </c>
      <c r="L9" s="266">
        <v>333289.20798286109</v>
      </c>
      <c r="M9" s="266">
        <v>9849076.3755361903</v>
      </c>
      <c r="N9" s="137">
        <v>8467.15</v>
      </c>
      <c r="O9" s="137">
        <v>7940.3</v>
      </c>
      <c r="P9" s="137">
        <v>8368.5</v>
      </c>
    </row>
    <row r="10" spans="1:16" s="278" customFormat="1" ht="13.5" customHeight="1">
      <c r="A10" s="279">
        <v>42200</v>
      </c>
      <c r="B10" s="137">
        <v>1756</v>
      </c>
      <c r="C10" s="137">
        <v>4</v>
      </c>
      <c r="D10" s="137">
        <v>1521</v>
      </c>
      <c r="E10" s="137">
        <v>23</v>
      </c>
      <c r="F10" s="137">
        <v>1742.5215800000001</v>
      </c>
      <c r="G10" s="266">
        <v>196777.31727999999</v>
      </c>
      <c r="H10" s="266">
        <v>383483.93402115599</v>
      </c>
      <c r="I10" s="137">
        <f>H10/E10</f>
        <v>16673.214522658956</v>
      </c>
      <c r="J10" s="280">
        <f>(H10*10000000)/(F10*100000)</f>
        <v>22007.413763056869</v>
      </c>
      <c r="K10" s="266">
        <f>G10</f>
        <v>196777.31727999999</v>
      </c>
      <c r="L10" s="266">
        <f>H10</f>
        <v>383483.93402115599</v>
      </c>
      <c r="M10" s="266">
        <v>10168561.2358761</v>
      </c>
      <c r="N10" s="280">
        <v>8654.75</v>
      </c>
      <c r="O10" s="280">
        <v>8315.4</v>
      </c>
      <c r="P10" s="137">
        <v>8532.85</v>
      </c>
    </row>
    <row r="11" spans="1:16" s="278" customFormat="1" ht="13.5" customHeight="1">
      <c r="A11" s="279">
        <v>42231</v>
      </c>
      <c r="B11" s="137">
        <v>1772</v>
      </c>
      <c r="C11" s="137">
        <v>4</v>
      </c>
      <c r="D11" s="137">
        <v>1574</v>
      </c>
      <c r="E11" s="137">
        <v>21</v>
      </c>
      <c r="F11" s="137">
        <v>1862.3348699999999</v>
      </c>
      <c r="G11" s="266">
        <v>215820.56756000002</v>
      </c>
      <c r="H11" s="266">
        <v>419932.23625570699</v>
      </c>
      <c r="I11" s="137">
        <v>19996.773155033668</v>
      </c>
      <c r="J11" s="280">
        <v>22548.696425133629</v>
      </c>
      <c r="K11" s="266">
        <v>215820.56756000002</v>
      </c>
      <c r="L11" s="266">
        <v>419932.23625570704</v>
      </c>
      <c r="M11" s="266">
        <v>9529069.8685309496</v>
      </c>
      <c r="N11" s="280">
        <v>8621.5499999999993</v>
      </c>
      <c r="O11" s="280">
        <v>7667.25</v>
      </c>
      <c r="P11" s="137">
        <v>7971.3</v>
      </c>
    </row>
    <row r="12" spans="1:16" s="278" customFormat="1" ht="13.5" customHeight="1">
      <c r="A12" s="279">
        <v>42262</v>
      </c>
      <c r="B12" s="137">
        <v>1779</v>
      </c>
      <c r="C12" s="137">
        <v>4</v>
      </c>
      <c r="D12" s="137">
        <v>1535</v>
      </c>
      <c r="E12" s="137">
        <v>20</v>
      </c>
      <c r="F12" s="137">
        <v>1496.6775399999999</v>
      </c>
      <c r="G12" s="266">
        <v>164107.26566999999</v>
      </c>
      <c r="H12" s="266">
        <v>328411.91656595998</v>
      </c>
      <c r="I12" s="137">
        <v>16421</v>
      </c>
      <c r="J12" s="280">
        <v>21942.730333613476</v>
      </c>
      <c r="K12" s="266">
        <v>164107.26566999999</v>
      </c>
      <c r="L12" s="266">
        <v>328411.91656595998</v>
      </c>
      <c r="M12" s="266">
        <v>9491609.4234053697</v>
      </c>
      <c r="N12" s="280">
        <v>8055</v>
      </c>
      <c r="O12" s="280">
        <v>7539.5</v>
      </c>
      <c r="P12" s="137">
        <v>7948.9</v>
      </c>
    </row>
    <row r="13" spans="1:16" s="278" customFormat="1" ht="13.5" customHeight="1">
      <c r="A13" s="279">
        <v>42292</v>
      </c>
      <c r="B13" s="137">
        <v>1781</v>
      </c>
      <c r="C13" s="137">
        <v>4</v>
      </c>
      <c r="D13" s="137">
        <v>1534</v>
      </c>
      <c r="E13" s="137">
        <v>20</v>
      </c>
      <c r="F13" s="137">
        <v>1463.0052499999999</v>
      </c>
      <c r="G13" s="266">
        <v>179059.82381999999</v>
      </c>
      <c r="H13" s="266">
        <v>333800.70268755394</v>
      </c>
      <c r="I13" s="137">
        <v>16690.035134377697</v>
      </c>
      <c r="J13" s="280">
        <v>22816.09739182781</v>
      </c>
      <c r="K13" s="266">
        <v>179059.82381999999</v>
      </c>
      <c r="L13" s="266">
        <v>333800.70268755394</v>
      </c>
      <c r="M13" s="266">
        <v>9654113.5197365303</v>
      </c>
      <c r="N13" s="280">
        <v>8336.2999999999993</v>
      </c>
      <c r="O13" s="280">
        <v>7930.65</v>
      </c>
      <c r="P13" s="137">
        <v>8065.8</v>
      </c>
    </row>
    <row r="14" spans="1:16" s="278" customFormat="1" ht="13.5" customHeight="1">
      <c r="A14" s="279">
        <v>42323</v>
      </c>
      <c r="B14" s="137">
        <v>1786</v>
      </c>
      <c r="C14" s="137">
        <v>4</v>
      </c>
      <c r="D14" s="137">
        <v>1541</v>
      </c>
      <c r="E14" s="137">
        <v>19</v>
      </c>
      <c r="F14" s="137">
        <v>1316.2135000000001</v>
      </c>
      <c r="G14" s="266">
        <v>163708.07999999999</v>
      </c>
      <c r="H14" s="266">
        <v>307149.82</v>
      </c>
      <c r="I14" s="137">
        <v>16166</v>
      </c>
      <c r="J14" s="280">
        <v>23335.866103789394</v>
      </c>
      <c r="K14" s="266">
        <v>163708.07999999999</v>
      </c>
      <c r="L14" s="266">
        <v>307149.82</v>
      </c>
      <c r="M14" s="266">
        <v>9675669.4859400503</v>
      </c>
      <c r="N14" s="280">
        <v>8116.1</v>
      </c>
      <c r="O14" s="280">
        <v>7714.15</v>
      </c>
      <c r="P14" s="137">
        <v>7935.25</v>
      </c>
    </row>
    <row r="15" spans="1:16" s="278" customFormat="1" ht="13.5" customHeight="1">
      <c r="A15" s="279">
        <v>42353</v>
      </c>
      <c r="B15" s="137">
        <v>1794</v>
      </c>
      <c r="C15" s="137">
        <v>4</v>
      </c>
      <c r="D15" s="137">
        <v>1549</v>
      </c>
      <c r="E15" s="137">
        <v>22</v>
      </c>
      <c r="F15" s="137">
        <v>1480.0690400000001</v>
      </c>
      <c r="G15" s="266">
        <v>198467.21902000002</v>
      </c>
      <c r="H15" s="266">
        <v>334953.80289675097</v>
      </c>
      <c r="I15" s="137">
        <v>15225</v>
      </c>
      <c r="J15" s="280">
        <v>22630.958005631343</v>
      </c>
      <c r="K15" s="266">
        <v>198467.21902000002</v>
      </c>
      <c r="L15" s="266">
        <v>334953.80289675097</v>
      </c>
      <c r="M15" s="266">
        <v>9831657.9089900199</v>
      </c>
      <c r="N15" s="280">
        <v>7979.3</v>
      </c>
      <c r="O15" s="280">
        <v>7551.05</v>
      </c>
      <c r="P15" s="137">
        <v>7946.35</v>
      </c>
    </row>
    <row r="16" spans="1:16" s="278" customFormat="1" ht="13.5" customHeight="1">
      <c r="A16" s="279">
        <v>42384</v>
      </c>
      <c r="B16" s="137">
        <v>1797</v>
      </c>
      <c r="C16" s="137">
        <v>4</v>
      </c>
      <c r="D16" s="137">
        <v>1548</v>
      </c>
      <c r="E16" s="137">
        <v>20</v>
      </c>
      <c r="F16" s="137">
        <v>1552.1443400000001</v>
      </c>
      <c r="G16" s="266">
        <v>209338.78210000001</v>
      </c>
      <c r="H16" s="266">
        <v>352083.63580487203</v>
      </c>
      <c r="I16" s="137">
        <v>17604</v>
      </c>
      <c r="J16" s="280">
        <v>22683.691634302002</v>
      </c>
      <c r="K16" s="266">
        <v>209338.78210000001</v>
      </c>
      <c r="L16" s="266">
        <v>352083.63580487203</v>
      </c>
      <c r="M16" s="266">
        <v>9209386.2975138798</v>
      </c>
      <c r="N16" s="280">
        <v>7972.55</v>
      </c>
      <c r="O16" s="280">
        <v>7241.5</v>
      </c>
      <c r="P16" s="137">
        <v>7563.55</v>
      </c>
    </row>
    <row r="17" spans="1:16" s="278" customFormat="1" ht="13.5" customHeight="1">
      <c r="A17" s="279">
        <v>42415</v>
      </c>
      <c r="B17" s="137">
        <v>1800</v>
      </c>
      <c r="C17" s="137">
        <v>4</v>
      </c>
      <c r="D17" s="137">
        <v>1550</v>
      </c>
      <c r="E17" s="137">
        <v>21</v>
      </c>
      <c r="F17" s="137">
        <v>1600.97651</v>
      </c>
      <c r="G17" s="266">
        <v>195172.14246</v>
      </c>
      <c r="H17" s="266">
        <v>345645.94227141095</v>
      </c>
      <c r="I17" s="137">
        <v>16459</v>
      </c>
      <c r="J17" s="280">
        <v>21589.694796422151</v>
      </c>
      <c r="K17" s="266">
        <v>195172.14246</v>
      </c>
      <c r="L17" s="266">
        <v>345645.94227141095</v>
      </c>
      <c r="M17" s="266">
        <v>8422857.3647795506</v>
      </c>
      <c r="N17" s="280">
        <v>7600.45</v>
      </c>
      <c r="O17" s="280">
        <v>6825.8</v>
      </c>
      <c r="P17" s="137">
        <v>6987.05</v>
      </c>
    </row>
    <row r="18" spans="1:16" s="278" customFormat="1" ht="13.5" customHeight="1">
      <c r="A18" s="279">
        <v>42444</v>
      </c>
      <c r="B18" s="137">
        <v>1808</v>
      </c>
      <c r="C18" s="137">
        <v>4</v>
      </c>
      <c r="D18" s="137">
        <v>1563</v>
      </c>
      <c r="E18" s="137">
        <v>20</v>
      </c>
      <c r="F18" s="137">
        <v>1520.0187599999999</v>
      </c>
      <c r="G18" s="266">
        <v>185947.49299</v>
      </c>
      <c r="H18" s="266">
        <v>356947.38964777911</v>
      </c>
      <c r="I18" s="137">
        <v>17847</v>
      </c>
      <c r="J18" s="280">
        <v>23483.09106709835</v>
      </c>
      <c r="K18" s="266">
        <v>185947.49299</v>
      </c>
      <c r="L18" s="266">
        <v>356947.38964777911</v>
      </c>
      <c r="M18" s="266">
        <v>9310471.2698509991</v>
      </c>
      <c r="N18" s="280">
        <v>7777.6</v>
      </c>
      <c r="O18" s="280">
        <v>7035.1</v>
      </c>
      <c r="P18" s="137">
        <v>7738.4</v>
      </c>
    </row>
    <row r="19" spans="1:16" s="707" customFormat="1" ht="13.5" customHeight="1">
      <c r="A19" s="704" t="s">
        <v>693</v>
      </c>
      <c r="B19" s="704"/>
      <c r="C19" s="704"/>
      <c r="D19" s="704"/>
      <c r="E19" s="704"/>
      <c r="F19" s="704"/>
      <c r="G19" s="704"/>
      <c r="H19" s="704"/>
      <c r="I19" s="704"/>
      <c r="J19" s="705"/>
      <c r="K19" s="706"/>
      <c r="L19" s="706"/>
      <c r="M19" s="706"/>
      <c r="N19" s="706"/>
      <c r="O19" s="706"/>
      <c r="P19" s="706"/>
    </row>
    <row r="20" spans="1:16" s="284" customFormat="1" ht="13.5" customHeight="1">
      <c r="A20" s="991" t="s">
        <v>773</v>
      </c>
      <c r="B20" s="991"/>
      <c r="C20" s="991"/>
      <c r="D20" s="991"/>
      <c r="E20" s="991"/>
      <c r="F20" s="991"/>
      <c r="G20" s="285"/>
      <c r="H20" s="285"/>
      <c r="I20" s="285"/>
      <c r="J20" s="282"/>
      <c r="K20" s="283"/>
      <c r="L20" s="283"/>
      <c r="M20" s="283"/>
      <c r="N20" s="283"/>
      <c r="O20" s="283"/>
      <c r="P20" s="283"/>
    </row>
    <row r="21" spans="1:16" s="281" customFormat="1">
      <c r="A21" s="281" t="s">
        <v>257</v>
      </c>
      <c r="G21" s="197"/>
      <c r="H21" s="197"/>
      <c r="I21" s="197"/>
      <c r="J21" s="197"/>
    </row>
    <row r="22" spans="1:16">
      <c r="M22" s="982"/>
    </row>
  </sheetData>
  <mergeCells count="19">
    <mergeCell ref="A20:F20"/>
    <mergeCell ref="J2:J4"/>
    <mergeCell ref="K2:K4"/>
    <mergeCell ref="L2:L4"/>
    <mergeCell ref="M2:M4"/>
    <mergeCell ref="N2:P2"/>
    <mergeCell ref="N3:N4"/>
    <mergeCell ref="O3:O4"/>
    <mergeCell ref="P3:P4"/>
    <mergeCell ref="A1:P1"/>
    <mergeCell ref="A2:A4"/>
    <mergeCell ref="B2:B4"/>
    <mergeCell ref="C2:C4"/>
    <mergeCell ref="D2:D4"/>
    <mergeCell ref="E2:E4"/>
    <mergeCell ref="F2:F4"/>
    <mergeCell ref="G2:G4"/>
    <mergeCell ref="H2:H4"/>
    <mergeCell ref="I2:I4"/>
  </mergeCells>
  <pageMargins left="0.75" right="0.75" top="1" bottom="1" header="0.5" footer="0.5"/>
  <pageSetup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SheetLayoutView="100" workbookViewId="0">
      <selection activeCell="F18" sqref="F18"/>
    </sheetView>
  </sheetViews>
  <sheetFormatPr defaultColWidth="9.140625" defaultRowHeight="15"/>
  <cols>
    <col min="1" max="1" width="43" style="9" customWidth="1"/>
    <col min="2" max="2" width="11.7109375" style="9" customWidth="1"/>
    <col min="3" max="3" width="10.7109375" style="9" customWidth="1"/>
    <col min="4" max="4" width="18.28515625" style="9" customWidth="1"/>
    <col min="5" max="16384" width="9.140625" style="9"/>
  </cols>
  <sheetData>
    <row r="1" spans="1:6" s="8" customFormat="1" ht="17.25" customHeight="1">
      <c r="A1" s="984" t="str">
        <f>[1]Tables!A2</f>
        <v>Table 1: SEBI Registered Market Intermediaries/Institutions</v>
      </c>
      <c r="B1" s="984"/>
      <c r="C1" s="984"/>
      <c r="E1" s="9"/>
      <c r="F1" s="9"/>
    </row>
    <row r="2" spans="1:6" s="12" customFormat="1">
      <c r="A2" s="10" t="s">
        <v>69</v>
      </c>
      <c r="B2" s="11" t="s">
        <v>70</v>
      </c>
      <c r="C2" s="11" t="s">
        <v>71</v>
      </c>
      <c r="E2" s="9"/>
      <c r="F2" s="9"/>
    </row>
    <row r="3" spans="1:6" ht="17.25" customHeight="1">
      <c r="A3" s="13" t="s">
        <v>72</v>
      </c>
      <c r="B3" s="14">
        <v>15</v>
      </c>
      <c r="C3" s="15">
        <v>5</v>
      </c>
    </row>
    <row r="4" spans="1:6" ht="17.25" customHeight="1">
      <c r="A4" s="16" t="s">
        <v>73</v>
      </c>
      <c r="B4" s="14">
        <v>3</v>
      </c>
      <c r="C4" s="17">
        <v>3</v>
      </c>
    </row>
    <row r="5" spans="1:6" ht="17.25" customHeight="1">
      <c r="A5" s="16" t="s">
        <v>74</v>
      </c>
      <c r="B5" s="14">
        <v>3</v>
      </c>
      <c r="C5" s="17">
        <v>3</v>
      </c>
    </row>
    <row r="6" spans="1:6" ht="17.25" customHeight="1">
      <c r="A6" s="16" t="s">
        <v>689</v>
      </c>
      <c r="B6" s="18" t="s">
        <v>75</v>
      </c>
      <c r="C6" s="17">
        <v>12</v>
      </c>
    </row>
    <row r="7" spans="1:6" ht="17.25" customHeight="1">
      <c r="A7" s="16" t="s">
        <v>76</v>
      </c>
      <c r="B7" s="18">
        <v>6147</v>
      </c>
      <c r="C7" s="19">
        <v>3199</v>
      </c>
    </row>
    <row r="8" spans="1:6" ht="17.25" customHeight="1">
      <c r="A8" s="16" t="s">
        <v>77</v>
      </c>
      <c r="B8" s="18">
        <v>3757</v>
      </c>
      <c r="C8" s="19">
        <v>2780</v>
      </c>
    </row>
    <row r="9" spans="1:6" ht="17.25" customHeight="1">
      <c r="A9" s="16" t="s">
        <v>78</v>
      </c>
      <c r="B9" s="14">
        <v>2990</v>
      </c>
      <c r="C9" s="15">
        <v>2760</v>
      </c>
    </row>
    <row r="10" spans="1:6" ht="17.25" customHeight="1">
      <c r="A10" s="16" t="s">
        <v>79</v>
      </c>
      <c r="B10" s="14">
        <v>2406</v>
      </c>
      <c r="C10" s="15">
        <v>1985</v>
      </c>
    </row>
    <row r="11" spans="1:6" ht="17.25" customHeight="1">
      <c r="A11" s="16" t="s">
        <v>80</v>
      </c>
      <c r="B11" s="20">
        <v>6</v>
      </c>
      <c r="C11" s="21">
        <v>6</v>
      </c>
    </row>
    <row r="12" spans="1:6" ht="17.25" customHeight="1">
      <c r="A12" s="16" t="s">
        <v>690</v>
      </c>
      <c r="B12" s="20" t="s">
        <v>75</v>
      </c>
      <c r="C12" s="21">
        <v>295</v>
      </c>
    </row>
    <row r="13" spans="1:6" ht="17.25" customHeight="1">
      <c r="A13" s="16" t="s">
        <v>691</v>
      </c>
      <c r="B13" s="14">
        <v>42351</v>
      </c>
      <c r="C13" s="15">
        <v>34942</v>
      </c>
      <c r="D13" s="22"/>
    </row>
    <row r="14" spans="1:6" ht="17.25" customHeight="1">
      <c r="A14" s="16" t="s">
        <v>81</v>
      </c>
      <c r="B14" s="15">
        <v>1444</v>
      </c>
      <c r="C14" s="19">
        <v>4311</v>
      </c>
    </row>
    <row r="15" spans="1:6" ht="17.25" customHeight="1">
      <c r="A15" s="16" t="s">
        <v>82</v>
      </c>
      <c r="B15" s="15">
        <v>6772</v>
      </c>
      <c r="C15" s="19">
        <v>4406</v>
      </c>
    </row>
    <row r="16" spans="1:6" ht="17.25" customHeight="1">
      <c r="A16" s="16" t="s">
        <v>83</v>
      </c>
      <c r="B16" s="15">
        <v>19</v>
      </c>
      <c r="C16" s="21">
        <v>19</v>
      </c>
    </row>
    <row r="17" spans="1:4" ht="17.25" customHeight="1">
      <c r="A17" s="16" t="s">
        <v>84</v>
      </c>
      <c r="B17" s="15">
        <v>2</v>
      </c>
      <c r="C17" s="15">
        <v>2</v>
      </c>
    </row>
    <row r="18" spans="1:4" ht="17.25" customHeight="1">
      <c r="A18" s="16" t="s">
        <v>85</v>
      </c>
      <c r="B18" s="15">
        <v>854</v>
      </c>
      <c r="C18" s="15">
        <v>858</v>
      </c>
    </row>
    <row r="19" spans="1:4" ht="17.25" customHeight="1">
      <c r="A19" s="16" t="s">
        <v>86</v>
      </c>
      <c r="B19" s="15">
        <v>197</v>
      </c>
      <c r="C19" s="15">
        <v>189</v>
      </c>
    </row>
    <row r="20" spans="1:4" ht="17.25" customHeight="1">
      <c r="A20" s="16" t="s">
        <v>87</v>
      </c>
      <c r="B20" s="15">
        <v>60</v>
      </c>
      <c r="C20" s="15">
        <v>62</v>
      </c>
    </row>
    <row r="21" spans="1:4" ht="17.25" customHeight="1">
      <c r="A21" s="16" t="s">
        <v>88</v>
      </c>
      <c r="B21" s="15">
        <v>2</v>
      </c>
      <c r="C21" s="15">
        <v>2</v>
      </c>
    </row>
    <row r="22" spans="1:4" ht="17.25" customHeight="1">
      <c r="A22" s="16" t="s">
        <v>89</v>
      </c>
      <c r="B22" s="15">
        <v>32</v>
      </c>
      <c r="C22" s="15">
        <v>31</v>
      </c>
    </row>
    <row r="23" spans="1:4" ht="17.25" customHeight="1">
      <c r="A23" s="16" t="s">
        <v>90</v>
      </c>
      <c r="B23" s="15">
        <v>6</v>
      </c>
      <c r="C23" s="15">
        <v>7</v>
      </c>
    </row>
    <row r="24" spans="1:4" ht="17.25" customHeight="1">
      <c r="A24" s="16" t="s">
        <v>91</v>
      </c>
      <c r="B24" s="15">
        <v>5</v>
      </c>
      <c r="C24" s="15">
        <v>5</v>
      </c>
    </row>
    <row r="25" spans="1:4" ht="17.25" customHeight="1">
      <c r="A25" s="16" t="s">
        <v>92</v>
      </c>
      <c r="B25" s="15">
        <v>72</v>
      </c>
      <c r="C25" s="15">
        <v>71</v>
      </c>
    </row>
    <row r="26" spans="1:4" ht="17.25" customHeight="1">
      <c r="A26" s="16" t="s">
        <v>93</v>
      </c>
      <c r="B26" s="15">
        <v>201</v>
      </c>
      <c r="C26" s="15">
        <v>200</v>
      </c>
    </row>
    <row r="27" spans="1:4" ht="17.25" customHeight="1">
      <c r="A27" s="16" t="s">
        <v>94</v>
      </c>
      <c r="B27" s="15">
        <v>204</v>
      </c>
      <c r="C27" s="15">
        <v>215</v>
      </c>
      <c r="D27" s="8"/>
    </row>
    <row r="28" spans="1:4" ht="17.25" customHeight="1">
      <c r="A28" s="16" t="s">
        <v>95</v>
      </c>
      <c r="B28" s="15">
        <v>135</v>
      </c>
      <c r="C28" s="15">
        <v>209</v>
      </c>
    </row>
    <row r="29" spans="1:4" ht="17.25" customHeight="1">
      <c r="A29" s="16" t="s">
        <v>96</v>
      </c>
      <c r="B29" s="15">
        <v>188</v>
      </c>
      <c r="C29" s="15">
        <v>204</v>
      </c>
    </row>
    <row r="30" spans="1:4" ht="17.25" customHeight="1">
      <c r="A30" s="16" t="s">
        <v>97</v>
      </c>
      <c r="B30" s="20">
        <v>47</v>
      </c>
      <c r="C30" s="15">
        <v>48</v>
      </c>
    </row>
    <row r="31" spans="1:4" ht="17.25" customHeight="1">
      <c r="A31" s="16" t="s">
        <v>98</v>
      </c>
      <c r="B31" s="14">
        <v>271</v>
      </c>
      <c r="C31" s="15">
        <v>427</v>
      </c>
    </row>
    <row r="32" spans="1:4" ht="17.25" customHeight="1">
      <c r="A32" s="16" t="s">
        <v>99</v>
      </c>
      <c r="B32" s="14">
        <v>26</v>
      </c>
      <c r="C32" s="15">
        <v>261</v>
      </c>
    </row>
    <row r="33" spans="1:4" ht="17.25" customHeight="1">
      <c r="A33" s="16" t="s">
        <v>100</v>
      </c>
      <c r="B33" s="14">
        <v>1</v>
      </c>
      <c r="C33" s="15">
        <v>1</v>
      </c>
    </row>
    <row r="34" spans="1:4" ht="17.25" customHeight="1">
      <c r="A34" s="16" t="s">
        <v>101</v>
      </c>
      <c r="B34" s="14">
        <v>2</v>
      </c>
      <c r="C34" s="15">
        <v>2</v>
      </c>
    </row>
    <row r="35" spans="1:4" ht="17.25" customHeight="1">
      <c r="A35" s="16" t="s">
        <v>102</v>
      </c>
      <c r="B35" s="14">
        <v>1</v>
      </c>
      <c r="C35" s="15">
        <v>1</v>
      </c>
    </row>
    <row r="36" spans="1:4" ht="12.75" customHeight="1">
      <c r="A36" s="23" t="s">
        <v>103</v>
      </c>
      <c r="B36" s="24">
        <v>2</v>
      </c>
      <c r="C36" s="25">
        <v>2</v>
      </c>
    </row>
    <row r="37" spans="1:4" s="28" customFormat="1" ht="13.5" customHeight="1">
      <c r="A37" s="26" t="s">
        <v>104</v>
      </c>
      <c r="B37" s="27"/>
    </row>
    <row r="38" spans="1:4" s="29" customFormat="1" ht="112.5" customHeight="1">
      <c r="A38" s="983" t="s">
        <v>105</v>
      </c>
      <c r="B38" s="983"/>
      <c r="C38" s="983"/>
      <c r="D38" s="983"/>
    </row>
    <row r="39" spans="1:4" s="29" customFormat="1" ht="25.5" customHeight="1">
      <c r="A39" s="983" t="s">
        <v>106</v>
      </c>
      <c r="B39" s="983"/>
      <c r="C39" s="983"/>
      <c r="D39" s="983"/>
    </row>
    <row r="40" spans="1:4" s="30" customFormat="1" ht="12.75" customHeight="1">
      <c r="A40" s="983" t="s">
        <v>107</v>
      </c>
      <c r="B40" s="983"/>
      <c r="C40" s="983"/>
      <c r="D40" s="983"/>
    </row>
    <row r="41" spans="1:4" ht="12" customHeight="1">
      <c r="A41" s="983" t="s">
        <v>108</v>
      </c>
      <c r="B41" s="983"/>
      <c r="C41" s="983"/>
      <c r="D41" s="983"/>
    </row>
    <row r="42" spans="1:4" ht="54.75" customHeight="1">
      <c r="A42" s="983" t="s">
        <v>109</v>
      </c>
      <c r="B42" s="983"/>
      <c r="C42" s="983"/>
      <c r="D42" s="983"/>
    </row>
    <row r="43" spans="1:4" ht="12" customHeight="1">
      <c r="A43" s="31" t="s">
        <v>110</v>
      </c>
      <c r="B43" s="686"/>
      <c r="C43" s="686"/>
    </row>
    <row r="44" spans="1:4" s="28" customFormat="1" ht="12" customHeight="1">
      <c r="A44" s="692" t="s">
        <v>773</v>
      </c>
    </row>
    <row r="45" spans="1:4">
      <c r="A45" s="33" t="s">
        <v>111</v>
      </c>
    </row>
  </sheetData>
  <mergeCells count="6">
    <mergeCell ref="A42:D42"/>
    <mergeCell ref="A41:D41"/>
    <mergeCell ref="A1:C1"/>
    <mergeCell ref="A38:D38"/>
    <mergeCell ref="A39:D39"/>
    <mergeCell ref="A40:D40"/>
  </mergeCells>
  <pageMargins left="0.75" right="0.75" top="1" bottom="1" header="0.5" footer="0.5"/>
  <pageSetup scale="71"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SheetLayoutView="100" workbookViewId="0">
      <selection activeCell="J22" sqref="J22"/>
    </sheetView>
  </sheetViews>
  <sheetFormatPr defaultColWidth="9.140625" defaultRowHeight="12.75"/>
  <cols>
    <col min="1" max="1" width="6" style="268" customWidth="1"/>
    <col min="2" max="2" width="10.85546875" style="268" customWidth="1"/>
    <col min="3" max="3" width="8" style="268" customWidth="1"/>
    <col min="4" max="4" width="7.5703125" style="268" customWidth="1"/>
    <col min="5" max="5" width="8" style="305" customWidth="1"/>
    <col min="6" max="6" width="8" style="268" customWidth="1"/>
    <col min="7" max="16384" width="9.140625" style="268"/>
  </cols>
  <sheetData>
    <row r="1" spans="1:6" ht="31.5" customHeight="1">
      <c r="A1" s="1104" t="str">
        <f>[1]Tables!A20</f>
        <v>Table 19: City-wise Distribution of Turnover on Cash Segments of BSE and NSE</v>
      </c>
      <c r="B1" s="1104"/>
      <c r="C1" s="1104"/>
      <c r="D1" s="1104"/>
      <c r="E1" s="1104"/>
      <c r="F1" s="1104"/>
    </row>
    <row r="2" spans="1:6" ht="15" customHeight="1">
      <c r="A2" s="1105" t="s">
        <v>258</v>
      </c>
      <c r="B2" s="1106"/>
      <c r="C2" s="1106"/>
      <c r="D2" s="1106"/>
      <c r="E2" s="1106"/>
      <c r="F2" s="1107"/>
    </row>
    <row r="3" spans="1:6">
      <c r="A3" s="1108" t="s">
        <v>112</v>
      </c>
      <c r="B3" s="1108" t="s">
        <v>259</v>
      </c>
      <c r="C3" s="1106" t="s">
        <v>198</v>
      </c>
      <c r="D3" s="1107"/>
      <c r="E3" s="1106" t="s">
        <v>197</v>
      </c>
      <c r="F3" s="1107"/>
    </row>
    <row r="4" spans="1:6" ht="15.75" customHeight="1">
      <c r="A4" s="1109"/>
      <c r="B4" s="1109" t="s">
        <v>260</v>
      </c>
      <c r="C4" s="286" t="s">
        <v>70</v>
      </c>
      <c r="D4" s="287">
        <v>42431</v>
      </c>
      <c r="E4" s="286" t="s">
        <v>70</v>
      </c>
      <c r="F4" s="287">
        <f>D4</f>
        <v>42431</v>
      </c>
    </row>
    <row r="5" spans="1:6" ht="12.75" customHeight="1">
      <c r="A5" s="288">
        <v>1</v>
      </c>
      <c r="B5" s="289" t="s">
        <v>228</v>
      </c>
      <c r="C5" s="290">
        <v>5.4996681844208055</v>
      </c>
      <c r="D5" s="291">
        <v>3.5610804680447612</v>
      </c>
      <c r="E5" s="290">
        <v>3.5118161910523376</v>
      </c>
      <c r="F5" s="292">
        <v>2.8720127088273006</v>
      </c>
    </row>
    <row r="6" spans="1:6" ht="12.75" customHeight="1">
      <c r="A6" s="288">
        <v>2</v>
      </c>
      <c r="B6" s="293" t="s">
        <v>261</v>
      </c>
      <c r="C6" s="290">
        <v>0.26403081067941203</v>
      </c>
      <c r="D6" s="291">
        <v>0.28512633410760424</v>
      </c>
      <c r="E6" s="290">
        <v>1.7098824447011833</v>
      </c>
      <c r="F6" s="292">
        <v>5.3032998596172209</v>
      </c>
    </row>
    <row r="7" spans="1:6" ht="12.75" customHeight="1">
      <c r="A7" s="288">
        <v>3</v>
      </c>
      <c r="B7" s="293" t="s">
        <v>262</v>
      </c>
      <c r="C7" s="290">
        <v>0.7006024082525496</v>
      </c>
      <c r="D7" s="291">
        <v>1.066541190704732</v>
      </c>
      <c r="E7" s="290">
        <v>0.43247394532861355</v>
      </c>
      <c r="F7" s="292">
        <v>0.27218955730770683</v>
      </c>
    </row>
    <row r="8" spans="1:6" ht="12.75" customHeight="1">
      <c r="A8" s="288">
        <v>4</v>
      </c>
      <c r="B8" s="293" t="s">
        <v>263</v>
      </c>
      <c r="C8" s="290">
        <v>1.646422027602459E-2</v>
      </c>
      <c r="D8" s="291">
        <v>1.6319941184276659E-12</v>
      </c>
      <c r="E8" s="290">
        <v>0</v>
      </c>
      <c r="F8" s="292">
        <v>2.0497232608623168E-4</v>
      </c>
    </row>
    <row r="9" spans="1:6" ht="12.75" customHeight="1">
      <c r="A9" s="288">
        <v>5</v>
      </c>
      <c r="B9" s="293" t="s">
        <v>264</v>
      </c>
      <c r="C9" s="290">
        <v>0.60822260971865472</v>
      </c>
      <c r="D9" s="291">
        <v>1.4689061103515371</v>
      </c>
      <c r="E9" s="290">
        <v>1.4197463090918696</v>
      </c>
      <c r="F9" s="292">
        <v>1.3758522025086193</v>
      </c>
    </row>
    <row r="10" spans="1:6" ht="12.75" customHeight="1">
      <c r="A10" s="288">
        <v>6</v>
      </c>
      <c r="B10" s="293" t="s">
        <v>265</v>
      </c>
      <c r="C10" s="290">
        <v>0.18662544610766033</v>
      </c>
      <c r="D10" s="291">
        <v>0.1453188464814289</v>
      </c>
      <c r="E10" s="290">
        <v>1.3963053246722501</v>
      </c>
      <c r="F10" s="292">
        <v>1.2040871887412463</v>
      </c>
    </row>
    <row r="11" spans="1:6" ht="12.75" customHeight="1">
      <c r="A11" s="288">
        <v>7</v>
      </c>
      <c r="B11" s="293" t="s">
        <v>266</v>
      </c>
      <c r="C11" s="290">
        <v>2.3539948996194181E-2</v>
      </c>
      <c r="D11" s="291">
        <v>2.8632907867876332E-2</v>
      </c>
      <c r="E11" s="290">
        <v>0.21200466545295174</v>
      </c>
      <c r="F11" s="292">
        <v>8.8027480771068034E-2</v>
      </c>
    </row>
    <row r="12" spans="1:6" ht="12.75" customHeight="1">
      <c r="A12" s="288">
        <v>8</v>
      </c>
      <c r="B12" s="293" t="s">
        <v>267</v>
      </c>
      <c r="C12" s="290">
        <v>4.3748526726818611</v>
      </c>
      <c r="D12" s="291">
        <v>3.3576087011041116</v>
      </c>
      <c r="E12" s="290">
        <v>9.3892689004115937</v>
      </c>
      <c r="F12" s="292">
        <v>6.6158050356320057</v>
      </c>
    </row>
    <row r="13" spans="1:6" ht="12.75" customHeight="1">
      <c r="A13" s="288">
        <v>9</v>
      </c>
      <c r="B13" s="293" t="s">
        <v>268</v>
      </c>
      <c r="C13" s="290">
        <v>0.11446789846813686</v>
      </c>
      <c r="D13" s="291">
        <v>5.5574638629581716E-2</v>
      </c>
      <c r="E13" s="290">
        <v>5.6838621996213512E-3</v>
      </c>
      <c r="F13" s="292">
        <v>1.9302867045674617E-3</v>
      </c>
    </row>
    <row r="14" spans="1:6" ht="12.75" customHeight="1">
      <c r="A14" s="288">
        <v>10</v>
      </c>
      <c r="B14" s="293" t="s">
        <v>269</v>
      </c>
      <c r="C14" s="290">
        <v>0.33266588798168056</v>
      </c>
      <c r="D14" s="291">
        <v>0.28284957904631869</v>
      </c>
      <c r="E14" s="290">
        <v>4.5</v>
      </c>
      <c r="F14" s="292">
        <v>3.9200650474403393</v>
      </c>
    </row>
    <row r="15" spans="1:6" ht="12.75" customHeight="1">
      <c r="A15" s="288">
        <v>11</v>
      </c>
      <c r="B15" s="293" t="s">
        <v>270</v>
      </c>
      <c r="C15" s="290">
        <v>0.45167535356998789</v>
      </c>
      <c r="D15" s="291">
        <v>0.35201897076067096</v>
      </c>
      <c r="E15" s="290">
        <v>0.535589773943696</v>
      </c>
      <c r="F15" s="292">
        <v>0.32956100916012587</v>
      </c>
    </row>
    <row r="16" spans="1:6" ht="12.75" customHeight="1">
      <c r="A16" s="288">
        <v>12</v>
      </c>
      <c r="B16" s="293" t="s">
        <v>271</v>
      </c>
      <c r="C16" s="290">
        <v>0.87011858932064257</v>
      </c>
      <c r="D16" s="291">
        <v>0.64754215336468723</v>
      </c>
      <c r="E16" s="290">
        <v>0.49599488102022393</v>
      </c>
      <c r="F16" s="292">
        <v>0.465906753670836</v>
      </c>
    </row>
    <row r="17" spans="1:7" ht="12.75" customHeight="1">
      <c r="A17" s="288">
        <v>13</v>
      </c>
      <c r="B17" s="293" t="s">
        <v>272</v>
      </c>
      <c r="C17" s="290">
        <v>0.70656783457338057</v>
      </c>
      <c r="D17" s="291">
        <v>0.38237416164001736</v>
      </c>
      <c r="E17" s="290">
        <v>0.12888919227160922</v>
      </c>
      <c r="F17" s="292">
        <v>9.0975471806912886E-2</v>
      </c>
    </row>
    <row r="18" spans="1:7" ht="12.75" customHeight="1">
      <c r="A18" s="288">
        <v>14</v>
      </c>
      <c r="B18" s="293" t="s">
        <v>273</v>
      </c>
      <c r="C18" s="290">
        <v>6.7943533933178966</v>
      </c>
      <c r="D18" s="291">
        <v>5.9665342095214342</v>
      </c>
      <c r="E18" s="290">
        <v>6.6420948476694983</v>
      </c>
      <c r="F18" s="292">
        <v>5.2068443692651751</v>
      </c>
    </row>
    <row r="19" spans="1:7" ht="12.75" customHeight="1">
      <c r="A19" s="288">
        <v>15</v>
      </c>
      <c r="B19" s="293" t="s">
        <v>274</v>
      </c>
      <c r="C19" s="290">
        <v>0.12867041388555184</v>
      </c>
      <c r="D19" s="291">
        <v>0.12562228221856162</v>
      </c>
      <c r="E19" s="290">
        <v>7.7554802103614429E-2</v>
      </c>
      <c r="F19" s="292">
        <v>7.446508944906878E-2</v>
      </c>
    </row>
    <row r="20" spans="1:7" ht="12.75" customHeight="1">
      <c r="A20" s="288">
        <v>16</v>
      </c>
      <c r="B20" s="293" t="s">
        <v>275</v>
      </c>
      <c r="C20" s="290">
        <v>3.3510938114840821E-2</v>
      </c>
      <c r="D20" s="291">
        <v>2.201720104601337E-2</v>
      </c>
      <c r="E20" s="290">
        <v>2.5117620675294402E-3</v>
      </c>
      <c r="F20" s="292">
        <v>9.6957310074465908E-4</v>
      </c>
    </row>
    <row r="21" spans="1:7" ht="12.75" customHeight="1">
      <c r="A21" s="288">
        <v>17</v>
      </c>
      <c r="B21" s="293" t="s">
        <v>276</v>
      </c>
      <c r="C21" s="290">
        <v>56.870752946236514</v>
      </c>
      <c r="D21" s="291">
        <v>56.344123437533753</v>
      </c>
      <c r="E21" s="290">
        <v>59.196100801698861</v>
      </c>
      <c r="F21" s="292">
        <v>59.647619345233593</v>
      </c>
    </row>
    <row r="22" spans="1:7" ht="12.75" customHeight="1">
      <c r="A22" s="288">
        <v>18</v>
      </c>
      <c r="B22" s="293" t="s">
        <v>277</v>
      </c>
      <c r="C22" s="290">
        <v>8.7360872509035861E-2</v>
      </c>
      <c r="D22" s="291">
        <v>5.4410793525478708E-2</v>
      </c>
      <c r="E22" s="290">
        <v>1.3894734850876476E-2</v>
      </c>
      <c r="F22" s="292">
        <v>4.8611161013938425E-3</v>
      </c>
    </row>
    <row r="23" spans="1:7" ht="12.75" customHeight="1">
      <c r="A23" s="288">
        <v>19</v>
      </c>
      <c r="B23" s="293" t="s">
        <v>278</v>
      </c>
      <c r="C23" s="290">
        <v>0.52665882388553154</v>
      </c>
      <c r="D23" s="291">
        <v>0.35798776146327876</v>
      </c>
      <c r="E23" s="290">
        <v>0.18820917863864692</v>
      </c>
      <c r="F23" s="292">
        <v>0.16008555320620974</v>
      </c>
    </row>
    <row r="24" spans="1:7" ht="12.75" customHeight="1">
      <c r="A24" s="288">
        <v>20</v>
      </c>
      <c r="B24" s="293" t="s">
        <v>279</v>
      </c>
      <c r="C24" s="290">
        <v>3.2787528776480759</v>
      </c>
      <c r="D24" s="291">
        <v>2.0372794030296308</v>
      </c>
      <c r="E24" s="290">
        <v>1.0059291127892176</v>
      </c>
      <c r="F24" s="292">
        <v>1.1847324018733887</v>
      </c>
    </row>
    <row r="25" spans="1:7" ht="12.75" customHeight="1">
      <c r="A25" s="288">
        <v>21</v>
      </c>
      <c r="B25" s="293" t="s">
        <v>179</v>
      </c>
      <c r="C25" s="290">
        <v>18.130437869355575</v>
      </c>
      <c r="D25" s="294">
        <v>23.438288088979757</v>
      </c>
      <c r="E25" s="290">
        <v>9.1800000000000068</v>
      </c>
      <c r="F25" s="292">
        <v>11.180504977256376</v>
      </c>
    </row>
    <row r="26" spans="1:7" ht="12.75" customHeight="1">
      <c r="A26" s="295"/>
      <c r="B26" s="296" t="s">
        <v>137</v>
      </c>
      <c r="C26" s="297">
        <f t="shared" ref="C26:F26" si="0">SUM(C5:C25)</f>
        <v>100</v>
      </c>
      <c r="D26" s="297">
        <v>100</v>
      </c>
      <c r="E26" s="298">
        <f t="shared" si="0"/>
        <v>100.04395072996419</v>
      </c>
      <c r="F26" s="298">
        <f t="shared" si="0"/>
        <v>100</v>
      </c>
    </row>
    <row r="27" spans="1:7" s="299" customFormat="1" ht="12">
      <c r="A27" s="1102" t="s">
        <v>104</v>
      </c>
      <c r="B27" s="1102"/>
      <c r="C27" s="1102"/>
      <c r="D27" s="1102"/>
      <c r="E27" s="1102"/>
    </row>
    <row r="28" spans="1:7" s="300" customFormat="1" ht="14.25" customHeight="1">
      <c r="A28" s="1103" t="s">
        <v>694</v>
      </c>
      <c r="B28" s="1103"/>
      <c r="C28" s="1103"/>
      <c r="D28" s="1103"/>
      <c r="E28" s="1103"/>
      <c r="F28" s="1103"/>
      <c r="G28" s="1103"/>
    </row>
    <row r="29" spans="1:7" s="300" customFormat="1" ht="23.25" customHeight="1">
      <c r="A29" s="1103"/>
      <c r="B29" s="1103"/>
      <c r="C29" s="1103"/>
      <c r="D29" s="1103"/>
      <c r="E29" s="1103"/>
      <c r="F29" s="1103"/>
      <c r="G29" s="1103"/>
    </row>
    <row r="30" spans="1:7" s="300" customFormat="1" ht="12">
      <c r="A30" s="301" t="s">
        <v>204</v>
      </c>
      <c r="B30" s="301"/>
      <c r="C30" s="302"/>
      <c r="D30" s="302"/>
      <c r="E30" s="303"/>
      <c r="F30" s="304"/>
    </row>
  </sheetData>
  <mergeCells count="8">
    <mergeCell ref="A27:E27"/>
    <mergeCell ref="A28:G29"/>
    <mergeCell ref="A1:F1"/>
    <mergeCell ref="A2:F2"/>
    <mergeCell ref="A3:A4"/>
    <mergeCell ref="B3:B4"/>
    <mergeCell ref="C3:D3"/>
    <mergeCell ref="E3:F3"/>
  </mergeCells>
  <pageMargins left="0.75" right="0.75" top="1" bottom="1" header="0.5" footer="0.5"/>
  <pageSetup scale="9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activeCell="E26" sqref="E26"/>
    </sheetView>
  </sheetViews>
  <sheetFormatPr defaultColWidth="9.140625" defaultRowHeight="15"/>
  <cols>
    <col min="1" max="1" width="9.5703125" style="307" customWidth="1"/>
    <col min="2" max="2" width="11.28515625" style="307" customWidth="1"/>
    <col min="3" max="3" width="8.42578125" style="307" customWidth="1"/>
    <col min="4" max="4" width="14.5703125" style="307" customWidth="1"/>
    <col min="5" max="5" width="8.5703125" style="307" customWidth="1"/>
    <col min="6" max="6" width="9" style="307" customWidth="1"/>
    <col min="7" max="16384" width="9.140625" style="307"/>
  </cols>
  <sheetData>
    <row r="1" spans="1:6" ht="15.75">
      <c r="A1" s="306" t="str">
        <f>[1]Tables!A21</f>
        <v>Table 20: Category-wise Share of Turnover in Cash Segment of BSE</v>
      </c>
    </row>
    <row r="2" spans="1:6">
      <c r="A2" s="1110" t="s">
        <v>280</v>
      </c>
      <c r="B2" s="1112" t="s">
        <v>281</v>
      </c>
      <c r="C2" s="1113"/>
      <c r="D2" s="1113"/>
      <c r="E2" s="1113"/>
      <c r="F2" s="1114"/>
    </row>
    <row r="3" spans="1:6" ht="21" customHeight="1">
      <c r="A3" s="1111"/>
      <c r="B3" s="308" t="s">
        <v>282</v>
      </c>
      <c r="C3" s="308" t="s">
        <v>283</v>
      </c>
      <c r="D3" s="309" t="s">
        <v>97</v>
      </c>
      <c r="E3" s="308" t="s">
        <v>284</v>
      </c>
      <c r="F3" s="308" t="s">
        <v>179</v>
      </c>
    </row>
    <row r="4" spans="1:6">
      <c r="A4" s="279">
        <v>42005</v>
      </c>
      <c r="B4" s="310">
        <v>19.3</v>
      </c>
      <c r="C4" s="310">
        <v>22.02</v>
      </c>
      <c r="D4" s="310">
        <v>2.5499999999999998</v>
      </c>
      <c r="E4" s="310">
        <v>0.05</v>
      </c>
      <c r="F4" s="310">
        <v>56.080000000000005</v>
      </c>
    </row>
    <row r="5" spans="1:6">
      <c r="A5" s="279">
        <v>42036</v>
      </c>
      <c r="B5" s="310">
        <v>20.65</v>
      </c>
      <c r="C5" s="310">
        <v>19.559999999999999</v>
      </c>
      <c r="D5" s="310">
        <v>2.4500000000000002</v>
      </c>
      <c r="E5" s="310">
        <v>9.7000000000000003E-2</v>
      </c>
      <c r="F5" s="310">
        <v>57.243000000000002</v>
      </c>
    </row>
    <row r="6" spans="1:6">
      <c r="A6" s="279">
        <v>42064</v>
      </c>
      <c r="B6" s="310">
        <v>17.920000000000002</v>
      </c>
      <c r="C6" s="310">
        <v>21.46</v>
      </c>
      <c r="D6" s="310">
        <v>2.86</v>
      </c>
      <c r="E6" s="310">
        <v>0.34</v>
      </c>
      <c r="F6" s="310">
        <v>57.419999999999995</v>
      </c>
    </row>
    <row r="7" spans="1:6">
      <c r="A7" s="279">
        <v>42095</v>
      </c>
      <c r="B7" s="311">
        <v>17.793493617336225</v>
      </c>
      <c r="C7" s="311">
        <v>23.849939322140898</v>
      </c>
      <c r="D7" s="311">
        <v>2.909668864814563</v>
      </c>
      <c r="E7" s="311">
        <v>9.1477190372902376E-2</v>
      </c>
      <c r="F7" s="311">
        <v>55.355421005335415</v>
      </c>
    </row>
    <row r="8" spans="1:6">
      <c r="A8" s="279">
        <v>42125</v>
      </c>
      <c r="B8" s="311">
        <v>17.158866310208985</v>
      </c>
      <c r="C8" s="311">
        <v>26.220226839467188</v>
      </c>
      <c r="D8" s="311">
        <v>2.9636214611123033</v>
      </c>
      <c r="E8" s="311">
        <v>2.9848895610076549E-2</v>
      </c>
      <c r="F8" s="311">
        <v>53.627436493601458</v>
      </c>
    </row>
    <row r="9" spans="1:6">
      <c r="A9" s="279">
        <v>42156</v>
      </c>
      <c r="B9" s="311">
        <v>17.585802428653505</v>
      </c>
      <c r="C9" s="311">
        <v>21.769065956387106</v>
      </c>
      <c r="D9" s="311">
        <v>3.2826622615425189</v>
      </c>
      <c r="E9" s="311">
        <v>4.1087487316629444E-2</v>
      </c>
      <c r="F9" s="311">
        <v>57.321381866100239</v>
      </c>
    </row>
    <row r="10" spans="1:6">
      <c r="A10" s="279">
        <v>42186</v>
      </c>
      <c r="B10" s="311">
        <v>18.360593277168448</v>
      </c>
      <c r="C10" s="311">
        <v>15.570388519512834</v>
      </c>
      <c r="D10" s="311">
        <v>2.7520211442799929</v>
      </c>
      <c r="E10" s="311">
        <v>4.4242792016780774E-2</v>
      </c>
      <c r="F10" s="311">
        <v>63.272754267021952</v>
      </c>
    </row>
    <row r="11" spans="1:6">
      <c r="A11" s="279">
        <v>42217</v>
      </c>
      <c r="B11" s="311">
        <v>19.612919696657265</v>
      </c>
      <c r="C11" s="311">
        <v>14.775240702416575</v>
      </c>
      <c r="D11" s="311">
        <v>2.7528596888305223</v>
      </c>
      <c r="E11" s="311">
        <v>6.3216467375528648E-2</v>
      </c>
      <c r="F11" s="311">
        <v>62.795763444720102</v>
      </c>
    </row>
    <row r="12" spans="1:6">
      <c r="A12" s="279">
        <v>42248</v>
      </c>
      <c r="B12" s="311">
        <v>19.253028050264898</v>
      </c>
      <c r="C12" s="311">
        <v>18.356642196303802</v>
      </c>
      <c r="D12" s="311">
        <v>4.0293189395828142</v>
      </c>
      <c r="E12" s="311">
        <v>2.8401296929642481E-2</v>
      </c>
      <c r="F12" s="311">
        <v>58.332609516918836</v>
      </c>
    </row>
    <row r="13" spans="1:6">
      <c r="A13" s="279">
        <v>42278</v>
      </c>
      <c r="B13" s="311">
        <v>19.34159399010079</v>
      </c>
      <c r="C13" s="311">
        <v>12.068816259023652</v>
      </c>
      <c r="D13" s="311">
        <v>4.1202338686444619</v>
      </c>
      <c r="E13" s="311">
        <v>0.42891363269589461</v>
      </c>
      <c r="F13" s="311">
        <v>64.040442249535204</v>
      </c>
    </row>
    <row r="14" spans="1:6">
      <c r="A14" s="279">
        <v>42309</v>
      </c>
      <c r="B14" s="311">
        <v>20.183454875089136</v>
      </c>
      <c r="C14" s="311">
        <v>11.744572166203625</v>
      </c>
      <c r="D14" s="311">
        <v>2.9404854599409789</v>
      </c>
      <c r="E14" s="311">
        <v>0.21774667141618897</v>
      </c>
      <c r="F14" s="311">
        <v>64.913740827350068</v>
      </c>
    </row>
    <row r="15" spans="1:6">
      <c r="A15" s="279">
        <v>42339</v>
      </c>
      <c r="B15" s="311">
        <v>19.875599735092401</v>
      </c>
      <c r="C15" s="311">
        <v>10.4399185086987</v>
      </c>
      <c r="D15" s="311">
        <v>3.0703283541874602</v>
      </c>
      <c r="E15" s="311">
        <v>8.5118113620811203E-2</v>
      </c>
      <c r="F15" s="311">
        <v>66.529035288400621</v>
      </c>
    </row>
    <row r="16" spans="1:6">
      <c r="A16" s="279">
        <v>42370</v>
      </c>
      <c r="B16" s="311">
        <v>20.708854653485801</v>
      </c>
      <c r="C16" s="311">
        <v>13.469111648031568</v>
      </c>
      <c r="D16" s="311">
        <v>4.0100404118490962</v>
      </c>
      <c r="E16" s="311">
        <v>4.93468942984168E-2</v>
      </c>
      <c r="F16" s="311">
        <v>61.762646392335114</v>
      </c>
    </row>
    <row r="17" spans="1:16">
      <c r="A17" s="279">
        <v>42401</v>
      </c>
      <c r="B17" s="311">
        <v>20.748246984634505</v>
      </c>
      <c r="C17" s="311">
        <v>18.038506239355822</v>
      </c>
      <c r="D17" s="311">
        <v>3.2358377287730824</v>
      </c>
      <c r="E17" s="311">
        <v>2.5311167795908085E-2</v>
      </c>
      <c r="F17" s="311">
        <v>57.952097879440686</v>
      </c>
    </row>
    <row r="18" spans="1:16">
      <c r="A18" s="279">
        <v>42430</v>
      </c>
      <c r="B18" s="311">
        <v>16.060150498859112</v>
      </c>
      <c r="C18" s="311">
        <v>21.644465130736862</v>
      </c>
      <c r="D18" s="311">
        <v>3.3436412629711372</v>
      </c>
      <c r="E18" s="311">
        <v>1.023876563652661</v>
      </c>
      <c r="F18" s="311">
        <v>57.927866543780226</v>
      </c>
    </row>
    <row r="19" spans="1:16" s="251" customFormat="1" ht="12.75">
      <c r="A19" s="273" t="s">
        <v>285</v>
      </c>
      <c r="B19" s="274"/>
      <c r="C19" s="275"/>
      <c r="D19" s="275"/>
      <c r="E19" s="275"/>
      <c r="F19" s="269"/>
      <c r="G19" s="269"/>
      <c r="H19" s="275"/>
      <c r="I19" s="275"/>
      <c r="J19" s="269"/>
      <c r="K19" s="271"/>
      <c r="N19" s="269"/>
      <c r="O19" s="269"/>
      <c r="P19" s="269"/>
    </row>
  </sheetData>
  <mergeCells count="2">
    <mergeCell ref="A2:A3"/>
    <mergeCell ref="B2:F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I22" sqref="I22"/>
    </sheetView>
  </sheetViews>
  <sheetFormatPr defaultColWidth="9.140625" defaultRowHeight="15"/>
  <cols>
    <col min="1" max="1" width="10.5703125" style="637" customWidth="1"/>
    <col min="2" max="2" width="12.5703125" style="637" customWidth="1"/>
    <col min="3" max="3" width="7.85546875" style="637" customWidth="1"/>
    <col min="4" max="4" width="10" style="637" customWidth="1"/>
    <col min="5" max="5" width="8.5703125" style="637" customWidth="1"/>
    <col min="6" max="6" width="9" style="637" customWidth="1"/>
    <col min="7" max="16384" width="9.140625" style="637"/>
  </cols>
  <sheetData>
    <row r="1" spans="1:6" ht="15.75">
      <c r="A1" s="636" t="str">
        <f>[3]Tables!A22</f>
        <v>Table 21: Category-wise Share of Turnover in Cash Segment of NSE</v>
      </c>
    </row>
    <row r="2" spans="1:6">
      <c r="A2" s="1115" t="s">
        <v>280</v>
      </c>
      <c r="B2" s="1117" t="s">
        <v>281</v>
      </c>
      <c r="C2" s="1118"/>
      <c r="D2" s="1118"/>
      <c r="E2" s="1118"/>
      <c r="F2" s="1119"/>
    </row>
    <row r="3" spans="1:6" ht="28.5" customHeight="1">
      <c r="A3" s="1116"/>
      <c r="B3" s="638" t="s">
        <v>282</v>
      </c>
      <c r="C3" s="638" t="s">
        <v>283</v>
      </c>
      <c r="D3" s="639" t="s">
        <v>97</v>
      </c>
      <c r="E3" s="638" t="s">
        <v>284</v>
      </c>
      <c r="F3" s="638" t="s">
        <v>179</v>
      </c>
    </row>
    <row r="4" spans="1:6">
      <c r="A4" s="640">
        <v>42005</v>
      </c>
      <c r="B4" s="310">
        <v>19.601341992638925</v>
      </c>
      <c r="C4" s="310">
        <v>21.537380732320006</v>
      </c>
      <c r="D4" s="310">
        <v>4.4517768516986003</v>
      </c>
      <c r="E4" s="310">
        <v>0.58961655697601745</v>
      </c>
      <c r="F4" s="310">
        <v>53.82</v>
      </c>
    </row>
    <row r="5" spans="1:6">
      <c r="A5" s="640">
        <v>42036</v>
      </c>
      <c r="B5" s="310">
        <v>21.202181417432403</v>
      </c>
      <c r="C5" s="310">
        <v>19.985442855031827</v>
      </c>
      <c r="D5" s="310">
        <v>4.5757616940925185</v>
      </c>
      <c r="E5" s="310">
        <v>0.56978645539733397</v>
      </c>
      <c r="F5" s="310">
        <v>53.67</v>
      </c>
    </row>
    <row r="6" spans="1:6">
      <c r="A6" s="640">
        <v>42064</v>
      </c>
      <c r="B6" s="310">
        <v>20.2</v>
      </c>
      <c r="C6" s="310">
        <v>23.12</v>
      </c>
      <c r="D6" s="310">
        <v>4.62</v>
      </c>
      <c r="E6" s="310">
        <v>0.45</v>
      </c>
      <c r="F6" s="310">
        <v>51.61</v>
      </c>
    </row>
    <row r="7" spans="1:6">
      <c r="A7" s="640">
        <v>42095</v>
      </c>
      <c r="B7" s="310">
        <v>22.190342839521403</v>
      </c>
      <c r="C7" s="310">
        <v>21.056482111168133</v>
      </c>
      <c r="D7" s="310">
        <v>4.6069822161448792</v>
      </c>
      <c r="E7" s="310">
        <v>0.37896138712980848</v>
      </c>
      <c r="F7" s="310">
        <v>51.76723144603578</v>
      </c>
    </row>
    <row r="8" spans="1:6">
      <c r="A8" s="640">
        <v>42125</v>
      </c>
      <c r="B8" s="641">
        <v>19.217234932356394</v>
      </c>
      <c r="C8" s="641">
        <v>27.781284084143682</v>
      </c>
      <c r="D8" s="641">
        <v>5.0694356414557777</v>
      </c>
      <c r="E8" s="641">
        <v>0.46564694073933005</v>
      </c>
      <c r="F8" s="641">
        <v>47.466398401304787</v>
      </c>
    </row>
    <row r="9" spans="1:6">
      <c r="A9" s="640">
        <v>42156</v>
      </c>
      <c r="B9" s="641">
        <v>20.18628206805656</v>
      </c>
      <c r="C9" s="641">
        <v>23.610956874845076</v>
      </c>
      <c r="D9" s="641">
        <v>5.6751569103736674</v>
      </c>
      <c r="E9" s="641">
        <v>0.48380782058503369</v>
      </c>
      <c r="F9" s="641">
        <v>50.04</v>
      </c>
    </row>
    <row r="10" spans="1:6">
      <c r="A10" s="640">
        <v>42186</v>
      </c>
      <c r="B10" s="641">
        <v>20.567399999999999</v>
      </c>
      <c r="C10" s="641">
        <v>20.88</v>
      </c>
      <c r="D10" s="641">
        <v>4.9000000000000004</v>
      </c>
      <c r="E10" s="641">
        <v>0.56000000000000005</v>
      </c>
      <c r="F10" s="641">
        <v>53.092599999999997</v>
      </c>
    </row>
    <row r="11" spans="1:6">
      <c r="A11" s="640">
        <v>42217</v>
      </c>
      <c r="B11" s="641">
        <v>21.821561172747252</v>
      </c>
      <c r="C11" s="641">
        <v>23.499671113621996</v>
      </c>
      <c r="D11" s="641">
        <v>5.196884611818108</v>
      </c>
      <c r="E11" s="641">
        <v>0.60824929239777881</v>
      </c>
      <c r="F11" s="641">
        <v>48.87</v>
      </c>
    </row>
    <row r="12" spans="1:6">
      <c r="A12" s="640">
        <v>42248</v>
      </c>
      <c r="B12" s="641">
        <v>22.54383071713039</v>
      </c>
      <c r="C12" s="641">
        <v>23.196155322578178</v>
      </c>
      <c r="D12" s="641">
        <v>5.2782982795496221</v>
      </c>
      <c r="E12" s="641">
        <v>0.45741452148548611</v>
      </c>
      <c r="F12" s="641">
        <v>38.45125483962503</v>
      </c>
    </row>
    <row r="13" spans="1:6">
      <c r="A13" s="640">
        <v>42278</v>
      </c>
      <c r="B13" s="641">
        <v>21.31</v>
      </c>
      <c r="C13" s="641">
        <v>21.39</v>
      </c>
      <c r="D13" s="641">
        <v>5.52</v>
      </c>
      <c r="E13" s="641">
        <v>0.54</v>
      </c>
      <c r="F13" s="641">
        <v>51.24</v>
      </c>
    </row>
    <row r="14" spans="1:6">
      <c r="A14" s="640">
        <v>42309</v>
      </c>
      <c r="B14" s="641">
        <v>20.5265166774102</v>
      </c>
      <c r="C14" s="641">
        <v>22.8192775343073</v>
      </c>
      <c r="D14" s="641">
        <v>5.6283130518039401</v>
      </c>
      <c r="E14" s="641">
        <v>0.40495343413871898</v>
      </c>
      <c r="F14" s="641">
        <v>50.620939302339835</v>
      </c>
    </row>
    <row r="15" spans="1:6">
      <c r="A15" s="640">
        <v>42339</v>
      </c>
      <c r="B15" s="641">
        <v>19.668676677860599</v>
      </c>
      <c r="C15" s="641">
        <v>18.910250584343899</v>
      </c>
      <c r="D15" s="641">
        <v>5.8443688170840096</v>
      </c>
      <c r="E15" s="641">
        <v>0.34314103833890203</v>
      </c>
      <c r="F15" s="641">
        <v>55.233562882372588</v>
      </c>
    </row>
    <row r="16" spans="1:6">
      <c r="A16" s="640">
        <v>42370</v>
      </c>
      <c r="B16" s="641">
        <v>22.164180799164399</v>
      </c>
      <c r="C16" s="641">
        <v>19.5608730569326</v>
      </c>
      <c r="D16" s="641">
        <v>5.9502661953636302</v>
      </c>
      <c r="E16" s="641">
        <v>0.31753471882163797</v>
      </c>
      <c r="F16" s="641">
        <v>52.324679948539369</v>
      </c>
    </row>
    <row r="17" spans="1:12">
      <c r="A17" s="640">
        <v>42401</v>
      </c>
      <c r="B17" s="641">
        <v>22.9242985236429</v>
      </c>
      <c r="C17" s="641">
        <v>19.992078762960499</v>
      </c>
      <c r="D17" s="641">
        <v>5.8042936150792501</v>
      </c>
      <c r="E17" s="641">
        <v>0.21766308168713799</v>
      </c>
      <c r="F17" s="641">
        <v>51.279329098317348</v>
      </c>
    </row>
    <row r="18" spans="1:12">
      <c r="A18" s="640">
        <v>42430</v>
      </c>
      <c r="B18" s="641">
        <v>18.940286572341002</v>
      </c>
      <c r="C18" s="641">
        <v>22.966707578113802</v>
      </c>
      <c r="D18" s="641">
        <v>6.4567190429593602</v>
      </c>
      <c r="E18" s="641">
        <v>0.30221789911546199</v>
      </c>
      <c r="F18" s="641">
        <v>51.636286806585829</v>
      </c>
    </row>
    <row r="19" spans="1:12">
      <c r="A19" s="273" t="s">
        <v>620</v>
      </c>
    </row>
    <row r="20" spans="1:12" ht="16.5" customHeight="1"/>
    <row r="22" spans="1:12">
      <c r="L22" s="642"/>
    </row>
    <row r="23" spans="1:12">
      <c r="L23" s="642"/>
    </row>
    <row r="24" spans="1:12">
      <c r="I24" s="643"/>
      <c r="J24" s="643"/>
    </row>
    <row r="26" spans="1:12">
      <c r="I26" s="643"/>
    </row>
  </sheetData>
  <mergeCells count="2">
    <mergeCell ref="A2:A3"/>
    <mergeCell ref="B2:F2"/>
  </mergeCells>
  <pageMargins left="0.7" right="0.7" top="0.75" bottom="0.75" header="0.3" footer="0.3"/>
  <pageSetup scale="9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SheetLayoutView="100" workbookViewId="0">
      <selection activeCell="L21" sqref="L21"/>
    </sheetView>
  </sheetViews>
  <sheetFormatPr defaultColWidth="9.140625" defaultRowHeight="12.75"/>
  <cols>
    <col min="1" max="1" width="5.7109375" style="644" customWidth="1"/>
    <col min="2" max="2" width="18.28515625" style="644" customWidth="1"/>
    <col min="3" max="3" width="9" style="644" customWidth="1"/>
    <col min="4" max="4" width="11.7109375" style="644" customWidth="1"/>
    <col min="5" max="5" width="9.28515625" style="644" customWidth="1"/>
    <col min="6" max="6" width="6" style="644" customWidth="1"/>
    <col min="7" max="7" width="5.28515625" style="644" customWidth="1"/>
    <col min="8" max="8" width="8.85546875" style="644" customWidth="1"/>
    <col min="9" max="9" width="9" style="644" customWidth="1"/>
    <col min="10" max="10" width="8.85546875" style="644" customWidth="1"/>
    <col min="11" max="16384" width="9.140625" style="644"/>
  </cols>
  <sheetData>
    <row r="1" spans="1:10" ht="15.75">
      <c r="A1" s="1121" t="str">
        <f>[2]Tables!A23</f>
        <v xml:space="preserve">Table 22: Component Stocks: S&amp;P BSE Sensex during March 2016 </v>
      </c>
      <c r="B1" s="1122"/>
      <c r="C1" s="1122"/>
      <c r="D1" s="1122"/>
      <c r="E1" s="1122"/>
      <c r="F1" s="1122"/>
      <c r="G1" s="1122"/>
      <c r="H1" s="1122"/>
      <c r="I1" s="1122"/>
      <c r="J1" s="1122"/>
    </row>
    <row r="2" spans="1:10" ht="55.5" customHeight="1">
      <c r="A2" s="645" t="s">
        <v>112</v>
      </c>
      <c r="B2" s="645" t="s">
        <v>621</v>
      </c>
      <c r="C2" s="645" t="s">
        <v>622</v>
      </c>
      <c r="D2" s="645" t="s">
        <v>623</v>
      </c>
      <c r="E2" s="645" t="s">
        <v>624</v>
      </c>
      <c r="F2" s="646" t="s">
        <v>625</v>
      </c>
      <c r="G2" s="645" t="s">
        <v>626</v>
      </c>
      <c r="H2" s="645" t="s">
        <v>627</v>
      </c>
      <c r="I2" s="647" t="s">
        <v>628</v>
      </c>
      <c r="J2" s="645" t="s">
        <v>629</v>
      </c>
    </row>
    <row r="3" spans="1:10">
      <c r="A3" s="648">
        <v>1</v>
      </c>
      <c r="B3" s="649" t="s">
        <v>630</v>
      </c>
      <c r="C3" s="650">
        <v>1148.47</v>
      </c>
      <c r="D3" s="961">
        <v>243387.97619799999</v>
      </c>
      <c r="E3" s="652">
        <v>10.651666689818249</v>
      </c>
      <c r="F3" s="652">
        <v>0.65</v>
      </c>
      <c r="G3" s="652">
        <v>2.2249999999999999E-2</v>
      </c>
      <c r="H3" s="652">
        <v>4.71</v>
      </c>
      <c r="I3" s="653">
        <v>12.3829296424452</v>
      </c>
      <c r="J3" s="652">
        <v>0.21</v>
      </c>
    </row>
    <row r="4" spans="1:10">
      <c r="A4" s="648">
        <v>2</v>
      </c>
      <c r="B4" s="649" t="s">
        <v>631</v>
      </c>
      <c r="C4" s="650">
        <v>505.64</v>
      </c>
      <c r="D4" s="961">
        <v>211064.164085</v>
      </c>
      <c r="E4" s="652">
        <v>9.2370426884588301</v>
      </c>
      <c r="F4" s="652">
        <v>0.8</v>
      </c>
      <c r="G4" s="652">
        <v>0.62121000000000004</v>
      </c>
      <c r="H4" s="652">
        <v>1.1000000000000001</v>
      </c>
      <c r="I4" s="653">
        <v>10.143437355405799</v>
      </c>
      <c r="J4" s="652">
        <v>0.12</v>
      </c>
    </row>
    <row r="5" spans="1:10">
      <c r="A5" s="648">
        <v>3</v>
      </c>
      <c r="B5" s="649" t="s">
        <v>633</v>
      </c>
      <c r="C5" s="650">
        <v>804.72</v>
      </c>
      <c r="D5" s="961">
        <v>184586.537583</v>
      </c>
      <c r="E5" s="652">
        <v>8.0782720020738719</v>
      </c>
      <c r="F5" s="652">
        <v>0.84</v>
      </c>
      <c r="G5" s="652">
        <v>0.31614799999999998</v>
      </c>
      <c r="H5" s="652">
        <v>1.62</v>
      </c>
      <c r="I5" s="653">
        <v>10.902636916835601</v>
      </c>
      <c r="J5" s="652">
        <v>0.26</v>
      </c>
    </row>
    <row r="6" spans="1:10">
      <c r="A6" s="648">
        <v>4</v>
      </c>
      <c r="B6" s="649" t="s">
        <v>632</v>
      </c>
      <c r="C6" s="650">
        <v>315.97000000000003</v>
      </c>
      <c r="D6" s="961">
        <v>174553.0784</v>
      </c>
      <c r="E6" s="652">
        <v>7.6391662391981043</v>
      </c>
      <c r="F6" s="652">
        <v>1.1499999999999999</v>
      </c>
      <c r="G6" s="652">
        <v>0.51414199999999999</v>
      </c>
      <c r="H6" s="652">
        <v>1.73</v>
      </c>
      <c r="I6" s="653">
        <v>4.1448824831613997</v>
      </c>
      <c r="J6" s="652">
        <v>0.26</v>
      </c>
    </row>
    <row r="7" spans="1:10">
      <c r="A7" s="648">
        <v>5</v>
      </c>
      <c r="B7" s="649" t="s">
        <v>634</v>
      </c>
      <c r="C7" s="650">
        <v>3240.38</v>
      </c>
      <c r="D7" s="961">
        <v>172698.025826</v>
      </c>
      <c r="E7" s="652">
        <v>7.557981449304199</v>
      </c>
      <c r="F7" s="652">
        <v>1.1499999999999999</v>
      </c>
      <c r="G7" s="652">
        <v>0.48828100000000002</v>
      </c>
      <c r="H7" s="652">
        <v>1.78</v>
      </c>
      <c r="I7" s="653">
        <v>8.142362009208</v>
      </c>
      <c r="J7" s="652">
        <v>0.22</v>
      </c>
    </row>
    <row r="8" spans="1:10">
      <c r="A8" s="648">
        <v>6</v>
      </c>
      <c r="B8" s="649" t="s">
        <v>635</v>
      </c>
      <c r="C8" s="650">
        <v>1162.8499999999999</v>
      </c>
      <c r="D8" s="961">
        <v>137503.6764</v>
      </c>
      <c r="E8" s="652">
        <v>6.0177308366536435</v>
      </c>
      <c r="F8" s="652">
        <v>1.47</v>
      </c>
      <c r="G8" s="652">
        <v>0.55236799999999997</v>
      </c>
      <c r="H8" s="652">
        <v>2.15</v>
      </c>
      <c r="I8" s="653">
        <v>24.5</v>
      </c>
      <c r="J8" s="652">
        <v>0.35</v>
      </c>
    </row>
    <row r="9" spans="1:10">
      <c r="A9" s="648">
        <v>7</v>
      </c>
      <c r="B9" s="649" t="s">
        <v>636</v>
      </c>
      <c r="C9" s="650">
        <v>197.04</v>
      </c>
      <c r="D9" s="961">
        <v>128900.079604</v>
      </c>
      <c r="E9" s="652">
        <v>5.6412017786609541</v>
      </c>
      <c r="F9" s="652">
        <v>0.6</v>
      </c>
      <c r="G9" s="652">
        <v>0.264067</v>
      </c>
      <c r="H9" s="652">
        <v>1.26</v>
      </c>
      <c r="I9" s="653">
        <v>15.314634034557001</v>
      </c>
      <c r="J9" s="652">
        <v>0.23</v>
      </c>
    </row>
    <row r="10" spans="1:10">
      <c r="A10" s="648">
        <v>8</v>
      </c>
      <c r="B10" s="649" t="s">
        <v>638</v>
      </c>
      <c r="C10" s="650">
        <v>186.3</v>
      </c>
      <c r="D10" s="651">
        <v>99692.098861999999</v>
      </c>
      <c r="E10" s="652">
        <v>4.3629394733229185</v>
      </c>
      <c r="F10" s="652">
        <v>1.2</v>
      </c>
      <c r="G10" s="652">
        <v>0.53646799999999994</v>
      </c>
      <c r="H10" s="652">
        <v>1.78</v>
      </c>
      <c r="I10" s="653">
        <v>12.689367616400199</v>
      </c>
      <c r="J10" s="652">
        <v>0.26</v>
      </c>
    </row>
    <row r="11" spans="1:10">
      <c r="A11" s="648">
        <v>9</v>
      </c>
      <c r="B11" s="649" t="s">
        <v>637</v>
      </c>
      <c r="C11" s="650">
        <v>240.67</v>
      </c>
      <c r="D11" s="651">
        <v>88744.197902</v>
      </c>
      <c r="E11" s="652">
        <v>3.8838139478935347</v>
      </c>
      <c r="F11" s="652">
        <v>0.9</v>
      </c>
      <c r="G11" s="652">
        <v>0.180066</v>
      </c>
      <c r="H11" s="652">
        <v>2.29</v>
      </c>
      <c r="I11" s="653">
        <v>-4.1634992105724002</v>
      </c>
      <c r="J11" s="652">
        <v>0.25</v>
      </c>
    </row>
    <row r="12" spans="1:10">
      <c r="A12" s="648">
        <v>10</v>
      </c>
      <c r="B12" s="649" t="s">
        <v>639</v>
      </c>
      <c r="C12" s="650">
        <v>476.47</v>
      </c>
      <c r="D12" s="651">
        <v>75136.598037999996</v>
      </c>
      <c r="E12" s="652">
        <v>3.2882889738831906</v>
      </c>
      <c r="F12" s="652">
        <v>1.4</v>
      </c>
      <c r="G12" s="652">
        <v>0.50296099999999999</v>
      </c>
      <c r="H12" s="652">
        <v>2.15</v>
      </c>
      <c r="I12" s="653">
        <v>18.4676882078614</v>
      </c>
      <c r="J12" s="652">
        <v>0.26</v>
      </c>
    </row>
    <row r="13" spans="1:10">
      <c r="A13" s="648">
        <v>11</v>
      </c>
      <c r="B13" s="649" t="s">
        <v>640</v>
      </c>
      <c r="C13" s="650">
        <v>574.91</v>
      </c>
      <c r="D13" s="651">
        <v>73611.575742999994</v>
      </c>
      <c r="E13" s="652">
        <v>3.2215476769849949</v>
      </c>
      <c r="F13" s="652">
        <v>1.51</v>
      </c>
      <c r="G13" s="652">
        <v>0.41317100000000001</v>
      </c>
      <c r="H13" s="652">
        <v>2.54</v>
      </c>
      <c r="I13" s="653">
        <v>28.659450457951699</v>
      </c>
      <c r="J13" s="652">
        <v>0.36</v>
      </c>
    </row>
    <row r="14" spans="1:10">
      <c r="A14" s="648">
        <v>12</v>
      </c>
      <c r="B14" s="649" t="s">
        <v>641</v>
      </c>
      <c r="C14" s="650">
        <v>216.39</v>
      </c>
      <c r="D14" s="651">
        <v>62089.032539</v>
      </c>
      <c r="E14" s="652">
        <v>2.7172734250466326</v>
      </c>
      <c r="F14" s="652">
        <v>0.56999999999999995</v>
      </c>
      <c r="G14" s="652">
        <v>0.18978800000000001</v>
      </c>
      <c r="H14" s="652">
        <v>1.42</v>
      </c>
      <c r="I14" s="653">
        <v>4.7842853699686003</v>
      </c>
      <c r="J14" s="652">
        <v>0.15</v>
      </c>
    </row>
    <row r="15" spans="1:10">
      <c r="A15" s="648">
        <v>13</v>
      </c>
      <c r="B15" s="649" t="s">
        <v>642</v>
      </c>
      <c r="C15" s="650">
        <v>776.28</v>
      </c>
      <c r="D15" s="651">
        <v>61840.610415000003</v>
      </c>
      <c r="E15" s="652">
        <v>2.706401443182286</v>
      </c>
      <c r="F15" s="652">
        <v>1.44</v>
      </c>
      <c r="G15" s="652">
        <v>0.47991099999999998</v>
      </c>
      <c r="H15" s="652">
        <v>2.25</v>
      </c>
      <c r="I15" s="653">
        <v>22.664141414141401</v>
      </c>
      <c r="J15" s="652">
        <v>0.42</v>
      </c>
    </row>
    <row r="16" spans="1:10">
      <c r="A16" s="648">
        <v>14</v>
      </c>
      <c r="B16" s="649" t="s">
        <v>643</v>
      </c>
      <c r="C16" s="650">
        <v>310.55</v>
      </c>
      <c r="D16" s="651">
        <v>55596.491396999998</v>
      </c>
      <c r="E16" s="652">
        <v>2.4331329128700734</v>
      </c>
      <c r="F16" s="652">
        <v>0.99</v>
      </c>
      <c r="G16" s="652">
        <v>0.36374400000000001</v>
      </c>
      <c r="H16" s="652">
        <v>1.79</v>
      </c>
      <c r="I16" s="653">
        <v>-1.3979458754483001</v>
      </c>
      <c r="J16" s="652">
        <v>0.21</v>
      </c>
    </row>
    <row r="17" spans="1:10">
      <c r="A17" s="648">
        <v>15</v>
      </c>
      <c r="B17" s="649" t="s">
        <v>644</v>
      </c>
      <c r="C17" s="650">
        <v>151.04</v>
      </c>
      <c r="D17" s="651">
        <v>49432.492032000002</v>
      </c>
      <c r="E17" s="652">
        <v>2.1633707506718123</v>
      </c>
      <c r="F17" s="652">
        <v>0.87</v>
      </c>
      <c r="G17" s="652">
        <v>0.31211899999999998</v>
      </c>
      <c r="H17" s="652">
        <v>1.69</v>
      </c>
      <c r="I17" s="653">
        <v>14.6949978412385</v>
      </c>
      <c r="J17" s="652">
        <v>0.34</v>
      </c>
    </row>
    <row r="18" spans="1:10">
      <c r="A18" s="648">
        <v>16</v>
      </c>
      <c r="B18" s="649" t="s">
        <v>647</v>
      </c>
      <c r="C18" s="650">
        <v>1998.7</v>
      </c>
      <c r="D18" s="651">
        <v>49094.068099999997</v>
      </c>
      <c r="E18" s="652">
        <v>2.1485599166288472</v>
      </c>
      <c r="F18" s="652">
        <v>0.63</v>
      </c>
      <c r="G18" s="652">
        <v>0.16395799999999999</v>
      </c>
      <c r="H18" s="652">
        <v>1.69</v>
      </c>
      <c r="I18" s="653">
        <v>10.781373322809699</v>
      </c>
      <c r="J18" s="652">
        <v>0.28999999999999998</v>
      </c>
    </row>
    <row r="19" spans="1:10">
      <c r="A19" s="648">
        <v>17</v>
      </c>
      <c r="B19" s="649" t="s">
        <v>650</v>
      </c>
      <c r="C19" s="650">
        <v>95.92</v>
      </c>
      <c r="D19" s="651">
        <v>39162.999221999999</v>
      </c>
      <c r="E19" s="652">
        <v>1.7139351779111565</v>
      </c>
      <c r="F19" s="652">
        <v>0.81</v>
      </c>
      <c r="G19" s="652">
        <v>0.27255699999999999</v>
      </c>
      <c r="H19" s="652">
        <v>1.68</v>
      </c>
      <c r="I19" s="653">
        <v>2.3746390902127001</v>
      </c>
      <c r="J19" s="652">
        <v>0.15</v>
      </c>
    </row>
    <row r="20" spans="1:10">
      <c r="A20" s="648">
        <v>18</v>
      </c>
      <c r="B20" s="649" t="s">
        <v>649</v>
      </c>
      <c r="C20" s="650">
        <v>85.3</v>
      </c>
      <c r="D20" s="651">
        <v>38816.977980000003</v>
      </c>
      <c r="E20" s="652">
        <v>1.6987918540914844</v>
      </c>
      <c r="F20" s="652">
        <v>0.77</v>
      </c>
      <c r="G20" s="652">
        <v>0.15943199999999999</v>
      </c>
      <c r="H20" s="652">
        <v>2.1</v>
      </c>
      <c r="I20" s="653">
        <v>0.120412371134</v>
      </c>
      <c r="J20" s="652">
        <v>0.21</v>
      </c>
    </row>
    <row r="21" spans="1:10">
      <c r="A21" s="648">
        <v>19</v>
      </c>
      <c r="B21" s="649" t="s">
        <v>646</v>
      </c>
      <c r="C21" s="650">
        <v>4277.75</v>
      </c>
      <c r="D21" s="651">
        <v>38583.121028000001</v>
      </c>
      <c r="E21" s="652">
        <v>1.6885573045269884</v>
      </c>
      <c r="F21" s="652">
        <v>1.21</v>
      </c>
      <c r="G21" s="652">
        <v>0.368029</v>
      </c>
      <c r="H21" s="652">
        <v>2.17</v>
      </c>
      <c r="I21" s="653">
        <v>10.638845955692901</v>
      </c>
      <c r="J21" s="652">
        <v>0.28000000000000003</v>
      </c>
    </row>
    <row r="22" spans="1:10">
      <c r="A22" s="648">
        <v>20</v>
      </c>
      <c r="B22" s="649" t="s">
        <v>648</v>
      </c>
      <c r="C22" s="650">
        <v>6316.36</v>
      </c>
      <c r="D22" s="651">
        <v>36887.565759999998</v>
      </c>
      <c r="E22" s="652">
        <v>1.6143527778653715</v>
      </c>
      <c r="F22" s="652">
        <v>0.83</v>
      </c>
      <c r="G22" s="652">
        <v>0.214447</v>
      </c>
      <c r="H22" s="652">
        <v>1.95</v>
      </c>
      <c r="I22" s="653">
        <v>-6.1696658097685999</v>
      </c>
      <c r="J22" s="652">
        <v>0.16</v>
      </c>
    </row>
    <row r="23" spans="1:10">
      <c r="A23" s="648">
        <v>21</v>
      </c>
      <c r="B23" s="649" t="s">
        <v>651</v>
      </c>
      <c r="C23" s="650">
        <v>494.13</v>
      </c>
      <c r="D23" s="651">
        <v>36187.081318999997</v>
      </c>
      <c r="E23" s="652">
        <v>1.5836966751955099</v>
      </c>
      <c r="F23" s="652">
        <v>0.6</v>
      </c>
      <c r="G23" s="652">
        <v>0.23760999999999999</v>
      </c>
      <c r="H23" s="652">
        <v>1.34</v>
      </c>
      <c r="I23" s="653">
        <v>8.3573764185419996</v>
      </c>
      <c r="J23" s="652">
        <v>0.13</v>
      </c>
    </row>
    <row r="24" spans="1:10">
      <c r="A24" s="648">
        <v>22</v>
      </c>
      <c r="B24" s="649" t="s">
        <v>653</v>
      </c>
      <c r="C24" s="650">
        <v>39.94</v>
      </c>
      <c r="D24" s="651">
        <v>35853.461211000002</v>
      </c>
      <c r="E24" s="652">
        <v>1.5690960764027979</v>
      </c>
      <c r="F24" s="652">
        <v>0.86</v>
      </c>
      <c r="G24" s="652">
        <v>0.34039199999999997</v>
      </c>
      <c r="H24" s="652">
        <v>1.61</v>
      </c>
      <c r="I24" s="653">
        <v>17.752485347948699</v>
      </c>
      <c r="J24" s="652">
        <v>0.19</v>
      </c>
    </row>
    <row r="25" spans="1:10">
      <c r="A25" s="648">
        <v>23</v>
      </c>
      <c r="B25" s="649" t="s">
        <v>645</v>
      </c>
      <c r="C25" s="650">
        <v>90.12</v>
      </c>
      <c r="D25" s="651">
        <v>35347.817866999998</v>
      </c>
      <c r="E25" s="652">
        <v>1.546967027760594</v>
      </c>
      <c r="F25" s="652">
        <v>0.74</v>
      </c>
      <c r="G25" s="652">
        <v>0.139767</v>
      </c>
      <c r="H25" s="652">
        <v>2.15</v>
      </c>
      <c r="I25" s="653">
        <v>-15.518077790143501</v>
      </c>
      <c r="J25" s="652">
        <v>0.52</v>
      </c>
    </row>
    <row r="26" spans="1:10">
      <c r="A26" s="648">
        <v>24</v>
      </c>
      <c r="B26" s="649" t="s">
        <v>652</v>
      </c>
      <c r="C26" s="650">
        <v>289.37</v>
      </c>
      <c r="D26" s="651">
        <v>32723.672205999999</v>
      </c>
      <c r="E26" s="652">
        <v>1.4321235364627092</v>
      </c>
      <c r="F26" s="652">
        <v>0.93</v>
      </c>
      <c r="G26" s="652">
        <v>0.311558</v>
      </c>
      <c r="H26" s="652">
        <v>1.8</v>
      </c>
      <c r="I26" s="653">
        <v>9.3483003090347001</v>
      </c>
      <c r="J26" s="652">
        <v>0.17</v>
      </c>
    </row>
    <row r="27" spans="1:10">
      <c r="A27" s="648">
        <v>25</v>
      </c>
      <c r="B27" s="649" t="s">
        <v>655</v>
      </c>
      <c r="C27" s="650">
        <v>8245.4599999999991</v>
      </c>
      <c r="D27" s="651">
        <v>26550.397300000001</v>
      </c>
      <c r="E27" s="652">
        <v>1.1619554381428572</v>
      </c>
      <c r="F27" s="652">
        <v>0.86</v>
      </c>
      <c r="G27" s="652">
        <v>0.313774</v>
      </c>
      <c r="H27" s="652">
        <v>1.66</v>
      </c>
      <c r="I27" s="653">
        <v>7.6023391812865002</v>
      </c>
      <c r="J27" s="652">
        <v>0.15</v>
      </c>
    </row>
    <row r="28" spans="1:10">
      <c r="A28" s="648">
        <v>26</v>
      </c>
      <c r="B28" s="649" t="s">
        <v>654</v>
      </c>
      <c r="C28" s="650">
        <v>160.68</v>
      </c>
      <c r="D28" s="651">
        <v>25923.754256</v>
      </c>
      <c r="E28" s="652">
        <v>1.134530941080804</v>
      </c>
      <c r="F28" s="652">
        <v>1</v>
      </c>
      <c r="G28" s="652">
        <v>0.37609700000000001</v>
      </c>
      <c r="H28" s="652">
        <v>1.76</v>
      </c>
      <c r="I28" s="653">
        <v>-0.54368932038829998</v>
      </c>
      <c r="J28" s="652">
        <v>0.21</v>
      </c>
    </row>
    <row r="29" spans="1:10">
      <c r="A29" s="648">
        <v>27</v>
      </c>
      <c r="B29" s="649" t="s">
        <v>656</v>
      </c>
      <c r="C29" s="650">
        <v>414.19</v>
      </c>
      <c r="D29" s="651">
        <v>22570.891658</v>
      </c>
      <c r="E29" s="652">
        <v>0.98779577606344704</v>
      </c>
      <c r="F29" s="652">
        <v>1.35</v>
      </c>
      <c r="G29" s="652">
        <v>0.373197</v>
      </c>
      <c r="H29" s="652">
        <v>2.39</v>
      </c>
      <c r="I29" s="653">
        <v>26.3131055583885</v>
      </c>
      <c r="J29" s="652">
        <v>0.36</v>
      </c>
    </row>
    <row r="30" spans="1:10">
      <c r="A30" s="648">
        <v>28</v>
      </c>
      <c r="B30" s="649" t="s">
        <v>658</v>
      </c>
      <c r="C30" s="650">
        <v>971.22</v>
      </c>
      <c r="D30" s="651">
        <v>21410.920282999999</v>
      </c>
      <c r="E30" s="652">
        <v>0.93703062057286246</v>
      </c>
      <c r="F30" s="652">
        <v>1.61</v>
      </c>
      <c r="G30" s="652">
        <v>0.39073000000000002</v>
      </c>
      <c r="H30" s="652">
        <v>2.79</v>
      </c>
      <c r="I30" s="653">
        <v>28.261742272179799</v>
      </c>
      <c r="J30" s="652">
        <v>0.47</v>
      </c>
    </row>
    <row r="31" spans="1:10">
      <c r="A31" s="648">
        <v>29</v>
      </c>
      <c r="B31" s="649" t="s">
        <v>657</v>
      </c>
      <c r="C31" s="650">
        <v>1268.48</v>
      </c>
      <c r="D31" s="651">
        <v>16724.819006000002</v>
      </c>
      <c r="E31" s="652">
        <v>0.7319474046430452</v>
      </c>
      <c r="F31" s="652">
        <v>1.2</v>
      </c>
      <c r="G31" s="652">
        <v>0.33424900000000002</v>
      </c>
      <c r="H31" s="652">
        <v>2.25</v>
      </c>
      <c r="I31" s="653">
        <v>17.008701362666201</v>
      </c>
      <c r="J31" s="652">
        <v>0.26</v>
      </c>
    </row>
    <row r="32" spans="1:10">
      <c r="A32" s="648">
        <v>30</v>
      </c>
      <c r="B32" s="649" t="s">
        <v>659</v>
      </c>
      <c r="C32" s="650">
        <v>489.52</v>
      </c>
      <c r="D32" s="651">
        <v>10301.336499999999</v>
      </c>
      <c r="E32" s="652">
        <v>0.45082918462822802</v>
      </c>
      <c r="F32" s="652">
        <v>1.28</v>
      </c>
      <c r="G32" s="652">
        <v>0.31348599999999999</v>
      </c>
      <c r="H32" s="652">
        <v>2.48</v>
      </c>
      <c r="I32" s="653">
        <v>24.862788144895699</v>
      </c>
      <c r="J32" s="652">
        <v>0.41</v>
      </c>
    </row>
    <row r="33" spans="1:10" s="654" customFormat="1" ht="25.5" customHeight="1">
      <c r="A33" s="1123" t="s">
        <v>660</v>
      </c>
      <c r="B33" s="1123"/>
      <c r="C33" s="1123"/>
      <c r="D33" s="1123"/>
      <c r="E33" s="1123"/>
      <c r="F33" s="1123"/>
      <c r="G33" s="1123"/>
      <c r="H33" s="1123"/>
      <c r="I33" s="1123"/>
      <c r="J33" s="1123"/>
    </row>
    <row r="34" spans="1:10" s="654" customFormat="1" ht="23.25" customHeight="1">
      <c r="A34" s="1123" t="s">
        <v>661</v>
      </c>
      <c r="B34" s="1123"/>
      <c r="C34" s="1123"/>
      <c r="D34" s="1123"/>
      <c r="E34" s="1123"/>
      <c r="F34" s="1123"/>
      <c r="G34" s="1123"/>
      <c r="H34" s="1123"/>
      <c r="I34" s="1123"/>
      <c r="J34" s="1123"/>
    </row>
    <row r="35" spans="1:10" s="654" customFormat="1" ht="12">
      <c r="A35" s="1123" t="s">
        <v>662</v>
      </c>
      <c r="B35" s="1123"/>
      <c r="C35" s="1123"/>
      <c r="D35" s="1123"/>
      <c r="E35" s="1123"/>
      <c r="F35" s="1123"/>
      <c r="G35" s="1123"/>
      <c r="H35" s="1123"/>
      <c r="I35" s="1123"/>
      <c r="J35" s="1123"/>
    </row>
    <row r="36" spans="1:10" s="654" customFormat="1" ht="25.5" customHeight="1">
      <c r="A36" s="1123" t="s">
        <v>663</v>
      </c>
      <c r="B36" s="1123"/>
      <c r="C36" s="1123"/>
      <c r="D36" s="1123"/>
      <c r="E36" s="1123"/>
      <c r="F36" s="1123"/>
      <c r="G36" s="1123"/>
      <c r="H36" s="1123"/>
      <c r="I36" s="1123"/>
      <c r="J36" s="1123"/>
    </row>
    <row r="37" spans="1:10" s="654" customFormat="1" ht="12">
      <c r="A37" s="1123" t="s">
        <v>664</v>
      </c>
      <c r="B37" s="1123"/>
      <c r="C37" s="1123"/>
      <c r="D37" s="1123"/>
      <c r="E37" s="1123"/>
      <c r="F37" s="1123"/>
      <c r="G37" s="1123"/>
      <c r="H37" s="1123"/>
      <c r="I37" s="1123"/>
      <c r="J37" s="1123"/>
    </row>
    <row r="38" spans="1:10" s="656" customFormat="1" ht="12">
      <c r="A38" s="1120" t="s">
        <v>516</v>
      </c>
      <c r="B38" s="1120"/>
      <c r="C38" s="655"/>
      <c r="D38" s="655"/>
      <c r="E38" s="655"/>
      <c r="F38" s="655"/>
      <c r="G38" s="655"/>
      <c r="H38" s="655"/>
      <c r="I38" s="655"/>
    </row>
    <row r="39" spans="1:10" s="657" customFormat="1"/>
  </sheetData>
  <mergeCells count="7">
    <mergeCell ref="A38:B38"/>
    <mergeCell ref="A1:J1"/>
    <mergeCell ref="A33:J33"/>
    <mergeCell ref="A34:J34"/>
    <mergeCell ref="A35:J35"/>
    <mergeCell ref="A36:J36"/>
    <mergeCell ref="A37:J37"/>
  </mergeCells>
  <pageMargins left="0.2" right="0.2" top="0.25" bottom="0.25" header="0.05" footer="0.05"/>
  <pageSetup scale="9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SheetLayoutView="100" workbookViewId="0">
      <selection activeCell="L20" sqref="L20"/>
    </sheetView>
  </sheetViews>
  <sheetFormatPr defaultColWidth="9.140625" defaultRowHeight="12.75"/>
  <cols>
    <col min="1" max="1" width="6.140625" style="658" customWidth="1"/>
    <col min="2" max="2" width="33.7109375" style="658" customWidth="1"/>
    <col min="3" max="3" width="9" style="658" customWidth="1"/>
    <col min="4" max="4" width="12.28515625" style="658" customWidth="1"/>
    <col min="5" max="5" width="9.28515625" style="658" customWidth="1"/>
    <col min="6" max="6" width="5.28515625" style="658" customWidth="1"/>
    <col min="7" max="7" width="5" style="658" customWidth="1"/>
    <col min="8" max="8" width="8.42578125" style="658" customWidth="1"/>
    <col min="9" max="9" width="8.85546875" style="666" customWidth="1"/>
    <col min="10" max="10" width="8.140625" style="658" customWidth="1"/>
    <col min="11" max="16384" width="9.140625" style="658"/>
  </cols>
  <sheetData>
    <row r="1" spans="1:10" ht="15.75">
      <c r="A1" s="1124" t="str">
        <f>[2]Tables!A24</f>
        <v xml:space="preserve">Table 23: Component Stocks: CNX Nifty Index during March 2016 </v>
      </c>
      <c r="B1" s="1124"/>
      <c r="C1" s="1124"/>
      <c r="D1" s="1124"/>
      <c r="E1" s="1124"/>
      <c r="F1" s="1124"/>
      <c r="G1" s="1124"/>
      <c r="H1" s="1124"/>
      <c r="I1" s="1125"/>
      <c r="J1" s="1125"/>
    </row>
    <row r="2" spans="1:10" ht="52.5" customHeight="1">
      <c r="A2" s="659" t="s">
        <v>112</v>
      </c>
      <c r="B2" s="660" t="s">
        <v>621</v>
      </c>
      <c r="C2" s="645" t="s">
        <v>665</v>
      </c>
      <c r="D2" s="645" t="s">
        <v>623</v>
      </c>
      <c r="E2" s="645" t="s">
        <v>624</v>
      </c>
      <c r="F2" s="646" t="s">
        <v>625</v>
      </c>
      <c r="G2" s="661" t="s">
        <v>626</v>
      </c>
      <c r="H2" s="661" t="s">
        <v>627</v>
      </c>
      <c r="I2" s="662" t="s">
        <v>628</v>
      </c>
      <c r="J2" s="660" t="s">
        <v>629</v>
      </c>
    </row>
    <row r="3" spans="1:10" s="644" customFormat="1">
      <c r="A3" s="663">
        <v>1</v>
      </c>
      <c r="B3" s="664" t="s">
        <v>695</v>
      </c>
      <c r="C3" s="650">
        <v>1148.4723320000001</v>
      </c>
      <c r="D3" s="961">
        <v>243457.99</v>
      </c>
      <c r="E3" s="652">
        <v>8.7799999999999994</v>
      </c>
      <c r="F3" s="652">
        <v>0.82</v>
      </c>
      <c r="G3" s="652">
        <v>0.26</v>
      </c>
      <c r="H3" s="652">
        <v>1.47</v>
      </c>
      <c r="I3" s="653">
        <v>12.38</v>
      </c>
      <c r="J3" s="652">
        <v>0.03</v>
      </c>
    </row>
    <row r="4" spans="1:10" s="644" customFormat="1">
      <c r="A4" s="663">
        <v>2</v>
      </c>
      <c r="B4" s="664" t="s">
        <v>696</v>
      </c>
      <c r="C4" s="650">
        <v>505.21862340000001</v>
      </c>
      <c r="D4" s="961">
        <v>211054.32</v>
      </c>
      <c r="E4" s="652">
        <v>7.61</v>
      </c>
      <c r="F4" s="652">
        <v>0.8</v>
      </c>
      <c r="G4" s="652">
        <v>0.63</v>
      </c>
      <c r="H4" s="652">
        <v>0.82</v>
      </c>
      <c r="I4" s="653">
        <v>10.220000000000001</v>
      </c>
      <c r="J4" s="652">
        <v>0.04</v>
      </c>
    </row>
    <row r="5" spans="1:10" s="644" customFormat="1">
      <c r="A5" s="663">
        <v>3</v>
      </c>
      <c r="B5" s="664" t="s">
        <v>698</v>
      </c>
      <c r="C5" s="650">
        <v>803.82584210000005</v>
      </c>
      <c r="D5" s="961">
        <v>184699.08</v>
      </c>
      <c r="E5" s="652">
        <v>6.66</v>
      </c>
      <c r="F5" s="652">
        <v>0.83</v>
      </c>
      <c r="G5" s="652">
        <v>0.3</v>
      </c>
      <c r="H5" s="652">
        <v>2.59</v>
      </c>
      <c r="I5" s="653">
        <v>11.03</v>
      </c>
      <c r="J5" s="652">
        <v>0.02</v>
      </c>
    </row>
    <row r="6" spans="1:10" s="644" customFormat="1">
      <c r="A6" s="663">
        <v>4</v>
      </c>
      <c r="B6" s="664" t="s">
        <v>697</v>
      </c>
      <c r="C6" s="650">
        <v>315.778167</v>
      </c>
      <c r="D6" s="961">
        <v>174562.17</v>
      </c>
      <c r="E6" s="652">
        <v>6.3</v>
      </c>
      <c r="F6" s="652">
        <v>1.1499999999999999</v>
      </c>
      <c r="G6" s="652">
        <v>0.5</v>
      </c>
      <c r="H6" s="652">
        <v>1.74</v>
      </c>
      <c r="I6" s="653">
        <v>4.2699999999999996</v>
      </c>
      <c r="J6" s="652">
        <v>0.02</v>
      </c>
    </row>
    <row r="7" spans="1:10" s="644" customFormat="1">
      <c r="A7" s="663">
        <v>5</v>
      </c>
      <c r="B7" s="664" t="s">
        <v>699</v>
      </c>
      <c r="C7" s="650">
        <v>3239.6422550000002</v>
      </c>
      <c r="D7" s="961">
        <v>172689.78</v>
      </c>
      <c r="E7" s="652">
        <v>6.23</v>
      </c>
      <c r="F7" s="652">
        <v>1.1299999999999999</v>
      </c>
      <c r="G7" s="652">
        <v>0.47</v>
      </c>
      <c r="H7" s="652">
        <v>1.24</v>
      </c>
      <c r="I7" s="653">
        <v>8.1300000000000008</v>
      </c>
      <c r="J7" s="652">
        <v>0.03</v>
      </c>
    </row>
    <row r="8" spans="1:10" s="644" customFormat="1">
      <c r="A8" s="663">
        <v>6</v>
      </c>
      <c r="B8" s="664" t="s">
        <v>701</v>
      </c>
      <c r="C8" s="650">
        <v>1162.611142</v>
      </c>
      <c r="D8" s="961">
        <v>137565.96</v>
      </c>
      <c r="E8" s="652">
        <v>4.96</v>
      </c>
      <c r="F8" s="652">
        <v>1.49</v>
      </c>
      <c r="G8" s="652">
        <v>0.55000000000000004</v>
      </c>
      <c r="H8" s="652">
        <v>2.95</v>
      </c>
      <c r="I8" s="653">
        <v>24.52</v>
      </c>
      <c r="J8" s="652">
        <v>0.04</v>
      </c>
    </row>
    <row r="9" spans="1:10" s="644" customFormat="1">
      <c r="A9" s="663">
        <v>7</v>
      </c>
      <c r="B9" s="664" t="s">
        <v>700</v>
      </c>
      <c r="C9" s="650">
        <v>197.04279410000001</v>
      </c>
      <c r="D9" s="961">
        <v>134083.88</v>
      </c>
      <c r="E9" s="652">
        <v>4.84</v>
      </c>
      <c r="F9" s="652">
        <v>0.61</v>
      </c>
      <c r="G9" s="652">
        <v>0.27</v>
      </c>
      <c r="H9" s="652">
        <v>1.35</v>
      </c>
      <c r="I9" s="653">
        <v>15.78</v>
      </c>
      <c r="J9" s="652">
        <v>0.03</v>
      </c>
    </row>
    <row r="10" spans="1:10" s="644" customFormat="1">
      <c r="A10" s="663">
        <v>8</v>
      </c>
      <c r="B10" s="664" t="s">
        <v>703</v>
      </c>
      <c r="C10" s="650">
        <v>186.2596078</v>
      </c>
      <c r="D10" s="665">
        <v>99713.71</v>
      </c>
      <c r="E10" s="652">
        <v>3.6</v>
      </c>
      <c r="F10" s="652">
        <v>1.21</v>
      </c>
      <c r="G10" s="652">
        <v>0.52</v>
      </c>
      <c r="H10" s="652">
        <v>2.09</v>
      </c>
      <c r="I10" s="653">
        <v>13.08</v>
      </c>
      <c r="J10" s="652">
        <v>0.03</v>
      </c>
    </row>
    <row r="11" spans="1:10" s="644" customFormat="1">
      <c r="A11" s="663">
        <v>9</v>
      </c>
      <c r="B11" s="664" t="s">
        <v>702</v>
      </c>
      <c r="C11" s="650">
        <v>240.666605</v>
      </c>
      <c r="D11" s="665">
        <v>88805.98</v>
      </c>
      <c r="E11" s="652">
        <v>3.2</v>
      </c>
      <c r="F11" s="652">
        <v>0.92</v>
      </c>
      <c r="G11" s="652">
        <v>0.19</v>
      </c>
      <c r="H11" s="652">
        <v>1.71</v>
      </c>
      <c r="I11" s="653">
        <v>-3.97</v>
      </c>
      <c r="J11" s="652">
        <v>0.03</v>
      </c>
    </row>
    <row r="12" spans="1:10" s="644" customFormat="1">
      <c r="A12" s="663">
        <v>10</v>
      </c>
      <c r="B12" s="664" t="s">
        <v>707</v>
      </c>
      <c r="C12" s="650">
        <v>577.44072040000003</v>
      </c>
      <c r="D12" s="665">
        <v>74784.929999999993</v>
      </c>
      <c r="E12" s="652">
        <v>2.7</v>
      </c>
      <c r="F12" s="652">
        <v>1.53</v>
      </c>
      <c r="G12" s="652">
        <v>0.41</v>
      </c>
      <c r="H12" s="652">
        <v>2.2400000000000002</v>
      </c>
      <c r="I12" s="653">
        <v>29</v>
      </c>
      <c r="J12" s="652">
        <v>0.03</v>
      </c>
    </row>
    <row r="13" spans="1:10" s="644" customFormat="1">
      <c r="A13" s="663">
        <v>11</v>
      </c>
      <c r="B13" s="664" t="s">
        <v>705</v>
      </c>
      <c r="C13" s="650">
        <v>476.10483420000003</v>
      </c>
      <c r="D13" s="665">
        <v>74011.69</v>
      </c>
      <c r="E13" s="652">
        <v>2.67</v>
      </c>
      <c r="F13" s="652">
        <v>1.43</v>
      </c>
      <c r="G13" s="652">
        <v>0.51</v>
      </c>
      <c r="H13" s="652">
        <v>1.82</v>
      </c>
      <c r="I13" s="653">
        <v>18.2</v>
      </c>
      <c r="J13" s="652">
        <v>0.03</v>
      </c>
    </row>
    <row r="14" spans="1:10" s="644" customFormat="1">
      <c r="A14" s="663">
        <v>12</v>
      </c>
      <c r="B14" s="664" t="s">
        <v>704</v>
      </c>
      <c r="C14" s="650">
        <v>916.62753250000003</v>
      </c>
      <c r="D14" s="665">
        <v>69877.08</v>
      </c>
      <c r="E14" s="652">
        <v>2.52</v>
      </c>
      <c r="F14" s="652">
        <v>1.0900000000000001</v>
      </c>
      <c r="G14" s="652">
        <v>0.47</v>
      </c>
      <c r="H14" s="652">
        <v>1.27</v>
      </c>
      <c r="I14" s="653">
        <v>7.97</v>
      </c>
      <c r="J14" s="652">
        <v>0.03</v>
      </c>
    </row>
    <row r="15" spans="1:10" s="644" customFormat="1">
      <c r="A15" s="663">
        <v>13</v>
      </c>
      <c r="B15" s="664" t="s">
        <v>706</v>
      </c>
      <c r="C15" s="650">
        <v>216.38708220000001</v>
      </c>
      <c r="D15" s="665">
        <v>62089.03</v>
      </c>
      <c r="E15" s="652">
        <v>2.2400000000000002</v>
      </c>
      <c r="F15" s="652">
        <v>0.57999999999999996</v>
      </c>
      <c r="G15" s="652">
        <v>0.18</v>
      </c>
      <c r="H15" s="652">
        <v>1.47</v>
      </c>
      <c r="I15" s="653">
        <v>4.71</v>
      </c>
      <c r="J15" s="652">
        <v>0.02</v>
      </c>
    </row>
    <row r="16" spans="1:10" s="644" customFormat="1">
      <c r="A16" s="663">
        <v>14</v>
      </c>
      <c r="B16" s="664" t="s">
        <v>709</v>
      </c>
      <c r="C16" s="650">
        <v>776.27770420000002</v>
      </c>
      <c r="D16" s="665">
        <v>60316.78</v>
      </c>
      <c r="E16" s="652">
        <v>2.1800000000000002</v>
      </c>
      <c r="F16" s="652">
        <v>1.47</v>
      </c>
      <c r="G16" s="652">
        <v>0.48</v>
      </c>
      <c r="H16" s="652">
        <v>3.17</v>
      </c>
      <c r="I16" s="653">
        <v>22.36</v>
      </c>
      <c r="J16" s="652">
        <v>0.03</v>
      </c>
    </row>
    <row r="17" spans="1:10" s="644" customFormat="1">
      <c r="A17" s="663">
        <v>15</v>
      </c>
      <c r="B17" s="664" t="s">
        <v>708</v>
      </c>
      <c r="C17" s="650">
        <v>310.54619200000002</v>
      </c>
      <c r="D17" s="665">
        <v>55644.78</v>
      </c>
      <c r="E17" s="652">
        <v>2.0099999999999998</v>
      </c>
      <c r="F17" s="652">
        <v>1</v>
      </c>
      <c r="G17" s="652">
        <v>0.36</v>
      </c>
      <c r="H17" s="652">
        <v>1.71</v>
      </c>
      <c r="I17" s="653">
        <v>-1.42</v>
      </c>
      <c r="J17" s="652">
        <v>0.02</v>
      </c>
    </row>
    <row r="18" spans="1:10" s="644" customFormat="1">
      <c r="A18" s="663">
        <v>16</v>
      </c>
      <c r="B18" s="664" t="s">
        <v>712</v>
      </c>
      <c r="C18" s="650">
        <v>151.04003</v>
      </c>
      <c r="D18" s="665">
        <v>49395.29</v>
      </c>
      <c r="E18" s="652">
        <v>1.78</v>
      </c>
      <c r="F18" s="652">
        <v>0.87</v>
      </c>
      <c r="G18" s="652">
        <v>0.31</v>
      </c>
      <c r="H18" s="652">
        <v>2.2799999999999998</v>
      </c>
      <c r="I18" s="653">
        <v>14.82</v>
      </c>
      <c r="J18" s="652">
        <v>0.02</v>
      </c>
    </row>
    <row r="19" spans="1:10" s="644" customFormat="1">
      <c r="A19" s="663">
        <v>17</v>
      </c>
      <c r="B19" s="664" t="s">
        <v>711</v>
      </c>
      <c r="C19" s="650">
        <v>1998.700051</v>
      </c>
      <c r="D19" s="665">
        <v>47677.79</v>
      </c>
      <c r="E19" s="652">
        <v>1.72</v>
      </c>
      <c r="F19" s="652">
        <v>0.65</v>
      </c>
      <c r="G19" s="652">
        <v>0.17</v>
      </c>
      <c r="H19" s="652">
        <v>1.28</v>
      </c>
      <c r="I19" s="653">
        <v>11.19</v>
      </c>
      <c r="J19" s="652">
        <v>0.03</v>
      </c>
    </row>
    <row r="20" spans="1:10" s="644" customFormat="1">
      <c r="A20" s="663">
        <v>18</v>
      </c>
      <c r="B20" s="664" t="s">
        <v>714</v>
      </c>
      <c r="C20" s="650">
        <v>594.705918</v>
      </c>
      <c r="D20" s="665">
        <v>47185.87</v>
      </c>
      <c r="E20" s="652">
        <v>1.7</v>
      </c>
      <c r="F20" s="652">
        <v>1.0900000000000001</v>
      </c>
      <c r="G20" s="652">
        <v>0.51</v>
      </c>
      <c r="H20" s="652">
        <v>1.33</v>
      </c>
      <c r="I20" s="653">
        <v>16.579999999999998</v>
      </c>
      <c r="J20" s="652">
        <v>0.03</v>
      </c>
    </row>
    <row r="21" spans="1:10" s="644" customFormat="1">
      <c r="A21" s="663">
        <v>19</v>
      </c>
      <c r="B21" s="664" t="s">
        <v>710</v>
      </c>
      <c r="C21" s="650">
        <v>281.96925479999999</v>
      </c>
      <c r="D21" s="665">
        <v>45910.23</v>
      </c>
      <c r="E21" s="652">
        <v>1.66</v>
      </c>
      <c r="F21" s="652">
        <v>0.82</v>
      </c>
      <c r="G21" s="652">
        <v>0.22</v>
      </c>
      <c r="H21" s="652">
        <v>1.4</v>
      </c>
      <c r="I21" s="653">
        <v>0.1</v>
      </c>
      <c r="J21" s="652">
        <v>0.02</v>
      </c>
    </row>
    <row r="22" spans="1:10" s="644" customFormat="1">
      <c r="A22" s="663">
        <v>20</v>
      </c>
      <c r="B22" s="664" t="s">
        <v>716</v>
      </c>
      <c r="C22" s="650">
        <v>95.919779000000005</v>
      </c>
      <c r="D22" s="665">
        <v>39149.47</v>
      </c>
      <c r="E22" s="652">
        <v>1.41</v>
      </c>
      <c r="F22" s="652">
        <v>0.86</v>
      </c>
      <c r="G22" s="652">
        <v>0.28999999999999998</v>
      </c>
      <c r="H22" s="652">
        <v>1.49</v>
      </c>
      <c r="I22" s="653">
        <v>2.64</v>
      </c>
      <c r="J22" s="652">
        <v>0.03</v>
      </c>
    </row>
    <row r="23" spans="1:10" s="644" customFormat="1">
      <c r="A23" s="663">
        <v>21</v>
      </c>
      <c r="B23" s="664" t="s">
        <v>718</v>
      </c>
      <c r="C23" s="650">
        <v>4277.7450600000002</v>
      </c>
      <c r="D23" s="665">
        <v>38466.339999999997</v>
      </c>
      <c r="E23" s="652">
        <v>1.39</v>
      </c>
      <c r="F23" s="652">
        <v>1.19</v>
      </c>
      <c r="G23" s="652">
        <v>0.34</v>
      </c>
      <c r="H23" s="652">
        <v>1.26</v>
      </c>
      <c r="I23" s="653">
        <v>10.3</v>
      </c>
      <c r="J23" s="652">
        <v>0.03</v>
      </c>
    </row>
    <row r="24" spans="1:10" s="644" customFormat="1">
      <c r="A24" s="663">
        <v>22</v>
      </c>
      <c r="B24" s="664" t="s">
        <v>717</v>
      </c>
      <c r="C24" s="650">
        <v>85.3038265</v>
      </c>
      <c r="D24" s="665">
        <v>38319.300000000003</v>
      </c>
      <c r="E24" s="652">
        <v>1.38</v>
      </c>
      <c r="F24" s="652">
        <v>0.78</v>
      </c>
      <c r="G24" s="652">
        <v>0.16</v>
      </c>
      <c r="H24" s="652">
        <v>2.0699999999999998</v>
      </c>
      <c r="I24" s="653">
        <v>-0.03</v>
      </c>
      <c r="J24" s="652">
        <v>0.03</v>
      </c>
    </row>
    <row r="25" spans="1:10" s="644" customFormat="1">
      <c r="A25" s="663">
        <v>23</v>
      </c>
      <c r="B25" s="664" t="s">
        <v>720</v>
      </c>
      <c r="C25" s="650">
        <v>39.9375</v>
      </c>
      <c r="D25" s="665">
        <v>37057.83</v>
      </c>
      <c r="E25" s="652">
        <v>1.34</v>
      </c>
      <c r="F25" s="652">
        <v>0.85</v>
      </c>
      <c r="G25" s="652">
        <v>0.32</v>
      </c>
      <c r="H25" s="652">
        <v>1.92</v>
      </c>
      <c r="I25" s="653">
        <v>17.829999999999998</v>
      </c>
      <c r="J25" s="652">
        <v>0.02</v>
      </c>
    </row>
    <row r="26" spans="1:10" s="644" customFormat="1">
      <c r="A26" s="663">
        <v>24</v>
      </c>
      <c r="B26" s="664" t="s">
        <v>715</v>
      </c>
      <c r="C26" s="650">
        <v>6316.3644000000004</v>
      </c>
      <c r="D26" s="665">
        <v>36881.25</v>
      </c>
      <c r="E26" s="652">
        <v>1.33</v>
      </c>
      <c r="F26" s="652">
        <v>0.85</v>
      </c>
      <c r="G26" s="652">
        <v>0.22</v>
      </c>
      <c r="H26" s="652">
        <v>2</v>
      </c>
      <c r="I26" s="653">
        <v>-6.13</v>
      </c>
      <c r="J26" s="652">
        <v>0.03</v>
      </c>
    </row>
    <row r="27" spans="1:10" s="644" customFormat="1">
      <c r="A27" s="663">
        <v>25</v>
      </c>
      <c r="B27" s="664" t="s">
        <v>719</v>
      </c>
      <c r="C27" s="650">
        <v>494.113742</v>
      </c>
      <c r="D27" s="665">
        <v>36244.480000000003</v>
      </c>
      <c r="E27" s="652">
        <v>1.31</v>
      </c>
      <c r="F27" s="652">
        <v>0.61</v>
      </c>
      <c r="G27" s="652">
        <v>0.24</v>
      </c>
      <c r="H27" s="652">
        <v>1.04</v>
      </c>
      <c r="I27" s="653">
        <v>8.4600000000000009</v>
      </c>
      <c r="J27" s="652">
        <v>0.02</v>
      </c>
    </row>
    <row r="28" spans="1:10" s="644" customFormat="1">
      <c r="A28" s="663">
        <v>26</v>
      </c>
      <c r="B28" s="664" t="s">
        <v>713</v>
      </c>
      <c r="C28" s="650">
        <v>90.106706799999998</v>
      </c>
      <c r="D28" s="665">
        <v>35321.94</v>
      </c>
      <c r="E28" s="652">
        <v>1.27</v>
      </c>
      <c r="F28" s="652">
        <v>0.74</v>
      </c>
      <c r="G28" s="652">
        <v>0.14000000000000001</v>
      </c>
      <c r="H28" s="652">
        <v>3.23</v>
      </c>
      <c r="I28" s="653">
        <v>-15.69</v>
      </c>
      <c r="J28" s="652">
        <v>0.03</v>
      </c>
    </row>
    <row r="29" spans="1:10" s="644" customFormat="1">
      <c r="A29" s="663">
        <v>27</v>
      </c>
      <c r="B29" s="664" t="s">
        <v>721</v>
      </c>
      <c r="C29" s="650">
        <v>289.36702000000002</v>
      </c>
      <c r="D29" s="665">
        <v>33417.72</v>
      </c>
      <c r="E29" s="652">
        <v>1.21</v>
      </c>
      <c r="F29" s="652">
        <v>0.91</v>
      </c>
      <c r="G29" s="652">
        <v>0.28999999999999998</v>
      </c>
      <c r="H29" s="652">
        <v>1.27</v>
      </c>
      <c r="I29" s="653">
        <v>9.3000000000000007</v>
      </c>
      <c r="J29" s="652">
        <v>0.03</v>
      </c>
    </row>
    <row r="30" spans="1:10" s="644" customFormat="1">
      <c r="A30" s="663">
        <v>28</v>
      </c>
      <c r="B30" s="664" t="s">
        <v>723</v>
      </c>
      <c r="C30" s="650">
        <v>274.42690499999998</v>
      </c>
      <c r="D30" s="665">
        <v>32784.07</v>
      </c>
      <c r="E30" s="652">
        <v>1.18</v>
      </c>
      <c r="F30" s="652">
        <v>1</v>
      </c>
      <c r="G30" s="652">
        <v>0.41</v>
      </c>
      <c r="H30" s="652">
        <v>1.67</v>
      </c>
      <c r="I30" s="653">
        <v>16.62</v>
      </c>
      <c r="J30" s="652">
        <v>0.03</v>
      </c>
    </row>
    <row r="31" spans="1:10" s="644" customFormat="1">
      <c r="A31" s="663">
        <v>29</v>
      </c>
      <c r="B31" s="664" t="s">
        <v>726</v>
      </c>
      <c r="C31" s="650">
        <v>8245.4644000000008</v>
      </c>
      <c r="D31" s="665">
        <v>31872.84</v>
      </c>
      <c r="E31" s="652">
        <v>1.1499999999999999</v>
      </c>
      <c r="F31" s="652">
        <v>0.86</v>
      </c>
      <c r="G31" s="652">
        <v>0.31</v>
      </c>
      <c r="H31" s="652">
        <v>1.2</v>
      </c>
      <c r="I31" s="653">
        <v>7.82</v>
      </c>
      <c r="J31" s="652">
        <v>0.03</v>
      </c>
    </row>
    <row r="32" spans="1:10" s="644" customFormat="1">
      <c r="A32" s="663">
        <v>30</v>
      </c>
      <c r="B32" s="664" t="s">
        <v>722</v>
      </c>
      <c r="C32" s="650">
        <v>5231.5896480000001</v>
      </c>
      <c r="D32" s="665">
        <v>30563.99</v>
      </c>
      <c r="E32" s="652">
        <v>1.1000000000000001</v>
      </c>
      <c r="F32" s="652">
        <v>0.61</v>
      </c>
      <c r="G32" s="652">
        <v>0.22</v>
      </c>
      <c r="H32" s="652">
        <v>1.04</v>
      </c>
      <c r="I32" s="653">
        <v>6.96</v>
      </c>
      <c r="J32" s="652">
        <v>0.03</v>
      </c>
    </row>
    <row r="33" spans="1:10" s="644" customFormat="1">
      <c r="A33" s="663">
        <v>31</v>
      </c>
      <c r="B33" s="664" t="s">
        <v>725</v>
      </c>
      <c r="C33" s="650">
        <v>483.65760949999998</v>
      </c>
      <c r="D33" s="665">
        <v>29403.29</v>
      </c>
      <c r="E33" s="652">
        <v>1.06</v>
      </c>
      <c r="F33" s="652">
        <v>0.65</v>
      </c>
      <c r="G33" s="652">
        <v>0.13</v>
      </c>
      <c r="H33" s="652">
        <v>2.23</v>
      </c>
      <c r="I33" s="653">
        <v>14.29</v>
      </c>
      <c r="J33" s="652">
        <v>0.04</v>
      </c>
    </row>
    <row r="34" spans="1:10" s="644" customFormat="1">
      <c r="A34" s="663">
        <v>32</v>
      </c>
      <c r="B34" s="664" t="s">
        <v>727</v>
      </c>
      <c r="C34" s="650">
        <v>419.942836</v>
      </c>
      <c r="D34" s="665">
        <v>28335.18</v>
      </c>
      <c r="E34" s="652">
        <v>1.02</v>
      </c>
      <c r="F34" s="652">
        <v>1.55</v>
      </c>
      <c r="G34" s="652">
        <v>0.51</v>
      </c>
      <c r="H34" s="652">
        <v>1.68</v>
      </c>
      <c r="I34" s="653">
        <v>25.55</v>
      </c>
      <c r="J34" s="652">
        <v>0.03</v>
      </c>
    </row>
    <row r="35" spans="1:10" s="644" customFormat="1">
      <c r="A35" s="663">
        <v>33</v>
      </c>
      <c r="B35" s="664" t="s">
        <v>724</v>
      </c>
      <c r="C35" s="650">
        <v>160.67485640000001</v>
      </c>
      <c r="D35" s="665">
        <v>25911.11</v>
      </c>
      <c r="E35" s="652">
        <v>0.93</v>
      </c>
      <c r="F35" s="652">
        <v>0.98</v>
      </c>
      <c r="G35" s="652">
        <v>0.36</v>
      </c>
      <c r="H35" s="652">
        <v>1.45</v>
      </c>
      <c r="I35" s="653">
        <v>-0.43</v>
      </c>
      <c r="J35" s="652">
        <v>0.03</v>
      </c>
    </row>
    <row r="36" spans="1:10" s="644" customFormat="1">
      <c r="A36" s="663">
        <v>34</v>
      </c>
      <c r="B36" s="664" t="s">
        <v>728</v>
      </c>
      <c r="C36" s="650">
        <v>93.331779999999995</v>
      </c>
      <c r="D36" s="665">
        <v>24755.91</v>
      </c>
      <c r="E36" s="652">
        <v>0.89</v>
      </c>
      <c r="F36" s="652">
        <v>0.73</v>
      </c>
      <c r="G36" s="652">
        <v>0.42</v>
      </c>
      <c r="H36" s="652">
        <v>1.0900000000000001</v>
      </c>
      <c r="I36" s="653">
        <v>15.52</v>
      </c>
      <c r="J36" s="652">
        <v>0.04</v>
      </c>
    </row>
    <row r="37" spans="1:10" s="644" customFormat="1">
      <c r="A37" s="663">
        <v>35</v>
      </c>
      <c r="B37" s="664" t="s">
        <v>730</v>
      </c>
      <c r="C37" s="650">
        <v>723.084248</v>
      </c>
      <c r="D37" s="665">
        <v>23539.86</v>
      </c>
      <c r="E37" s="652">
        <v>0.85</v>
      </c>
      <c r="F37" s="652">
        <v>0.85</v>
      </c>
      <c r="G37" s="652">
        <v>0.21</v>
      </c>
      <c r="H37" s="652">
        <v>1.79</v>
      </c>
      <c r="I37" s="653">
        <v>17.559999999999999</v>
      </c>
      <c r="J37" s="652">
        <v>0.02</v>
      </c>
    </row>
    <row r="38" spans="1:10" s="644" customFormat="1">
      <c r="A38" s="663">
        <v>36</v>
      </c>
      <c r="B38" s="664" t="s">
        <v>731</v>
      </c>
      <c r="C38" s="650">
        <v>414.19035220000001</v>
      </c>
      <c r="D38" s="665">
        <v>22570.89</v>
      </c>
      <c r="E38" s="652">
        <v>0.81</v>
      </c>
      <c r="F38" s="652">
        <v>1.38</v>
      </c>
      <c r="G38" s="652">
        <v>0.38</v>
      </c>
      <c r="H38" s="652">
        <v>2.1800000000000002</v>
      </c>
      <c r="I38" s="653">
        <v>25.93</v>
      </c>
      <c r="J38" s="652">
        <v>0.05</v>
      </c>
    </row>
    <row r="39" spans="1:10" s="644" customFormat="1">
      <c r="A39" s="663">
        <v>37</v>
      </c>
      <c r="B39" s="664" t="s">
        <v>732</v>
      </c>
      <c r="C39" s="650">
        <v>971.21543899999995</v>
      </c>
      <c r="D39" s="665">
        <v>21424.33</v>
      </c>
      <c r="E39" s="652">
        <v>0.77</v>
      </c>
      <c r="F39" s="652">
        <v>1.62</v>
      </c>
      <c r="G39" s="652">
        <v>0.39</v>
      </c>
      <c r="H39" s="652">
        <v>2.75</v>
      </c>
      <c r="I39" s="653">
        <v>28.34</v>
      </c>
      <c r="J39" s="652">
        <v>0.03</v>
      </c>
    </row>
    <row r="40" spans="1:10" s="644" customFormat="1">
      <c r="A40" s="663">
        <v>38</v>
      </c>
      <c r="B40" s="664" t="s">
        <v>729</v>
      </c>
      <c r="C40" s="650">
        <v>96.044871999999998</v>
      </c>
      <c r="D40" s="665">
        <v>21183.8</v>
      </c>
      <c r="E40" s="652">
        <v>0.76</v>
      </c>
      <c r="F40" s="652">
        <v>1.1299999999999999</v>
      </c>
      <c r="G40" s="652">
        <v>0.39</v>
      </c>
      <c r="H40" s="652">
        <v>1.8</v>
      </c>
      <c r="I40" s="653">
        <v>3.92</v>
      </c>
      <c r="J40" s="652">
        <v>0.03</v>
      </c>
    </row>
    <row r="41" spans="1:10" s="644" customFormat="1">
      <c r="A41" s="663">
        <v>39</v>
      </c>
      <c r="B41" s="664" t="s">
        <v>733</v>
      </c>
      <c r="C41" s="650">
        <v>31.398900000000001</v>
      </c>
      <c r="D41" s="665">
        <v>18925.7</v>
      </c>
      <c r="E41" s="652">
        <v>0.68</v>
      </c>
      <c r="F41" s="652">
        <v>0.99</v>
      </c>
      <c r="G41" s="652">
        <v>0.32</v>
      </c>
      <c r="H41" s="652">
        <v>1.36</v>
      </c>
      <c r="I41" s="653">
        <v>24.19</v>
      </c>
      <c r="J41" s="652">
        <v>0.04</v>
      </c>
    </row>
    <row r="42" spans="1:10" s="644" customFormat="1">
      <c r="A42" s="663">
        <v>40</v>
      </c>
      <c r="B42" s="664" t="s">
        <v>734</v>
      </c>
      <c r="C42" s="650">
        <v>310.37948419999998</v>
      </c>
      <c r="D42" s="665">
        <v>18044.689999999999</v>
      </c>
      <c r="E42" s="652">
        <v>0.65</v>
      </c>
      <c r="F42" s="652">
        <v>1</v>
      </c>
      <c r="G42" s="652">
        <v>0.39</v>
      </c>
      <c r="H42" s="652">
        <v>1.7</v>
      </c>
      <c r="I42" s="653">
        <v>23.73</v>
      </c>
      <c r="J42" s="652">
        <v>0.03</v>
      </c>
    </row>
    <row r="43" spans="1:10" s="644" customFormat="1">
      <c r="A43" s="663">
        <v>41</v>
      </c>
      <c r="B43" s="664" t="s">
        <v>735</v>
      </c>
      <c r="C43" s="650">
        <v>1268.4774</v>
      </c>
      <c r="D43" s="665">
        <v>16727.16</v>
      </c>
      <c r="E43" s="652">
        <v>0.6</v>
      </c>
      <c r="F43" s="652">
        <v>1.17</v>
      </c>
      <c r="G43" s="652">
        <v>0.32</v>
      </c>
      <c r="H43" s="652">
        <v>2.23</v>
      </c>
      <c r="I43" s="653">
        <v>16.8</v>
      </c>
      <c r="J43" s="652">
        <v>0.03</v>
      </c>
    </row>
    <row r="44" spans="1:10" s="644" customFormat="1">
      <c r="A44" s="663">
        <v>42</v>
      </c>
      <c r="B44" s="664" t="s">
        <v>736</v>
      </c>
      <c r="C44" s="650">
        <v>460.83191959999999</v>
      </c>
      <c r="D44" s="665">
        <v>13887.17</v>
      </c>
      <c r="E44" s="652">
        <v>0.5</v>
      </c>
      <c r="F44" s="652">
        <v>1.58</v>
      </c>
      <c r="G44" s="652">
        <v>0.28999999999999998</v>
      </c>
      <c r="H44" s="652">
        <v>2.61</v>
      </c>
      <c r="I44" s="653">
        <v>11.45</v>
      </c>
      <c r="J44" s="652">
        <v>0.04</v>
      </c>
    </row>
    <row r="45" spans="1:10" s="644" customFormat="1">
      <c r="A45" s="663">
        <v>43</v>
      </c>
      <c r="B45" s="664" t="s">
        <v>738</v>
      </c>
      <c r="C45" s="650">
        <v>188.191576</v>
      </c>
      <c r="D45" s="665">
        <v>13003.1</v>
      </c>
      <c r="E45" s="652">
        <v>0.47</v>
      </c>
      <c r="F45" s="652">
        <v>0.82</v>
      </c>
      <c r="G45" s="652">
        <v>0.36</v>
      </c>
      <c r="H45" s="652">
        <v>1.58</v>
      </c>
      <c r="I45" s="653">
        <v>15.75</v>
      </c>
      <c r="J45" s="652">
        <v>0.03</v>
      </c>
    </row>
    <row r="46" spans="1:10" s="644" customFormat="1">
      <c r="A46" s="663">
        <v>44</v>
      </c>
      <c r="B46" s="664" t="s">
        <v>737</v>
      </c>
      <c r="C46" s="650">
        <v>3600.4170559999998</v>
      </c>
      <c r="D46" s="665">
        <v>12299.74</v>
      </c>
      <c r="E46" s="652">
        <v>0.44</v>
      </c>
      <c r="F46" s="652">
        <v>0.65</v>
      </c>
      <c r="G46" s="652">
        <v>0.11</v>
      </c>
      <c r="H46" s="652">
        <v>1.51</v>
      </c>
      <c r="I46" s="653">
        <v>5.66</v>
      </c>
      <c r="J46" s="652">
        <v>0.04</v>
      </c>
    </row>
    <row r="47" spans="1:10" s="644" customFormat="1">
      <c r="A47" s="663">
        <v>45</v>
      </c>
      <c r="B47" s="664" t="s">
        <v>739</v>
      </c>
      <c r="C47" s="650">
        <v>270.46293980000002</v>
      </c>
      <c r="D47" s="665">
        <v>11715.24</v>
      </c>
      <c r="E47" s="652">
        <v>0.42</v>
      </c>
      <c r="F47" s="652">
        <v>1.08</v>
      </c>
      <c r="G47" s="652">
        <v>0.38</v>
      </c>
      <c r="H47" s="652">
        <v>1.51</v>
      </c>
      <c r="I47" s="653">
        <v>12.83</v>
      </c>
      <c r="J47" s="652">
        <v>0.06</v>
      </c>
    </row>
    <row r="48" spans="1:10" s="644" customFormat="1">
      <c r="A48" s="663">
        <v>46</v>
      </c>
      <c r="B48" s="664" t="s">
        <v>740</v>
      </c>
      <c r="C48" s="650">
        <v>206.49857600000001</v>
      </c>
      <c r="D48" s="665">
        <v>11260.16</v>
      </c>
      <c r="E48" s="652">
        <v>0.41</v>
      </c>
      <c r="F48" s="652">
        <v>1.64</v>
      </c>
      <c r="G48" s="652">
        <v>0.41</v>
      </c>
      <c r="H48" s="652">
        <v>3.55</v>
      </c>
      <c r="I48" s="653">
        <v>27.93</v>
      </c>
      <c r="J48" s="652">
        <v>0.04</v>
      </c>
    </row>
    <row r="49" spans="1:10" s="644" customFormat="1">
      <c r="A49" s="663">
        <v>47</v>
      </c>
      <c r="B49" s="664" t="s">
        <v>741</v>
      </c>
      <c r="C49" s="650">
        <v>489.52</v>
      </c>
      <c r="D49" s="665">
        <v>10310.39</v>
      </c>
      <c r="E49" s="652">
        <v>0.37</v>
      </c>
      <c r="F49" s="652">
        <v>1.28</v>
      </c>
      <c r="G49" s="652">
        <v>0.31</v>
      </c>
      <c r="H49" s="652">
        <v>2.68</v>
      </c>
      <c r="I49" s="653">
        <v>25.32</v>
      </c>
      <c r="J49" s="652">
        <v>0.04</v>
      </c>
    </row>
    <row r="50" spans="1:10" s="644" customFormat="1">
      <c r="A50" s="663">
        <v>48</v>
      </c>
      <c r="B50" s="664" t="s">
        <v>742</v>
      </c>
      <c r="C50" s="650">
        <v>296.46942389999998</v>
      </c>
      <c r="D50" s="665">
        <v>9855.98</v>
      </c>
      <c r="E50" s="652">
        <v>0.36</v>
      </c>
      <c r="F50" s="652">
        <v>2.1800000000000002</v>
      </c>
      <c r="G50" s="652">
        <v>0.39</v>
      </c>
      <c r="H50" s="652">
        <v>3.82</v>
      </c>
      <c r="I50" s="653">
        <v>27.27</v>
      </c>
      <c r="J50" s="652">
        <v>0.04</v>
      </c>
    </row>
    <row r="51" spans="1:10" s="644" customFormat="1">
      <c r="A51" s="663">
        <v>49</v>
      </c>
      <c r="B51" s="664" t="s">
        <v>743</v>
      </c>
      <c r="C51" s="650">
        <v>1874.8624809999999</v>
      </c>
      <c r="D51" s="665">
        <v>8653.43</v>
      </c>
      <c r="E51" s="652">
        <v>0.31</v>
      </c>
      <c r="F51" s="652">
        <v>1.55</v>
      </c>
      <c r="G51" s="652">
        <v>0.37</v>
      </c>
      <c r="H51" s="652">
        <v>2.2999999999999998</v>
      </c>
      <c r="I51" s="653">
        <v>30.44</v>
      </c>
      <c r="J51" s="652">
        <v>0.04</v>
      </c>
    </row>
    <row r="52" spans="1:10" s="644" customFormat="1">
      <c r="A52" s="663">
        <v>50</v>
      </c>
      <c r="B52" s="664" t="s">
        <v>744</v>
      </c>
      <c r="C52" s="650">
        <v>392.71949799999999</v>
      </c>
      <c r="D52" s="665">
        <v>6320.03</v>
      </c>
      <c r="E52" s="652">
        <v>0.23</v>
      </c>
      <c r="F52" s="652">
        <v>1.44</v>
      </c>
      <c r="G52" s="652">
        <v>0.38</v>
      </c>
      <c r="H52" s="652">
        <v>2.44</v>
      </c>
      <c r="I52" s="653">
        <v>19.3</v>
      </c>
      <c r="J52" s="652">
        <v>0.04</v>
      </c>
    </row>
    <row r="53" spans="1:10" s="654" customFormat="1" ht="25.5" customHeight="1">
      <c r="A53" s="1123" t="s">
        <v>666</v>
      </c>
      <c r="B53" s="1123"/>
      <c r="C53" s="1123"/>
      <c r="D53" s="1123"/>
      <c r="E53" s="1123"/>
      <c r="F53" s="1123"/>
      <c r="G53" s="1123"/>
      <c r="H53" s="1123"/>
      <c r="I53" s="1123"/>
      <c r="J53" s="1123"/>
    </row>
    <row r="54" spans="1:10" s="654" customFormat="1" ht="28.5" customHeight="1">
      <c r="A54" s="1123" t="s">
        <v>661</v>
      </c>
      <c r="B54" s="1123"/>
      <c r="C54" s="1123"/>
      <c r="D54" s="1123"/>
      <c r="E54" s="1123"/>
      <c r="F54" s="1123"/>
      <c r="G54" s="1123"/>
      <c r="H54" s="1123"/>
      <c r="I54" s="1123"/>
      <c r="J54" s="1123"/>
    </row>
    <row r="55" spans="1:10" s="654" customFormat="1" ht="12">
      <c r="A55" s="1123" t="s">
        <v>667</v>
      </c>
      <c r="B55" s="1123"/>
      <c r="C55" s="1123"/>
      <c r="D55" s="1123"/>
      <c r="E55" s="1123"/>
      <c r="F55" s="1123"/>
      <c r="G55" s="1123"/>
      <c r="H55" s="1123"/>
      <c r="I55" s="1123"/>
      <c r="J55" s="1123"/>
    </row>
    <row r="56" spans="1:10" s="654" customFormat="1" ht="25.5" customHeight="1">
      <c r="A56" s="1123" t="s">
        <v>663</v>
      </c>
      <c r="B56" s="1123"/>
      <c r="C56" s="1123"/>
      <c r="D56" s="1123"/>
      <c r="E56" s="1123"/>
      <c r="F56" s="1123"/>
      <c r="G56" s="1123"/>
      <c r="H56" s="1123"/>
      <c r="I56" s="1123"/>
      <c r="J56" s="1123"/>
    </row>
    <row r="57" spans="1:10" s="654" customFormat="1" ht="12">
      <c r="A57" s="1123" t="s">
        <v>668</v>
      </c>
      <c r="B57" s="1123"/>
      <c r="C57" s="1123"/>
      <c r="D57" s="1123"/>
      <c r="E57" s="1123"/>
      <c r="F57" s="1123"/>
      <c r="G57" s="1123"/>
      <c r="H57" s="1123"/>
      <c r="I57" s="1123"/>
      <c r="J57" s="1123"/>
    </row>
    <row r="58" spans="1:10" s="656" customFormat="1" ht="12">
      <c r="A58" s="1120" t="s">
        <v>342</v>
      </c>
      <c r="B58" s="1120"/>
      <c r="C58" s="655"/>
      <c r="D58" s="655"/>
      <c r="E58" s="655"/>
      <c r="F58" s="655"/>
      <c r="G58" s="655"/>
      <c r="H58" s="655"/>
      <c r="I58" s="655"/>
    </row>
  </sheetData>
  <mergeCells count="7">
    <mergeCell ref="A58:B58"/>
    <mergeCell ref="A1:J1"/>
    <mergeCell ref="A53:J53"/>
    <mergeCell ref="A54:J54"/>
    <mergeCell ref="A55:J55"/>
    <mergeCell ref="A56:J56"/>
    <mergeCell ref="A57:J57"/>
  </mergeCells>
  <pageMargins left="0.2" right="0.2" top="0.25" bottom="0.25" header="0.05" footer="0.05"/>
  <pageSetup scale="9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SheetLayoutView="100" workbookViewId="0">
      <selection activeCell="G32" sqref="G32"/>
    </sheetView>
  </sheetViews>
  <sheetFormatPr defaultColWidth="9.140625" defaultRowHeight="12.75"/>
  <cols>
    <col min="1" max="1" width="8.7109375" style="658" customWidth="1"/>
    <col min="2" max="2" width="9.7109375" style="658" customWidth="1"/>
    <col min="3" max="3" width="9.140625" style="658" customWidth="1"/>
    <col min="4" max="4" width="9.28515625" style="658" customWidth="1"/>
    <col min="5" max="6" width="8.42578125" style="658" customWidth="1"/>
    <col min="7" max="7" width="8.7109375" style="658" customWidth="1"/>
    <col min="8" max="16384" width="9.140625" style="658"/>
  </cols>
  <sheetData>
    <row r="1" spans="1:10" ht="19.5" customHeight="1">
      <c r="A1" s="1127" t="str">
        <f>[3]Tables!A25</f>
        <v>Table 24: Advances/Declines in Cash Segment of BSE and NSE</v>
      </c>
      <c r="B1" s="1127"/>
      <c r="C1" s="1127"/>
      <c r="D1" s="1127"/>
      <c r="E1" s="1127"/>
      <c r="F1" s="1127"/>
      <c r="G1" s="1127"/>
      <c r="H1" s="1127"/>
      <c r="I1" s="667"/>
      <c r="J1" s="667"/>
    </row>
    <row r="2" spans="1:10">
      <c r="A2" s="1128" t="s">
        <v>280</v>
      </c>
      <c r="B2" s="1130" t="s">
        <v>198</v>
      </c>
      <c r="C2" s="1131"/>
      <c r="D2" s="1132"/>
      <c r="E2" s="1130" t="s">
        <v>197</v>
      </c>
      <c r="F2" s="1131"/>
      <c r="G2" s="1132"/>
    </row>
    <row r="3" spans="1:10" ht="42" customHeight="1">
      <c r="A3" s="1129"/>
      <c r="B3" s="668" t="s">
        <v>669</v>
      </c>
      <c r="C3" s="668" t="s">
        <v>670</v>
      </c>
      <c r="D3" s="668" t="s">
        <v>671</v>
      </c>
      <c r="E3" s="668" t="s">
        <v>669</v>
      </c>
      <c r="F3" s="668" t="s">
        <v>670</v>
      </c>
      <c r="G3" s="668" t="s">
        <v>671</v>
      </c>
    </row>
    <row r="4" spans="1:10" ht="13.5" customHeight="1">
      <c r="A4" s="640">
        <v>42005</v>
      </c>
      <c r="B4" s="669">
        <v>1733</v>
      </c>
      <c r="C4" s="669">
        <v>1728</v>
      </c>
      <c r="D4" s="670">
        <v>1</v>
      </c>
      <c r="E4" s="669">
        <v>977</v>
      </c>
      <c r="F4" s="669">
        <v>576</v>
      </c>
      <c r="G4" s="670">
        <v>1.6961805555555556</v>
      </c>
    </row>
    <row r="5" spans="1:10" ht="13.5" customHeight="1">
      <c r="A5" s="640">
        <v>42036</v>
      </c>
      <c r="B5" s="669">
        <v>1433</v>
      </c>
      <c r="C5" s="669">
        <v>2159</v>
      </c>
      <c r="D5" s="670">
        <v>0.66</v>
      </c>
      <c r="E5" s="669">
        <v>593</v>
      </c>
      <c r="F5" s="669">
        <v>913</v>
      </c>
      <c r="G5" s="670">
        <v>0.64950711938663741</v>
      </c>
    </row>
    <row r="6" spans="1:10" ht="13.5" customHeight="1">
      <c r="A6" s="640">
        <v>42064</v>
      </c>
      <c r="B6" s="669">
        <v>1112</v>
      </c>
      <c r="C6" s="669">
        <v>2487</v>
      </c>
      <c r="D6" s="670">
        <v>0.45</v>
      </c>
      <c r="E6" s="669">
        <v>593</v>
      </c>
      <c r="F6" s="669">
        <v>1042</v>
      </c>
      <c r="G6" s="670">
        <v>0.56909788867562383</v>
      </c>
    </row>
    <row r="7" spans="1:10" ht="13.5" customHeight="1">
      <c r="A7" s="640">
        <v>42095</v>
      </c>
      <c r="B7" s="669">
        <v>1926</v>
      </c>
      <c r="C7" s="669">
        <v>1600</v>
      </c>
      <c r="D7" s="670">
        <v>1.2</v>
      </c>
      <c r="E7" s="669">
        <v>898</v>
      </c>
      <c r="F7" s="669">
        <v>625</v>
      </c>
      <c r="G7" s="670">
        <v>1.4368000000000001</v>
      </c>
    </row>
    <row r="8" spans="1:10" ht="13.5" customHeight="1">
      <c r="A8" s="640">
        <v>42125</v>
      </c>
      <c r="B8" s="669">
        <v>1226</v>
      </c>
      <c r="C8" s="669">
        <v>2267</v>
      </c>
      <c r="D8" s="670">
        <v>0.54080282311424788</v>
      </c>
      <c r="E8" s="669">
        <v>402</v>
      </c>
      <c r="F8" s="669">
        <v>1114</v>
      </c>
      <c r="G8" s="670">
        <v>0.3608617594254937</v>
      </c>
    </row>
    <row r="9" spans="1:10" ht="13.5" customHeight="1">
      <c r="A9" s="640">
        <v>42156</v>
      </c>
      <c r="B9" s="669">
        <v>1102</v>
      </c>
      <c r="C9" s="669">
        <v>2387</v>
      </c>
      <c r="D9" s="671">
        <v>0.46</v>
      </c>
      <c r="E9" s="669">
        <v>404</v>
      </c>
      <c r="F9" s="669">
        <v>1113</v>
      </c>
      <c r="G9" s="671">
        <v>0.36298292902066487</v>
      </c>
    </row>
    <row r="10" spans="1:10" ht="13.5" customHeight="1">
      <c r="A10" s="640">
        <v>42186</v>
      </c>
      <c r="B10" s="669">
        <v>2425</v>
      </c>
      <c r="C10" s="669">
        <v>1105</v>
      </c>
      <c r="D10" s="671">
        <v>2.19</v>
      </c>
      <c r="E10" s="669">
        <v>1210</v>
      </c>
      <c r="F10" s="669">
        <v>310</v>
      </c>
      <c r="G10" s="671">
        <v>3.903225806451613</v>
      </c>
    </row>
    <row r="11" spans="1:10" ht="13.5" customHeight="1">
      <c r="A11" s="640">
        <v>42217</v>
      </c>
      <c r="B11" s="669">
        <v>1867</v>
      </c>
      <c r="C11" s="669">
        <v>1738</v>
      </c>
      <c r="D11" s="671">
        <v>1.07</v>
      </c>
      <c r="E11" s="669">
        <v>773</v>
      </c>
      <c r="F11" s="669">
        <v>751</v>
      </c>
      <c r="G11" s="671">
        <v>1.0292942743009321</v>
      </c>
    </row>
    <row r="12" spans="1:10" ht="13.5" customHeight="1">
      <c r="A12" s="640">
        <v>42248</v>
      </c>
      <c r="B12" s="669">
        <v>730</v>
      </c>
      <c r="C12" s="669">
        <v>2755</v>
      </c>
      <c r="D12" s="671">
        <v>0.26</v>
      </c>
      <c r="E12" s="669">
        <v>201</v>
      </c>
      <c r="F12" s="669">
        <v>1335</v>
      </c>
      <c r="G12" s="671">
        <v>0.15056179775280898</v>
      </c>
    </row>
    <row r="13" spans="1:10" ht="13.5" customHeight="1">
      <c r="A13" s="640">
        <v>42278</v>
      </c>
      <c r="B13" s="669">
        <v>2473</v>
      </c>
      <c r="C13" s="669">
        <v>1020</v>
      </c>
      <c r="D13" s="671">
        <v>2.4245098039215685</v>
      </c>
      <c r="E13" s="669">
        <v>1278</v>
      </c>
      <c r="F13" s="669">
        <v>258</v>
      </c>
      <c r="G13" s="671">
        <v>4.9534883720930232</v>
      </c>
    </row>
    <row r="14" spans="1:10" ht="13.5" customHeight="1">
      <c r="A14" s="640">
        <v>42309</v>
      </c>
      <c r="B14" s="669">
        <v>1674</v>
      </c>
      <c r="C14" s="669">
        <v>1808</v>
      </c>
      <c r="D14" s="671">
        <v>0.93</v>
      </c>
      <c r="E14" s="669">
        <v>662</v>
      </c>
      <c r="F14" s="669">
        <v>882</v>
      </c>
      <c r="G14" s="671">
        <v>0.75056689342403626</v>
      </c>
    </row>
    <row r="15" spans="1:10" ht="13.5" customHeight="1">
      <c r="A15" s="640">
        <v>42339</v>
      </c>
      <c r="B15" s="669">
        <v>2313</v>
      </c>
      <c r="C15" s="669">
        <v>1147</v>
      </c>
      <c r="D15" s="671">
        <v>2.02</v>
      </c>
      <c r="E15" s="669">
        <v>1068</v>
      </c>
      <c r="F15" s="669">
        <v>476</v>
      </c>
      <c r="G15" s="671">
        <v>2.2436974789915967</v>
      </c>
    </row>
    <row r="16" spans="1:10" ht="13.5" customHeight="1">
      <c r="A16" s="640">
        <v>42370</v>
      </c>
      <c r="B16" s="669">
        <v>2417</v>
      </c>
      <c r="C16" s="669">
        <v>810</v>
      </c>
      <c r="D16" s="671">
        <v>2.98</v>
      </c>
      <c r="E16" s="669">
        <v>565</v>
      </c>
      <c r="F16" s="669">
        <v>994</v>
      </c>
      <c r="G16" s="671">
        <v>0.56841046277665996</v>
      </c>
    </row>
    <row r="17" spans="1:12" ht="12.75" customHeight="1">
      <c r="A17" s="640">
        <v>42401</v>
      </c>
      <c r="B17" s="669">
        <v>553</v>
      </c>
      <c r="C17" s="669">
        <v>2652</v>
      </c>
      <c r="D17" s="671">
        <v>0.21</v>
      </c>
      <c r="E17" s="669">
        <v>140</v>
      </c>
      <c r="F17" s="669">
        <v>1432</v>
      </c>
      <c r="G17" s="671">
        <v>9.7765363128491614E-2</v>
      </c>
    </row>
    <row r="18" spans="1:12" ht="12.75" customHeight="1">
      <c r="A18" s="640">
        <v>42430</v>
      </c>
      <c r="B18" s="669">
        <v>1492</v>
      </c>
      <c r="C18" s="669">
        <v>1928</v>
      </c>
      <c r="D18" s="671">
        <v>0.77</v>
      </c>
      <c r="E18" s="669">
        <v>859</v>
      </c>
      <c r="F18" s="669">
        <v>713</v>
      </c>
      <c r="G18" s="671">
        <v>1.2047685834502104</v>
      </c>
    </row>
    <row r="19" spans="1:12" s="672" customFormat="1" ht="12.75" customHeight="1">
      <c r="A19" s="1126" t="s">
        <v>672</v>
      </c>
      <c r="B19" s="1126"/>
      <c r="C19" s="1126"/>
      <c r="D19" s="1126"/>
      <c r="E19" s="1126"/>
      <c r="F19" s="1126"/>
      <c r="G19" s="1126"/>
      <c r="I19" s="658"/>
    </row>
    <row r="20" spans="1:12">
      <c r="A20" s="558" t="s">
        <v>488</v>
      </c>
      <c r="B20" s="558"/>
      <c r="C20" s="673"/>
      <c r="D20" s="673"/>
      <c r="E20" s="559"/>
      <c r="F20" s="559"/>
      <c r="G20" s="559"/>
    </row>
    <row r="21" spans="1:12">
      <c r="B21" s="674"/>
      <c r="C21" s="674"/>
      <c r="D21" s="675"/>
      <c r="L21" s="658" t="s">
        <v>320</v>
      </c>
    </row>
  </sheetData>
  <mergeCells count="5">
    <mergeCell ref="A19:G19"/>
    <mergeCell ref="A1:H1"/>
    <mergeCell ref="A2:A3"/>
    <mergeCell ref="B2:D2"/>
    <mergeCell ref="E2:G2"/>
  </mergeCells>
  <pageMargins left="0.75" right="0.75" top="1" bottom="1" header="0.5" footer="0.5"/>
  <pageSetup scale="88"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SheetLayoutView="100" workbookViewId="0">
      <selection activeCell="F29" sqref="F29"/>
    </sheetView>
  </sheetViews>
  <sheetFormatPr defaultColWidth="9.140625" defaultRowHeight="12.75"/>
  <cols>
    <col min="1" max="1" width="7.140625" style="268" customWidth="1"/>
    <col min="2" max="7" width="10.140625" style="268" customWidth="1"/>
    <col min="8" max="16384" width="9.140625" style="268"/>
  </cols>
  <sheetData>
    <row r="1" spans="1:13" ht="15.75">
      <c r="A1" s="1134" t="str">
        <f>[4]Tables!$A$26</f>
        <v>Table 25: Trading Frequency in Cash Segment of BSE and NSE</v>
      </c>
      <c r="B1" s="1134"/>
      <c r="C1" s="1134"/>
      <c r="D1" s="1134"/>
      <c r="E1" s="1134"/>
      <c r="F1" s="1134"/>
      <c r="G1" s="1134"/>
    </row>
    <row r="2" spans="1:13">
      <c r="A2" s="1135" t="s">
        <v>280</v>
      </c>
      <c r="B2" s="1138" t="s">
        <v>484</v>
      </c>
      <c r="C2" s="1138"/>
      <c r="D2" s="1138"/>
      <c r="E2" s="1138" t="s">
        <v>197</v>
      </c>
      <c r="F2" s="1138"/>
      <c r="G2" s="1138"/>
    </row>
    <row r="3" spans="1:13" ht="21.6" customHeight="1">
      <c r="A3" s="1136"/>
      <c r="B3" s="1047" t="s">
        <v>232</v>
      </c>
      <c r="C3" s="1139" t="s">
        <v>485</v>
      </c>
      <c r="D3" s="1141" t="s">
        <v>486</v>
      </c>
      <c r="E3" s="1047" t="s">
        <v>232</v>
      </c>
      <c r="F3" s="1139" t="s">
        <v>485</v>
      </c>
      <c r="G3" s="1141" t="s">
        <v>486</v>
      </c>
    </row>
    <row r="4" spans="1:13" ht="27.75" customHeight="1">
      <c r="A4" s="1137"/>
      <c r="B4" s="1048"/>
      <c r="C4" s="1140"/>
      <c r="D4" s="1142"/>
      <c r="E4" s="1048"/>
      <c r="F4" s="1140"/>
      <c r="G4" s="1142"/>
      <c r="I4" s="541"/>
      <c r="J4" s="541"/>
      <c r="K4" s="541"/>
      <c r="L4" s="541"/>
      <c r="M4" s="541"/>
    </row>
    <row r="5" spans="1:13" ht="13.5" customHeight="1">
      <c r="A5" s="279">
        <v>42005</v>
      </c>
      <c r="B5" s="542">
        <v>5575</v>
      </c>
      <c r="C5" s="542">
        <v>2960</v>
      </c>
      <c r="D5" s="543">
        <f t="shared" ref="D5:D15" si="0">C5/B5*100</f>
        <v>53.094170403587448</v>
      </c>
      <c r="E5" s="542">
        <v>1718</v>
      </c>
      <c r="F5" s="542">
        <v>1549</v>
      </c>
      <c r="G5" s="543">
        <f t="shared" ref="G5:G18" si="1">F5/E5*100</f>
        <v>90.162980209545978</v>
      </c>
      <c r="I5" s="541"/>
      <c r="J5" s="541"/>
      <c r="K5" s="541"/>
      <c r="L5" s="541"/>
      <c r="M5" s="541"/>
    </row>
    <row r="6" spans="1:13" ht="13.5" customHeight="1">
      <c r="A6" s="279">
        <v>42036</v>
      </c>
      <c r="B6" s="542">
        <v>5596</v>
      </c>
      <c r="C6" s="542">
        <v>2854</v>
      </c>
      <c r="D6" s="543">
        <f t="shared" si="0"/>
        <v>51.000714796283063</v>
      </c>
      <c r="E6" s="542">
        <v>1719</v>
      </c>
      <c r="F6" s="542">
        <v>1503</v>
      </c>
      <c r="G6" s="543">
        <f t="shared" si="1"/>
        <v>87.434554973821989</v>
      </c>
      <c r="J6" s="541"/>
    </row>
    <row r="7" spans="1:13" ht="13.5" customHeight="1">
      <c r="A7" s="279">
        <v>42064</v>
      </c>
      <c r="B7" s="542">
        <v>5624</v>
      </c>
      <c r="C7" s="542">
        <v>2818</v>
      </c>
      <c r="D7" s="543">
        <f t="shared" si="0"/>
        <v>50.106685633001426</v>
      </c>
      <c r="E7" s="542">
        <v>1733</v>
      </c>
      <c r="F7" s="542">
        <v>1514</v>
      </c>
      <c r="G7" s="543">
        <f t="shared" si="1"/>
        <v>87.362954414310451</v>
      </c>
      <c r="J7" s="541"/>
    </row>
    <row r="8" spans="1:13" ht="13.5" customHeight="1">
      <c r="A8" s="279">
        <v>42095</v>
      </c>
      <c r="B8" s="542">
        <v>5650</v>
      </c>
      <c r="C8" s="542">
        <v>2808</v>
      </c>
      <c r="D8" s="543">
        <f t="shared" si="0"/>
        <v>49.69911504424779</v>
      </c>
      <c r="E8" s="542">
        <v>1740</v>
      </c>
      <c r="F8" s="542">
        <v>1518</v>
      </c>
      <c r="G8" s="543">
        <f t="shared" si="1"/>
        <v>87.241379310344826</v>
      </c>
      <c r="H8" s="544"/>
      <c r="J8" s="541"/>
    </row>
    <row r="9" spans="1:13" ht="13.5" customHeight="1">
      <c r="A9" s="279">
        <v>42125</v>
      </c>
      <c r="B9" s="542">
        <v>5672</v>
      </c>
      <c r="C9" s="542">
        <v>2785</v>
      </c>
      <c r="D9" s="543">
        <f t="shared" si="0"/>
        <v>49.100846262341321</v>
      </c>
      <c r="E9" s="542">
        <v>1749</v>
      </c>
      <c r="F9" s="542">
        <v>1519</v>
      </c>
      <c r="G9" s="543">
        <f t="shared" si="1"/>
        <v>86.849628359062322</v>
      </c>
      <c r="H9" s="544"/>
      <c r="J9" s="541"/>
    </row>
    <row r="10" spans="1:13" ht="13.5" customHeight="1">
      <c r="A10" s="279">
        <v>42156</v>
      </c>
      <c r="B10" s="542">
        <v>5688</v>
      </c>
      <c r="C10" s="542">
        <v>2801</v>
      </c>
      <c r="D10" s="543">
        <f t="shared" si="0"/>
        <v>49.244022503516177</v>
      </c>
      <c r="E10" s="542">
        <v>1750</v>
      </c>
      <c r="F10" s="542">
        <v>1517</v>
      </c>
      <c r="G10" s="543">
        <f t="shared" si="1"/>
        <v>86.685714285714283</v>
      </c>
      <c r="H10" s="544"/>
      <c r="J10" s="541"/>
    </row>
    <row r="11" spans="1:13" ht="13.5" customHeight="1">
      <c r="A11" s="279">
        <v>42186</v>
      </c>
      <c r="B11" s="542">
        <v>5725</v>
      </c>
      <c r="C11" s="542">
        <v>2984</v>
      </c>
      <c r="D11" s="543">
        <f t="shared" si="0"/>
        <v>52.122270742358076</v>
      </c>
      <c r="E11" s="542">
        <v>1756</v>
      </c>
      <c r="F11" s="542">
        <v>1521</v>
      </c>
      <c r="G11" s="543">
        <f t="shared" si="1"/>
        <v>86.617312072892943</v>
      </c>
      <c r="H11" s="544"/>
      <c r="J11" s="541"/>
    </row>
    <row r="12" spans="1:13" ht="13.5" customHeight="1">
      <c r="A12" s="279">
        <v>42217</v>
      </c>
      <c r="B12" s="542">
        <v>5752</v>
      </c>
      <c r="C12" s="542">
        <v>2755</v>
      </c>
      <c r="D12" s="543">
        <f t="shared" si="0"/>
        <v>47.896383866481223</v>
      </c>
      <c r="E12" s="542">
        <v>1772</v>
      </c>
      <c r="F12" s="542">
        <v>1574</v>
      </c>
      <c r="G12" s="543">
        <f t="shared" si="1"/>
        <v>88.826185101580137</v>
      </c>
      <c r="H12" s="544"/>
      <c r="J12" s="541"/>
    </row>
    <row r="13" spans="1:13" ht="13.5" customHeight="1">
      <c r="A13" s="279">
        <v>42248</v>
      </c>
      <c r="B13" s="542">
        <v>5763</v>
      </c>
      <c r="C13" s="542">
        <v>2758</v>
      </c>
      <c r="D13" s="543">
        <f t="shared" si="0"/>
        <v>47.8570189137602</v>
      </c>
      <c r="E13" s="542">
        <v>1779</v>
      </c>
      <c r="F13" s="542">
        <v>1535</v>
      </c>
      <c r="G13" s="543">
        <f t="shared" si="1"/>
        <v>86.284429454749855</v>
      </c>
      <c r="H13" s="544"/>
      <c r="J13" s="541"/>
    </row>
    <row r="14" spans="1:13" ht="13.5" customHeight="1">
      <c r="A14" s="279">
        <v>42278</v>
      </c>
      <c r="B14" s="542">
        <v>5788</v>
      </c>
      <c r="C14" s="542">
        <v>2791</v>
      </c>
      <c r="D14" s="543">
        <f t="shared" si="0"/>
        <v>48.220456116102277</v>
      </c>
      <c r="E14" s="542">
        <v>1781</v>
      </c>
      <c r="F14" s="542">
        <v>1534</v>
      </c>
      <c r="G14" s="543">
        <f t="shared" si="1"/>
        <v>86.131386861313857</v>
      </c>
      <c r="H14" s="544"/>
      <c r="J14" s="541"/>
    </row>
    <row r="15" spans="1:13" ht="13.5" customHeight="1">
      <c r="A15" s="279">
        <v>42309</v>
      </c>
      <c r="B15" s="542">
        <v>5806</v>
      </c>
      <c r="C15" s="542">
        <v>2898</v>
      </c>
      <c r="D15" s="543">
        <f t="shared" si="0"/>
        <v>49.913882190837064</v>
      </c>
      <c r="E15" s="542">
        <v>1786</v>
      </c>
      <c r="F15" s="542">
        <v>1541</v>
      </c>
      <c r="G15" s="543">
        <f t="shared" si="1"/>
        <v>86.28219484882419</v>
      </c>
      <c r="H15" s="544"/>
      <c r="J15" s="541"/>
    </row>
    <row r="16" spans="1:13" ht="13.5" customHeight="1">
      <c r="A16" s="279">
        <v>42339</v>
      </c>
      <c r="B16" s="542">
        <v>5835</v>
      </c>
      <c r="C16" s="542">
        <v>2891</v>
      </c>
      <c r="D16" s="543">
        <v>49.545844044558699</v>
      </c>
      <c r="E16" s="542">
        <v>1794</v>
      </c>
      <c r="F16" s="542">
        <v>1549</v>
      </c>
      <c r="G16" s="543">
        <f t="shared" si="1"/>
        <v>86.343366778149388</v>
      </c>
      <c r="H16" s="544"/>
      <c r="J16" s="541"/>
    </row>
    <row r="17" spans="1:10" ht="13.5" customHeight="1">
      <c r="A17" s="279">
        <v>42370</v>
      </c>
      <c r="B17" s="542">
        <v>5859</v>
      </c>
      <c r="C17" s="542">
        <v>2766</v>
      </c>
      <c r="D17" s="543">
        <v>47.209421402969795</v>
      </c>
      <c r="E17" s="542">
        <v>1797</v>
      </c>
      <c r="F17" s="542">
        <v>1548</v>
      </c>
      <c r="G17" s="543">
        <f t="shared" si="1"/>
        <v>86.143572621035062</v>
      </c>
      <c r="H17" s="544"/>
      <c r="J17" s="541"/>
    </row>
    <row r="18" spans="1:10" ht="15.75" customHeight="1">
      <c r="A18" s="279">
        <v>42401</v>
      </c>
      <c r="B18" s="542">
        <v>5883</v>
      </c>
      <c r="C18" s="542">
        <v>2613</v>
      </c>
      <c r="D18" s="543">
        <v>44.416114227434981</v>
      </c>
      <c r="E18" s="542">
        <v>1800</v>
      </c>
      <c r="F18" s="542">
        <v>1550</v>
      </c>
      <c r="G18" s="543">
        <f t="shared" si="1"/>
        <v>86.111111111111114</v>
      </c>
      <c r="H18" s="544"/>
      <c r="J18" s="541"/>
    </row>
    <row r="19" spans="1:10" ht="15" customHeight="1">
      <c r="A19" s="279">
        <v>42430</v>
      </c>
      <c r="B19" s="542">
        <v>5911</v>
      </c>
      <c r="C19" s="542">
        <v>2721</v>
      </c>
      <c r="D19" s="543">
        <v>46.032820165792593</v>
      </c>
      <c r="E19" s="542">
        <v>1613</v>
      </c>
      <c r="F19" s="542">
        <v>1563</v>
      </c>
      <c r="G19" s="543">
        <v>96.900185988840676</v>
      </c>
      <c r="H19" s="544"/>
      <c r="J19" s="541"/>
    </row>
    <row r="20" spans="1:10" s="267" customFormat="1">
      <c r="A20" s="1133" t="s">
        <v>487</v>
      </c>
      <c r="B20" s="1133"/>
      <c r="C20" s="1133"/>
      <c r="D20" s="1133"/>
      <c r="E20" s="1133"/>
      <c r="F20" s="1133"/>
      <c r="G20" s="1133"/>
      <c r="J20" s="198"/>
    </row>
    <row r="21" spans="1:10" s="267" customFormat="1" ht="13.5" customHeight="1">
      <c r="A21" s="1133"/>
      <c r="B21" s="1133"/>
      <c r="C21" s="1133"/>
      <c r="D21" s="1133"/>
      <c r="E21" s="1133"/>
      <c r="F21" s="1133"/>
      <c r="G21" s="1133"/>
    </row>
    <row r="22" spans="1:10" s="549" customFormat="1" ht="13.5" customHeight="1">
      <c r="A22" s="545" t="s">
        <v>488</v>
      </c>
      <c r="B22" s="545"/>
      <c r="C22" s="546"/>
      <c r="D22" s="547"/>
      <c r="E22" s="547"/>
      <c r="F22" s="548"/>
      <c r="G22" s="547"/>
      <c r="J22" s="550"/>
    </row>
    <row r="23" spans="1:10" ht="15.75" customHeight="1"/>
    <row r="24" spans="1:10" ht="10.5" customHeight="1"/>
    <row r="25" spans="1:10" ht="15" customHeight="1"/>
    <row r="26" spans="1:10" ht="12" customHeight="1"/>
    <row r="27" spans="1:10" ht="12" customHeight="1"/>
    <row r="28" spans="1:10" ht="12" customHeight="1"/>
    <row r="29" spans="1:10" ht="12" customHeight="1"/>
    <row r="30" spans="1:10" ht="12" customHeight="1"/>
    <row r="31" spans="1:10" ht="12" customHeight="1"/>
    <row r="32" spans="1:10" ht="12" customHeight="1"/>
    <row r="33" ht="12" customHeight="1"/>
  </sheetData>
  <mergeCells count="11">
    <mergeCell ref="A20:G21"/>
    <mergeCell ref="A1:G1"/>
    <mergeCell ref="A2:A4"/>
    <mergeCell ref="B2:D2"/>
    <mergeCell ref="E2:G2"/>
    <mergeCell ref="B3:B4"/>
    <mergeCell ref="C3:C4"/>
    <mergeCell ref="D3:D4"/>
    <mergeCell ref="E3:E4"/>
    <mergeCell ref="F3:F4"/>
    <mergeCell ref="G3:G4"/>
  </mergeCells>
  <pageMargins left="0.75" right="0.75" top="1" bottom="1" header="0.5" footer="0.5"/>
  <pageSetup scale="75"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SheetLayoutView="100" workbookViewId="0">
      <selection activeCell="H33" sqref="H33"/>
    </sheetView>
  </sheetViews>
  <sheetFormatPr defaultColWidth="9.140625" defaultRowHeight="12.75"/>
  <cols>
    <col min="1" max="1" width="9.85546875" style="715" customWidth="1"/>
    <col min="2" max="7" width="9.5703125" style="715" customWidth="1"/>
    <col min="8" max="8" width="9.140625" style="715" bestFit="1" customWidth="1"/>
    <col min="9" max="16384" width="9.140625" style="715"/>
  </cols>
  <sheetData>
    <row r="1" spans="1:7" ht="15.75">
      <c r="A1" s="1144" t="str">
        <f>[5]Tables!$A$27</f>
        <v>Table 26: Daily Volatility of Major Indices  (percent)</v>
      </c>
      <c r="B1" s="1144"/>
      <c r="C1" s="1144"/>
      <c r="D1" s="1144"/>
      <c r="E1" s="1144"/>
      <c r="F1" s="1144"/>
      <c r="G1" s="1144"/>
    </row>
    <row r="2" spans="1:7" ht="15.75">
      <c r="A2" s="695"/>
      <c r="B2" s="695"/>
      <c r="C2" s="695"/>
      <c r="D2" s="695"/>
      <c r="E2" s="695"/>
      <c r="F2" s="695"/>
      <c r="G2" s="551" t="s">
        <v>489</v>
      </c>
    </row>
    <row r="3" spans="1:7" ht="38.25" customHeight="1">
      <c r="A3" s="552" t="s">
        <v>490</v>
      </c>
      <c r="B3" s="553" t="s">
        <v>745</v>
      </c>
      <c r="C3" s="553" t="s">
        <v>746</v>
      </c>
      <c r="D3" s="553" t="s">
        <v>747</v>
      </c>
      <c r="E3" s="554" t="s">
        <v>491</v>
      </c>
      <c r="F3" s="554" t="s">
        <v>492</v>
      </c>
      <c r="G3" s="554" t="s">
        <v>493</v>
      </c>
    </row>
    <row r="4" spans="1:7" ht="13.5" customHeight="1">
      <c r="A4" s="63" t="s">
        <v>70</v>
      </c>
      <c r="B4" s="555">
        <v>0.87</v>
      </c>
      <c r="C4" s="555">
        <v>0.89</v>
      </c>
      <c r="D4" s="555">
        <v>0.88</v>
      </c>
      <c r="E4" s="555">
        <v>0.86185988509336364</v>
      </c>
      <c r="F4" s="555">
        <v>1.1355607041246565</v>
      </c>
      <c r="G4" s="555">
        <v>0.88767023977831683</v>
      </c>
    </row>
    <row r="5" spans="1:7">
      <c r="A5" s="63" t="s">
        <v>71</v>
      </c>
      <c r="B5" s="556">
        <v>1.0799585822738673</v>
      </c>
      <c r="C5" s="556">
        <v>1.1001515401944375</v>
      </c>
      <c r="D5" s="556">
        <v>1.0986197444749684</v>
      </c>
      <c r="E5" s="556">
        <v>1.0803871314325892</v>
      </c>
      <c r="F5" s="556">
        <v>1.239095371856884</v>
      </c>
      <c r="G5" s="556">
        <v>1.0947107921046826</v>
      </c>
    </row>
    <row r="6" spans="1:7">
      <c r="A6" s="66">
        <v>42108</v>
      </c>
      <c r="B6" s="557">
        <v>0.86406976193419049</v>
      </c>
      <c r="C6" s="557">
        <v>0.90144554161525037</v>
      </c>
      <c r="D6" s="557">
        <v>0.94514745517447696</v>
      </c>
      <c r="E6" s="716">
        <v>0.79211911444447158</v>
      </c>
      <c r="F6" s="716">
        <v>1.0210069896717637</v>
      </c>
      <c r="G6" s="716">
        <v>0.84629491815676872</v>
      </c>
    </row>
    <row r="7" spans="1:7">
      <c r="A7" s="66">
        <v>42138</v>
      </c>
      <c r="B7" s="557">
        <v>1.0606228382650027</v>
      </c>
      <c r="C7" s="557">
        <v>1.0867201450314374</v>
      </c>
      <c r="D7" s="557">
        <v>1.0858547340617852</v>
      </c>
      <c r="E7" s="557">
        <v>1.1499987072982829</v>
      </c>
      <c r="F7" s="557">
        <v>1.4503290685965349</v>
      </c>
      <c r="G7" s="557">
        <v>1.1393954640729707</v>
      </c>
    </row>
    <row r="8" spans="1:7">
      <c r="A8" s="66">
        <v>42169</v>
      </c>
      <c r="B8" s="557">
        <v>1.0164998245556678</v>
      </c>
      <c r="C8" s="557">
        <v>1.0361468244051777</v>
      </c>
      <c r="D8" s="557">
        <v>1.0337387691978033</v>
      </c>
      <c r="E8" s="557">
        <v>0.93</v>
      </c>
      <c r="F8" s="557">
        <v>0.96160419492162208</v>
      </c>
      <c r="G8" s="557">
        <v>0.94411892014001397</v>
      </c>
    </row>
    <row r="9" spans="1:7">
      <c r="A9" s="66">
        <v>42199</v>
      </c>
      <c r="B9" s="557">
        <v>0.87961384650772734</v>
      </c>
      <c r="C9" s="557">
        <v>0.98661562787917445</v>
      </c>
      <c r="D9" s="557">
        <v>0.97799972044650074</v>
      </c>
      <c r="E9" s="557">
        <v>0.82905396603750137</v>
      </c>
      <c r="F9" s="557">
        <v>0.7760606624138886</v>
      </c>
      <c r="G9" s="557">
        <v>0.78302470536792657</v>
      </c>
    </row>
    <row r="10" spans="1:7">
      <c r="A10" s="66">
        <v>42230</v>
      </c>
      <c r="B10" s="557">
        <v>1.6125509241436842</v>
      </c>
      <c r="C10" s="557">
        <v>1.7185039897378063</v>
      </c>
      <c r="D10" s="557">
        <v>1.7931802571587181</v>
      </c>
      <c r="E10" s="557">
        <v>1.5394430854395764</v>
      </c>
      <c r="F10" s="557">
        <v>2.1564039951731457</v>
      </c>
      <c r="G10" s="557">
        <v>1.7106403039535805</v>
      </c>
    </row>
    <row r="11" spans="1:7">
      <c r="A11" s="66">
        <v>42261</v>
      </c>
      <c r="B11" s="557">
        <v>1.2730433818637878</v>
      </c>
      <c r="C11" s="557">
        <v>1.2847183302619869</v>
      </c>
      <c r="D11" s="557">
        <v>1.2177169808015011</v>
      </c>
      <c r="E11" s="557">
        <v>1.1293562942117668</v>
      </c>
      <c r="F11" s="557">
        <v>1.1538036038683757</v>
      </c>
      <c r="G11" s="557">
        <v>1.0693153465584573</v>
      </c>
    </row>
    <row r="12" spans="1:7">
      <c r="A12" s="66">
        <v>42291</v>
      </c>
      <c r="B12" s="557">
        <v>0.5394975750481027</v>
      </c>
      <c r="C12" s="557">
        <v>0.5774079345001939</v>
      </c>
      <c r="D12" s="557">
        <v>0.61953247655318289</v>
      </c>
      <c r="E12" s="557">
        <v>0.68830290347419798</v>
      </c>
      <c r="F12" s="557">
        <v>0.60348810592492041</v>
      </c>
      <c r="G12" s="557">
        <v>0.61240044270375027</v>
      </c>
    </row>
    <row r="13" spans="1:7">
      <c r="A13" s="66">
        <v>42322</v>
      </c>
      <c r="B13" s="557">
        <v>0.48559089046418413</v>
      </c>
      <c r="C13" s="557">
        <v>0.77702391838790252</v>
      </c>
      <c r="D13" s="557">
        <v>0.71664033990492382</v>
      </c>
      <c r="E13" s="557">
        <v>0.74337913476038753</v>
      </c>
      <c r="F13" s="557">
        <v>0.77921594042389997</v>
      </c>
      <c r="G13" s="557">
        <v>0.70762879048725302</v>
      </c>
    </row>
    <row r="14" spans="1:7">
      <c r="A14" s="66">
        <v>42352</v>
      </c>
      <c r="B14" s="557">
        <v>0.76597252303695829</v>
      </c>
      <c r="C14" s="557">
        <v>0.75825966430677127</v>
      </c>
      <c r="D14" s="557">
        <v>0.73710604948802505</v>
      </c>
      <c r="E14" s="557">
        <v>0.77</v>
      </c>
      <c r="F14" s="557">
        <v>0.72</v>
      </c>
      <c r="G14" s="557">
        <v>0.77</v>
      </c>
    </row>
    <row r="15" spans="1:7">
      <c r="A15" s="66">
        <v>42383</v>
      </c>
      <c r="B15" s="557">
        <v>1.1167754779469279</v>
      </c>
      <c r="C15" s="557">
        <v>1.1753469208937435</v>
      </c>
      <c r="D15" s="557">
        <v>1.21160548062642</v>
      </c>
      <c r="E15" s="557">
        <v>1.1200000000000001</v>
      </c>
      <c r="F15" s="557">
        <v>1.39</v>
      </c>
      <c r="G15" s="557">
        <v>1.18</v>
      </c>
    </row>
    <row r="16" spans="1:7" ht="14.25" customHeight="1">
      <c r="A16" s="66">
        <v>42414</v>
      </c>
      <c r="B16" s="557">
        <v>1.3061198719939697</v>
      </c>
      <c r="C16" s="557">
        <v>1.359802058339781</v>
      </c>
      <c r="D16" s="557">
        <v>1.3595227992915</v>
      </c>
      <c r="E16" s="557">
        <v>1.3025309696172529</v>
      </c>
      <c r="F16" s="557">
        <v>1.5070073526665972</v>
      </c>
      <c r="G16" s="557">
        <v>1.3234679379624248</v>
      </c>
    </row>
    <row r="17" spans="1:7" ht="14.25" customHeight="1">
      <c r="A17" s="66">
        <v>42443</v>
      </c>
      <c r="B17" s="557">
        <v>1.1006946589936975</v>
      </c>
      <c r="C17" s="557">
        <v>1.05664899771886</v>
      </c>
      <c r="D17" s="557">
        <v>1.0271216340584794</v>
      </c>
      <c r="E17" s="557">
        <v>0.85136476811090256</v>
      </c>
      <c r="F17" s="557">
        <v>0.73264091003986642</v>
      </c>
      <c r="G17" s="557">
        <v>0.81167968573108029</v>
      </c>
    </row>
    <row r="18" spans="1:7">
      <c r="A18" s="1145" t="s">
        <v>494</v>
      </c>
      <c r="B18" s="1145"/>
      <c r="C18" s="1145"/>
      <c r="D18" s="1145"/>
      <c r="E18" s="1145"/>
      <c r="F18" s="1145"/>
      <c r="G18" s="1145"/>
    </row>
    <row r="19" spans="1:7" ht="12.75" customHeight="1">
      <c r="A19" s="1145"/>
      <c r="B19" s="1145"/>
      <c r="C19" s="1145"/>
      <c r="D19" s="1145"/>
      <c r="E19" s="1145"/>
      <c r="F19" s="1145"/>
      <c r="G19" s="1145"/>
    </row>
    <row r="20" spans="1:7" ht="12.75" customHeight="1">
      <c r="A20" s="1143" t="s">
        <v>773</v>
      </c>
      <c r="B20" s="1143"/>
      <c r="C20" s="1143"/>
      <c r="D20" s="1143"/>
      <c r="E20" s="1143"/>
      <c r="F20" s="1143"/>
      <c r="G20" s="717"/>
    </row>
    <row r="21" spans="1:7" s="658" customFormat="1">
      <c r="A21" s="558" t="s">
        <v>204</v>
      </c>
      <c r="B21" s="558"/>
      <c r="C21" s="559"/>
      <c r="D21" s="559"/>
      <c r="E21" s="559"/>
      <c r="F21" s="559"/>
      <c r="G21" s="559"/>
    </row>
    <row r="22" spans="1:7">
      <c r="A22" s="560"/>
      <c r="B22" s="561"/>
      <c r="C22" s="561"/>
      <c r="D22" s="561"/>
      <c r="E22" s="562"/>
      <c r="F22" s="562"/>
      <c r="G22" s="562"/>
    </row>
    <row r="26" spans="1:7">
      <c r="E26" s="718"/>
    </row>
  </sheetData>
  <mergeCells count="4">
    <mergeCell ref="A20:C20"/>
    <mergeCell ref="D20:F20"/>
    <mergeCell ref="A1:G1"/>
    <mergeCell ref="A18:G19"/>
  </mergeCells>
  <pageMargins left="0.75" right="0.75" top="1" bottom="1"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16" zoomScaleSheetLayoutView="100" workbookViewId="0">
      <selection activeCell="A34" sqref="A34:L34"/>
    </sheetView>
  </sheetViews>
  <sheetFormatPr defaultColWidth="9.140625" defaultRowHeight="12.75"/>
  <cols>
    <col min="1" max="1" width="10.85546875" style="644" customWidth="1"/>
    <col min="2" max="11" width="6.42578125" style="644" customWidth="1"/>
    <col min="12" max="12" width="7.5703125" style="644" customWidth="1"/>
    <col min="13" max="16384" width="9.140625" style="644"/>
  </cols>
  <sheetData>
    <row r="1" spans="1:12" ht="31.5" customHeight="1">
      <c r="A1" s="1148" t="str">
        <f>[5]Tables!$A$28</f>
        <v>Table 27: Percentage Share of Top ‘N’ Securities/Members in Turnover of Cash Segment  (percent)</v>
      </c>
      <c r="B1" s="1148"/>
      <c r="C1" s="1148"/>
      <c r="D1" s="1148"/>
      <c r="E1" s="1148"/>
      <c r="F1" s="1148"/>
      <c r="G1" s="1148"/>
      <c r="H1" s="1148"/>
      <c r="I1" s="1148"/>
      <c r="J1" s="1148"/>
      <c r="K1" s="1148"/>
      <c r="L1" s="1148"/>
    </row>
    <row r="2" spans="1:12" ht="19.5" customHeight="1">
      <c r="A2" s="719" t="s">
        <v>134</v>
      </c>
      <c r="B2" s="1149" t="s">
        <v>198</v>
      </c>
      <c r="C2" s="1150"/>
      <c r="D2" s="1150"/>
      <c r="E2" s="1150"/>
      <c r="F2" s="1151"/>
      <c r="G2" s="1149" t="s">
        <v>197</v>
      </c>
      <c r="H2" s="1150"/>
      <c r="I2" s="1150"/>
      <c r="J2" s="1150"/>
      <c r="K2" s="1151"/>
    </row>
    <row r="3" spans="1:12">
      <c r="A3" s="720" t="s">
        <v>495</v>
      </c>
      <c r="B3" s="720">
        <v>5</v>
      </c>
      <c r="C3" s="720">
        <v>10</v>
      </c>
      <c r="D3" s="720">
        <v>25</v>
      </c>
      <c r="E3" s="720">
        <v>50</v>
      </c>
      <c r="F3" s="720">
        <v>100</v>
      </c>
      <c r="G3" s="720">
        <v>5</v>
      </c>
      <c r="H3" s="720">
        <v>10</v>
      </c>
      <c r="I3" s="720">
        <v>25</v>
      </c>
      <c r="J3" s="720">
        <v>50</v>
      </c>
      <c r="K3" s="720">
        <v>100</v>
      </c>
    </row>
    <row r="4" spans="1:12" ht="17.25" customHeight="1">
      <c r="A4" s="1152" t="s">
        <v>496</v>
      </c>
      <c r="B4" s="1152"/>
      <c r="C4" s="1152"/>
      <c r="D4" s="1152"/>
      <c r="E4" s="1152"/>
      <c r="F4" s="1152"/>
      <c r="G4" s="1152"/>
      <c r="H4" s="1152"/>
      <c r="I4" s="1152"/>
      <c r="J4" s="1152"/>
      <c r="K4" s="1152"/>
    </row>
    <row r="5" spans="1:12" ht="12.75" customHeight="1">
      <c r="A5" s="63" t="s">
        <v>70</v>
      </c>
      <c r="B5" s="721">
        <v>13.3544</v>
      </c>
      <c r="C5" s="721">
        <v>18.557600000000001</v>
      </c>
      <c r="D5" s="721">
        <v>30.345700000000001</v>
      </c>
      <c r="E5" s="721">
        <v>42.303100000000001</v>
      </c>
      <c r="F5" s="721">
        <v>57.484200000000001</v>
      </c>
      <c r="G5" s="722">
        <v>12.5461988037298</v>
      </c>
      <c r="H5" s="722">
        <v>21.881642644608199</v>
      </c>
      <c r="I5" s="722">
        <v>40.55406129793738</v>
      </c>
      <c r="J5" s="722">
        <v>59.276529455143525</v>
      </c>
      <c r="K5" s="722">
        <v>77.387886521075316</v>
      </c>
      <c r="L5" s="657"/>
    </row>
    <row r="6" spans="1:12" ht="12.75" customHeight="1">
      <c r="A6" s="63" t="s">
        <v>71</v>
      </c>
      <c r="B6" s="723">
        <v>11.1654</v>
      </c>
      <c r="C6" s="723">
        <v>17.712700000000002</v>
      </c>
      <c r="D6" s="723">
        <v>31.628900000000002</v>
      </c>
      <c r="E6" s="723">
        <v>44.091799999999999</v>
      </c>
      <c r="F6" s="723">
        <v>58.5321</v>
      </c>
      <c r="G6" s="722">
        <v>11.804384377427105</v>
      </c>
      <c r="H6" s="722">
        <v>21.011204120149905</v>
      </c>
      <c r="I6" s="722">
        <v>37.310379240676866</v>
      </c>
      <c r="J6" s="722">
        <v>53.422165177351822</v>
      </c>
      <c r="K6" s="722">
        <v>71.738633101457822</v>
      </c>
      <c r="L6" s="657"/>
    </row>
    <row r="7" spans="1:12" ht="12.75" customHeight="1">
      <c r="A7" s="66">
        <v>42108</v>
      </c>
      <c r="B7" s="724">
        <v>16.658799999999999</v>
      </c>
      <c r="C7" s="724">
        <v>23.011299999999999</v>
      </c>
      <c r="D7" s="724">
        <v>36.578000000000003</v>
      </c>
      <c r="E7" s="724">
        <v>49.986899999999999</v>
      </c>
      <c r="F7" s="724">
        <v>64.362300000000005</v>
      </c>
      <c r="G7" s="725">
        <v>18.50141562464826</v>
      </c>
      <c r="H7" s="725">
        <v>27.655129779497823</v>
      </c>
      <c r="I7" s="725">
        <v>44.241060316429618</v>
      </c>
      <c r="J7" s="725">
        <v>58.592238636936067</v>
      </c>
      <c r="K7" s="725">
        <v>75.128576667897846</v>
      </c>
      <c r="L7" s="657"/>
    </row>
    <row r="8" spans="1:12" ht="12.75" customHeight="1">
      <c r="A8" s="66">
        <v>42138</v>
      </c>
      <c r="B8" s="724">
        <v>16.4084</v>
      </c>
      <c r="C8" s="724">
        <v>23.209</v>
      </c>
      <c r="D8" s="724">
        <v>37.364100000000001</v>
      </c>
      <c r="E8" s="724">
        <v>51.46</v>
      </c>
      <c r="F8" s="724">
        <v>66.931200000000004</v>
      </c>
      <c r="G8" s="725">
        <v>12.47870121737161</v>
      </c>
      <c r="H8" s="725">
        <v>21.908845789198381</v>
      </c>
      <c r="I8" s="725">
        <v>41.457276785752775</v>
      </c>
      <c r="J8" s="725">
        <v>58.646327243577346</v>
      </c>
      <c r="K8" s="725">
        <v>77.500433999958489</v>
      </c>
      <c r="L8" s="657"/>
    </row>
    <row r="9" spans="1:12" ht="12.75" customHeight="1">
      <c r="A9" s="66">
        <v>42169</v>
      </c>
      <c r="B9" s="724">
        <v>14.666700000000001</v>
      </c>
      <c r="C9" s="724">
        <v>22.775700000000001</v>
      </c>
      <c r="D9" s="724">
        <v>37.948</v>
      </c>
      <c r="E9" s="724">
        <v>51.4574</v>
      </c>
      <c r="F9" s="724">
        <v>67.573099999999997</v>
      </c>
      <c r="G9" s="725">
        <v>13.188203653534854</v>
      </c>
      <c r="H9" s="725">
        <v>23.047731402153541</v>
      </c>
      <c r="I9" s="725">
        <v>39.854952760733553</v>
      </c>
      <c r="J9" s="725">
        <v>56.386030208854841</v>
      </c>
      <c r="K9" s="725">
        <v>75.485319619676858</v>
      </c>
      <c r="L9" s="657"/>
    </row>
    <row r="10" spans="1:12" ht="12.75" customHeight="1">
      <c r="A10" s="66">
        <v>42199</v>
      </c>
      <c r="B10" s="724">
        <v>11.7334</v>
      </c>
      <c r="C10" s="724">
        <v>17.503900000000002</v>
      </c>
      <c r="D10" s="724">
        <v>29.167200000000001</v>
      </c>
      <c r="E10" s="724">
        <v>41.223700000000001</v>
      </c>
      <c r="F10" s="724">
        <v>55.386099999999999</v>
      </c>
      <c r="G10" s="725">
        <v>10.947445885451666</v>
      </c>
      <c r="H10" s="725">
        <v>19.439914135247037</v>
      </c>
      <c r="I10" s="725">
        <v>34.529828363993062</v>
      </c>
      <c r="J10" s="725">
        <v>49.251416507842102</v>
      </c>
      <c r="K10" s="725">
        <v>67.888085720186353</v>
      </c>
      <c r="L10" s="657"/>
    </row>
    <row r="11" spans="1:12" ht="12.75" customHeight="1">
      <c r="A11" s="66">
        <v>42230</v>
      </c>
      <c r="B11" s="724">
        <v>9.8633000000000006</v>
      </c>
      <c r="C11" s="724">
        <v>16.057099999999998</v>
      </c>
      <c r="D11" s="724">
        <v>28.691199999999998</v>
      </c>
      <c r="E11" s="724">
        <v>41.771299999999997</v>
      </c>
      <c r="F11" s="724">
        <v>58.3977</v>
      </c>
      <c r="G11" s="725">
        <v>10.974121035185512</v>
      </c>
      <c r="H11" s="725">
        <v>19.414877881262129</v>
      </c>
      <c r="I11" s="725">
        <v>36.23056994449972</v>
      </c>
      <c r="J11" s="725">
        <v>53.195996961101123</v>
      </c>
      <c r="K11" s="725">
        <v>71.753717010580047</v>
      </c>
      <c r="L11" s="657"/>
    </row>
    <row r="12" spans="1:12" ht="12.75" customHeight="1">
      <c r="A12" s="66">
        <v>42261</v>
      </c>
      <c r="B12" s="724">
        <v>13.5192</v>
      </c>
      <c r="C12" s="724">
        <v>21.071300000000001</v>
      </c>
      <c r="D12" s="724">
        <v>37.367199999999997</v>
      </c>
      <c r="E12" s="724">
        <v>51.790999999999997</v>
      </c>
      <c r="F12" s="724">
        <v>68.251199999999997</v>
      </c>
      <c r="G12" s="725">
        <v>12.49088438571547</v>
      </c>
      <c r="H12" s="725">
        <v>21.890840113191196</v>
      </c>
      <c r="I12" s="725">
        <v>39.803756878483611</v>
      </c>
      <c r="J12" s="725">
        <v>57.635705079855896</v>
      </c>
      <c r="K12" s="725">
        <v>76.981946458704613</v>
      </c>
      <c r="L12" s="657"/>
    </row>
    <row r="13" spans="1:12" ht="12.75" customHeight="1">
      <c r="A13" s="66">
        <v>42291</v>
      </c>
      <c r="B13" s="724">
        <v>12.867699999999999</v>
      </c>
      <c r="C13" s="724">
        <v>18.7637</v>
      </c>
      <c r="D13" s="724">
        <v>31.4694</v>
      </c>
      <c r="E13" s="724">
        <v>44.212800000000001</v>
      </c>
      <c r="F13" s="724">
        <v>59.113199999999999</v>
      </c>
      <c r="G13" s="725">
        <v>13.144647853268504</v>
      </c>
      <c r="H13" s="725">
        <v>21.821217771857068</v>
      </c>
      <c r="I13" s="725">
        <v>38.224515794322095</v>
      </c>
      <c r="J13" s="725">
        <v>53.769198228981409</v>
      </c>
      <c r="K13" s="725">
        <v>72.113487824090882</v>
      </c>
      <c r="L13" s="657"/>
    </row>
    <row r="14" spans="1:12" ht="12.75" customHeight="1">
      <c r="A14" s="66">
        <v>42322</v>
      </c>
      <c r="B14" s="724">
        <v>12.6</v>
      </c>
      <c r="C14" s="724">
        <v>18.933800000000002</v>
      </c>
      <c r="D14" s="724">
        <v>31.939499999999999</v>
      </c>
      <c r="E14" s="724">
        <v>44.849600000000002</v>
      </c>
      <c r="F14" s="724">
        <v>58.676200000000001</v>
      </c>
      <c r="G14" s="725">
        <v>13.605158237441534</v>
      </c>
      <c r="H14" s="725">
        <v>23.068727038503404</v>
      </c>
      <c r="I14" s="725">
        <v>40.65092018987685</v>
      </c>
      <c r="J14" s="725">
        <v>55.197850588687118</v>
      </c>
      <c r="K14" s="725">
        <v>73.309110708237668</v>
      </c>
      <c r="L14" s="657"/>
    </row>
    <row r="15" spans="1:12" ht="12.75" customHeight="1">
      <c r="A15" s="66">
        <v>42352</v>
      </c>
      <c r="B15" s="724">
        <v>11.2118</v>
      </c>
      <c r="C15" s="724">
        <v>17.7761</v>
      </c>
      <c r="D15" s="724">
        <v>30.929300000000001</v>
      </c>
      <c r="E15" s="726">
        <v>42.585999999999999</v>
      </c>
      <c r="F15" s="726">
        <v>56.350700000000003</v>
      </c>
      <c r="G15" s="725">
        <v>11.158194304206324</v>
      </c>
      <c r="H15" s="725">
        <v>19.471149894532228</v>
      </c>
      <c r="I15" s="725">
        <v>35.832542800536459</v>
      </c>
      <c r="J15" s="725">
        <v>50.50707779225305</v>
      </c>
      <c r="K15" s="725">
        <v>68.696820768889282</v>
      </c>
      <c r="L15" s="657"/>
    </row>
    <row r="16" spans="1:12" ht="12.75" customHeight="1">
      <c r="A16" s="66">
        <v>42383</v>
      </c>
      <c r="B16" s="724">
        <v>18.649999999999999</v>
      </c>
      <c r="C16" s="724">
        <v>25.89</v>
      </c>
      <c r="D16" s="724">
        <v>39.26</v>
      </c>
      <c r="E16" s="726">
        <v>50.05</v>
      </c>
      <c r="F16" s="726">
        <v>62.74</v>
      </c>
      <c r="G16" s="725">
        <v>14.299082190973051</v>
      </c>
      <c r="H16" s="725">
        <v>24.054281402290727</v>
      </c>
      <c r="I16" s="725">
        <v>41.282397215919524</v>
      </c>
      <c r="J16" s="725">
        <v>56.027709174565274</v>
      </c>
      <c r="K16" s="725">
        <v>72.39073886613248</v>
      </c>
      <c r="L16" s="657"/>
    </row>
    <row r="17" spans="1:12">
      <c r="A17" s="66">
        <v>42414</v>
      </c>
      <c r="B17" s="726">
        <v>16.29</v>
      </c>
      <c r="C17" s="726">
        <v>24.81</v>
      </c>
      <c r="D17" s="726">
        <v>41.56</v>
      </c>
      <c r="E17" s="726">
        <v>56.28</v>
      </c>
      <c r="F17" s="726">
        <v>69.900000000000006</v>
      </c>
      <c r="G17" s="725">
        <v>14.257057231497674</v>
      </c>
      <c r="H17" s="725">
        <v>24.536266155368139</v>
      </c>
      <c r="I17" s="725">
        <v>43.804677831665742</v>
      </c>
      <c r="J17" s="725">
        <v>60.573911010480366</v>
      </c>
      <c r="K17" s="725">
        <v>78.652887764010003</v>
      </c>
      <c r="L17" s="657"/>
    </row>
    <row r="18" spans="1:12">
      <c r="A18" s="66">
        <v>42443</v>
      </c>
      <c r="B18" s="726">
        <v>18.870999999999999</v>
      </c>
      <c r="C18" s="726">
        <v>26.3629</v>
      </c>
      <c r="D18" s="726">
        <v>40.689900000000002</v>
      </c>
      <c r="E18" s="726">
        <v>53.913800000000002</v>
      </c>
      <c r="F18" s="726">
        <v>67.909199999999998</v>
      </c>
      <c r="G18" s="725">
        <v>12.870244472061678</v>
      </c>
      <c r="H18" s="725">
        <v>23.105566182732428</v>
      </c>
      <c r="I18" s="725">
        <v>41.822223047628768</v>
      </c>
      <c r="J18" s="725">
        <v>59.926993784864422</v>
      </c>
      <c r="K18" s="725">
        <v>76.632054617848183</v>
      </c>
      <c r="L18" s="657"/>
    </row>
    <row r="19" spans="1:12" ht="13.5" customHeight="1">
      <c r="A19" s="1153" t="s">
        <v>497</v>
      </c>
      <c r="B19" s="1153"/>
      <c r="C19" s="1153"/>
      <c r="D19" s="1153"/>
      <c r="E19" s="1153"/>
      <c r="F19" s="1153"/>
      <c r="G19" s="1153"/>
      <c r="H19" s="1153"/>
      <c r="I19" s="1153"/>
      <c r="J19" s="1153"/>
      <c r="K19" s="1153"/>
    </row>
    <row r="20" spans="1:12" ht="13.5" customHeight="1">
      <c r="A20" s="63" t="s">
        <v>70</v>
      </c>
      <c r="B20" s="721">
        <v>17.739999999999998</v>
      </c>
      <c r="C20" s="721">
        <v>28.38</v>
      </c>
      <c r="D20" s="721">
        <v>47.35</v>
      </c>
      <c r="E20" s="721">
        <v>64.14</v>
      </c>
      <c r="F20" s="721">
        <v>77.88</v>
      </c>
      <c r="G20" s="722">
        <v>14.65257801945622</v>
      </c>
      <c r="H20" s="722">
        <v>25.407996684401894</v>
      </c>
      <c r="I20" s="722">
        <v>45.371489743302888</v>
      </c>
      <c r="J20" s="722">
        <v>63.548844203047068</v>
      </c>
      <c r="K20" s="722">
        <v>79.420127861229574</v>
      </c>
    </row>
    <row r="21" spans="1:12" ht="13.5" customHeight="1">
      <c r="A21" s="63" t="s">
        <v>71</v>
      </c>
      <c r="B21" s="727">
        <v>20.81</v>
      </c>
      <c r="C21" s="728">
        <v>31.01</v>
      </c>
      <c r="D21" s="728">
        <v>50.08</v>
      </c>
      <c r="E21" s="729">
        <v>65.58</v>
      </c>
      <c r="F21" s="729">
        <v>79.11</v>
      </c>
      <c r="G21" s="722">
        <v>17.693992839783132</v>
      </c>
      <c r="H21" s="722">
        <v>29.050916606073518</v>
      </c>
      <c r="I21" s="722">
        <v>50.495018023160533</v>
      </c>
      <c r="J21" s="722">
        <v>67.827546847261402</v>
      </c>
      <c r="K21" s="722">
        <v>81.524361095883179</v>
      </c>
    </row>
    <row r="22" spans="1:12" ht="13.5" customHeight="1">
      <c r="A22" s="66">
        <v>42108</v>
      </c>
      <c r="B22" s="724">
        <v>19.52</v>
      </c>
      <c r="C22" s="724">
        <v>32.01</v>
      </c>
      <c r="D22" s="724">
        <v>52.19</v>
      </c>
      <c r="E22" s="724">
        <v>67.709999999999994</v>
      </c>
      <c r="F22" s="724">
        <v>80.41</v>
      </c>
      <c r="G22" s="725">
        <v>20.625889665265408</v>
      </c>
      <c r="H22" s="725">
        <v>32.287640895288696</v>
      </c>
      <c r="I22" s="725">
        <v>53.703142982137166</v>
      </c>
      <c r="J22" s="725">
        <v>69.415972048095682</v>
      </c>
      <c r="K22" s="725">
        <v>82.526869158106848</v>
      </c>
    </row>
    <row r="23" spans="1:12" ht="13.5" customHeight="1">
      <c r="A23" s="66">
        <v>42138</v>
      </c>
      <c r="B23" s="724">
        <v>22.099424984695268</v>
      </c>
      <c r="C23" s="724">
        <v>34.169979668348006</v>
      </c>
      <c r="D23" s="724">
        <v>55.005127213992473</v>
      </c>
      <c r="E23" s="724">
        <v>69.747474603744635</v>
      </c>
      <c r="F23" s="724">
        <v>81.279241218884792</v>
      </c>
      <c r="G23" s="725">
        <v>18.682630267916938</v>
      </c>
      <c r="H23" s="725">
        <v>31.164755839440527</v>
      </c>
      <c r="I23" s="725">
        <v>54.606071920194417</v>
      </c>
      <c r="J23" s="725">
        <v>70.723886022079668</v>
      </c>
      <c r="K23" s="725">
        <v>83.367316017964896</v>
      </c>
    </row>
    <row r="24" spans="1:12" ht="13.5" customHeight="1">
      <c r="A24" s="66">
        <v>42169</v>
      </c>
      <c r="B24" s="724">
        <v>26.43</v>
      </c>
      <c r="C24" s="724">
        <v>36.19</v>
      </c>
      <c r="D24" s="724">
        <v>54.98</v>
      </c>
      <c r="E24" s="724">
        <v>68.569999999999993</v>
      </c>
      <c r="F24" s="724">
        <v>80.53</v>
      </c>
      <c r="G24" s="725">
        <v>17.835988069042752</v>
      </c>
      <c r="H24" s="725">
        <v>29.197479144909217</v>
      </c>
      <c r="I24" s="725">
        <v>51.957298242190596</v>
      </c>
      <c r="J24" s="725">
        <v>68.717341825653406</v>
      </c>
      <c r="K24" s="725">
        <v>81.807272313118943</v>
      </c>
    </row>
    <row r="25" spans="1:12" ht="13.5" customHeight="1">
      <c r="A25" s="66">
        <v>42199</v>
      </c>
      <c r="B25" s="724">
        <v>20.18</v>
      </c>
      <c r="C25" s="724">
        <v>30.5</v>
      </c>
      <c r="D25" s="724">
        <v>48.92</v>
      </c>
      <c r="E25" s="724">
        <v>63.95</v>
      </c>
      <c r="F25" s="724">
        <v>78</v>
      </c>
      <c r="G25" s="725">
        <v>16.843224031591021</v>
      </c>
      <c r="H25" s="725">
        <v>27.185706660054521</v>
      </c>
      <c r="I25" s="725">
        <v>48.787258178652152</v>
      </c>
      <c r="J25" s="725">
        <v>65.977936090468035</v>
      </c>
      <c r="K25" s="725">
        <v>80.051130306106572</v>
      </c>
    </row>
    <row r="26" spans="1:12" ht="13.5" customHeight="1">
      <c r="A26" s="66">
        <v>42230</v>
      </c>
      <c r="B26" s="724">
        <v>26.59</v>
      </c>
      <c r="C26" s="724">
        <v>36.770000000000003</v>
      </c>
      <c r="D26" s="724">
        <v>54.05</v>
      </c>
      <c r="E26" s="724">
        <v>67.86</v>
      </c>
      <c r="F26" s="724">
        <v>80.260000000000005</v>
      </c>
      <c r="G26" s="725">
        <v>18.375453610064643</v>
      </c>
      <c r="H26" s="725">
        <v>30.055684765778373</v>
      </c>
      <c r="I26" s="725">
        <v>52.086740911974672</v>
      </c>
      <c r="J26" s="725">
        <v>68.974985186220039</v>
      </c>
      <c r="K26" s="725">
        <v>82.187465682149934</v>
      </c>
    </row>
    <row r="27" spans="1:12" ht="13.5" customHeight="1">
      <c r="A27" s="66">
        <v>42261</v>
      </c>
      <c r="B27" s="724">
        <v>24.03</v>
      </c>
      <c r="C27" s="724">
        <v>34.590000000000003</v>
      </c>
      <c r="D27" s="724">
        <v>54.22</v>
      </c>
      <c r="E27" s="724">
        <v>69.11</v>
      </c>
      <c r="F27" s="724">
        <v>81.89</v>
      </c>
      <c r="G27" s="725">
        <v>19.919776528335511</v>
      </c>
      <c r="H27" s="725">
        <v>32.292341582359668</v>
      </c>
      <c r="I27" s="725">
        <v>52.652693319670554</v>
      </c>
      <c r="J27" s="725">
        <v>69.483030194935139</v>
      </c>
      <c r="K27" s="725">
        <v>82.720036591155448</v>
      </c>
    </row>
    <row r="28" spans="1:12" ht="13.5" customHeight="1">
      <c r="A28" s="66">
        <v>42291</v>
      </c>
      <c r="B28" s="724">
        <v>21.63</v>
      </c>
      <c r="C28" s="724">
        <v>31.65</v>
      </c>
      <c r="D28" s="724">
        <v>49.46</v>
      </c>
      <c r="E28" s="724">
        <v>64.5</v>
      </c>
      <c r="F28" s="724">
        <v>79</v>
      </c>
      <c r="G28" s="725">
        <v>17.018321394236928</v>
      </c>
      <c r="H28" s="725">
        <v>27.646969578330232</v>
      </c>
      <c r="I28" s="725">
        <v>48.824038173715934</v>
      </c>
      <c r="J28" s="725">
        <v>66.60245680511126</v>
      </c>
      <c r="K28" s="725">
        <v>81.062642133244225</v>
      </c>
    </row>
    <row r="29" spans="1:12" ht="13.5" customHeight="1">
      <c r="A29" s="66">
        <v>42322</v>
      </c>
      <c r="B29" s="724">
        <v>22.158418534305195</v>
      </c>
      <c r="C29" s="724">
        <v>31.582601312130816</v>
      </c>
      <c r="D29" s="724">
        <v>50.299729693773152</v>
      </c>
      <c r="E29" s="724">
        <v>64.800877450115649</v>
      </c>
      <c r="F29" s="724">
        <v>78.748775122524108</v>
      </c>
      <c r="G29" s="725">
        <v>16.136682600186095</v>
      </c>
      <c r="H29" s="725">
        <v>27.424816170834532</v>
      </c>
      <c r="I29" s="725">
        <v>50.381430628556465</v>
      </c>
      <c r="J29" s="725">
        <v>67.444119126121237</v>
      </c>
      <c r="K29" s="725">
        <v>81.561142167313648</v>
      </c>
    </row>
    <row r="30" spans="1:12" ht="13.5" customHeight="1">
      <c r="A30" s="730">
        <v>42342</v>
      </c>
      <c r="B30" s="724">
        <v>20.28</v>
      </c>
      <c r="C30" s="724">
        <v>30.03</v>
      </c>
      <c r="D30" s="724">
        <v>47.99</v>
      </c>
      <c r="E30" s="726">
        <v>63.04</v>
      </c>
      <c r="F30" s="726">
        <v>77.59</v>
      </c>
      <c r="G30" s="725">
        <v>16.79347844026244</v>
      </c>
      <c r="H30" s="725">
        <v>27.539340211520503</v>
      </c>
      <c r="I30" s="725">
        <v>47.704359938247478</v>
      </c>
      <c r="J30" s="725">
        <v>64.986028550220865</v>
      </c>
      <c r="K30" s="725">
        <v>79.731880273858422</v>
      </c>
    </row>
    <row r="31" spans="1:12">
      <c r="A31" s="66">
        <v>42383</v>
      </c>
      <c r="B31" s="724">
        <v>22.74</v>
      </c>
      <c r="C31" s="724">
        <v>32.67</v>
      </c>
      <c r="D31" s="724">
        <v>51.44</v>
      </c>
      <c r="E31" s="726">
        <v>65.52</v>
      </c>
      <c r="F31" s="726">
        <v>79.3</v>
      </c>
      <c r="G31" s="725">
        <v>18.642005723422706</v>
      </c>
      <c r="H31" s="725">
        <v>29.441066334251538</v>
      </c>
      <c r="I31" s="725">
        <v>50.510914681882255</v>
      </c>
      <c r="J31" s="725">
        <v>67.821578016318057</v>
      </c>
      <c r="K31" s="725">
        <v>81.556324160951974</v>
      </c>
    </row>
    <row r="32" spans="1:12" ht="14.25" customHeight="1">
      <c r="A32" s="730">
        <v>42424</v>
      </c>
      <c r="B32" s="724">
        <v>25.14</v>
      </c>
      <c r="C32" s="724">
        <v>35.03</v>
      </c>
      <c r="D32" s="724">
        <v>54.15</v>
      </c>
      <c r="E32" s="726">
        <v>69.27</v>
      </c>
      <c r="F32" s="726">
        <v>81.430000000000007</v>
      </c>
      <c r="G32" s="725">
        <v>20.477481992455861</v>
      </c>
      <c r="H32" s="725">
        <v>31.34062986089322</v>
      </c>
      <c r="I32" s="725">
        <v>52.614790476999531</v>
      </c>
      <c r="J32" s="725">
        <v>70.302581735943889</v>
      </c>
      <c r="K32" s="725">
        <v>83.673242442842394</v>
      </c>
    </row>
    <row r="33" spans="1:12" ht="14.25" customHeight="1">
      <c r="A33" s="66">
        <v>42443</v>
      </c>
      <c r="B33" s="724">
        <v>22.902631195494603</v>
      </c>
      <c r="C33" s="724">
        <v>34.291614195607842</v>
      </c>
      <c r="D33" s="724">
        <v>54.135125718088702</v>
      </c>
      <c r="E33" s="726">
        <v>69.092719469746598</v>
      </c>
      <c r="F33" s="726">
        <v>81.572281995814635</v>
      </c>
      <c r="G33" s="725">
        <v>18.437086282507824</v>
      </c>
      <c r="H33" s="725">
        <v>29.85104349267591</v>
      </c>
      <c r="I33" s="725">
        <v>52.031987498979859</v>
      </c>
      <c r="J33" s="725">
        <v>69.413286769285492</v>
      </c>
      <c r="K33" s="725">
        <v>82.864372485173632</v>
      </c>
    </row>
    <row r="34" spans="1:12" s="731" customFormat="1" ht="22.5" customHeight="1">
      <c r="A34" s="1146" t="s">
        <v>498</v>
      </c>
      <c r="B34" s="1146"/>
      <c r="C34" s="1146"/>
      <c r="D34" s="1146"/>
      <c r="E34" s="1146"/>
      <c r="F34" s="1146"/>
      <c r="G34" s="1146"/>
      <c r="H34" s="1146"/>
      <c r="I34" s="1146"/>
      <c r="J34" s="1146"/>
      <c r="K34" s="1146"/>
      <c r="L34" s="1146"/>
    </row>
    <row r="35" spans="1:12" s="733" customFormat="1">
      <c r="A35" s="1147" t="s">
        <v>773</v>
      </c>
      <c r="B35" s="1147"/>
      <c r="C35" s="1147"/>
      <c r="D35" s="1147"/>
      <c r="E35" s="1147"/>
      <c r="F35" s="1147"/>
      <c r="G35" s="732"/>
      <c r="H35" s="732"/>
      <c r="I35" s="732"/>
      <c r="J35" s="732"/>
      <c r="K35" s="732"/>
      <c r="L35" s="732"/>
    </row>
    <row r="36" spans="1:12" s="733" customFormat="1">
      <c r="A36" s="734" t="s">
        <v>488</v>
      </c>
      <c r="B36" s="732"/>
      <c r="C36" s="732"/>
      <c r="D36" s="732"/>
      <c r="E36" s="732"/>
      <c r="F36" s="732"/>
      <c r="G36" s="732"/>
      <c r="H36" s="732"/>
      <c r="I36" s="732"/>
      <c r="J36" s="732"/>
      <c r="K36" s="732"/>
      <c r="L36" s="732"/>
    </row>
  </sheetData>
  <mergeCells count="7">
    <mergeCell ref="A34:L34"/>
    <mergeCell ref="A35:F35"/>
    <mergeCell ref="A1:L1"/>
    <mergeCell ref="B2:F2"/>
    <mergeCell ref="G2:K2"/>
    <mergeCell ref="A4:K4"/>
    <mergeCell ref="A19:K19"/>
  </mergeCells>
  <pageMargins left="0.75" right="0.75" top="1" bottom="1" header="0.5" footer="0.5"/>
  <pageSetup scale="7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SheetLayoutView="100" workbookViewId="0">
      <selection activeCell="F26" sqref="F26"/>
    </sheetView>
  </sheetViews>
  <sheetFormatPr defaultColWidth="10.5703125" defaultRowHeight="12.75"/>
  <cols>
    <col min="1" max="1" width="8.140625" style="735" customWidth="1"/>
    <col min="2" max="2" width="6.42578125" style="735" customWidth="1"/>
    <col min="3" max="3" width="8.85546875" style="735" customWidth="1"/>
    <col min="4" max="4" width="8.42578125" style="735" bestFit="1" customWidth="1"/>
    <col min="5" max="5" width="9" style="735" customWidth="1"/>
    <col min="6" max="6" width="8" style="735" customWidth="1"/>
    <col min="7" max="7" width="9" style="735" customWidth="1"/>
    <col min="8" max="8" width="8.7109375" style="735" bestFit="1" customWidth="1"/>
    <col min="9" max="9" width="8.85546875" style="735" customWidth="1"/>
    <col min="10" max="10" width="9.5703125" style="735" customWidth="1"/>
    <col min="11" max="11" width="8.5703125" style="735" customWidth="1"/>
    <col min="12" max="12" width="9.5703125" style="735" customWidth="1"/>
    <col min="13" max="13" width="9.7109375" style="735" customWidth="1"/>
    <col min="14" max="14" width="7.85546875" style="735" bestFit="1" customWidth="1"/>
    <col min="15" max="15" width="8.42578125" style="735" customWidth="1"/>
    <col min="16" max="16" width="8.7109375" style="735" customWidth="1"/>
    <col min="17" max="17" width="9.28515625" style="735" customWidth="1"/>
    <col min="18" max="16384" width="10.5703125" style="735"/>
  </cols>
  <sheetData>
    <row r="1" spans="1:17" ht="15.75">
      <c r="A1" s="1154" t="str">
        <f>[5]Tables!$A$29</f>
        <v xml:space="preserve">Table 28: Settlement Statistics for Cash Segment of BSE </v>
      </c>
      <c r="B1" s="1155"/>
      <c r="C1" s="1155"/>
      <c r="D1" s="1155"/>
      <c r="E1" s="1155"/>
      <c r="F1" s="1155"/>
      <c r="G1" s="1155"/>
      <c r="H1" s="1155"/>
      <c r="I1" s="1155"/>
      <c r="J1" s="1155"/>
      <c r="K1" s="1155"/>
      <c r="L1" s="1155"/>
      <c r="M1" s="1155"/>
      <c r="N1" s="1155"/>
      <c r="O1" s="1155"/>
      <c r="P1" s="1155"/>
      <c r="Q1" s="1155"/>
    </row>
    <row r="2" spans="1:17" ht="90.75" customHeight="1">
      <c r="A2" s="736" t="s">
        <v>499</v>
      </c>
      <c r="B2" s="737" t="s">
        <v>500</v>
      </c>
      <c r="C2" s="736" t="s">
        <v>501</v>
      </c>
      <c r="D2" s="736" t="s">
        <v>502</v>
      </c>
      <c r="E2" s="736" t="s">
        <v>503</v>
      </c>
      <c r="F2" s="736" t="s">
        <v>504</v>
      </c>
      <c r="G2" s="736" t="s">
        <v>505</v>
      </c>
      <c r="H2" s="736" t="s">
        <v>506</v>
      </c>
      <c r="I2" s="736" t="s">
        <v>507</v>
      </c>
      <c r="J2" s="736" t="s">
        <v>508</v>
      </c>
      <c r="K2" s="736" t="s">
        <v>509</v>
      </c>
      <c r="L2" s="736" t="s">
        <v>510</v>
      </c>
      <c r="M2" s="736" t="s">
        <v>511</v>
      </c>
      <c r="N2" s="736" t="s">
        <v>512</v>
      </c>
      <c r="O2" s="736" t="s">
        <v>513</v>
      </c>
      <c r="P2" s="736" t="s">
        <v>514</v>
      </c>
      <c r="Q2" s="736" t="s">
        <v>515</v>
      </c>
    </row>
    <row r="3" spans="1:17" s="742" customFormat="1">
      <c r="A3" s="406" t="s">
        <v>70</v>
      </c>
      <c r="B3" s="738">
        <v>7145.8744900000002</v>
      </c>
      <c r="C3" s="738">
        <v>860695</v>
      </c>
      <c r="D3" s="738">
        <v>432112.31530000002</v>
      </c>
      <c r="E3" s="739">
        <v>50.205045376120459</v>
      </c>
      <c r="F3" s="738">
        <v>858895.29</v>
      </c>
      <c r="G3" s="738">
        <v>299834.95550287899</v>
      </c>
      <c r="H3" s="739">
        <v>34.909372422205152</v>
      </c>
      <c r="I3" s="738">
        <v>432016.71574999997</v>
      </c>
      <c r="J3" s="740">
        <v>99.977876226477449</v>
      </c>
      <c r="K3" s="738">
        <v>299817.84227304399</v>
      </c>
      <c r="L3" s="740">
        <v>99.994292450055966</v>
      </c>
      <c r="M3" s="738">
        <v>878.2891199999998</v>
      </c>
      <c r="N3" s="740">
        <v>0.20325482262412153</v>
      </c>
      <c r="O3" s="738">
        <v>111528.283489963</v>
      </c>
      <c r="P3" s="738">
        <v>299834.95550287899</v>
      </c>
      <c r="Q3" s="741">
        <v>3264.07</v>
      </c>
    </row>
    <row r="4" spans="1:17" s="742" customFormat="1">
      <c r="A4" s="406" t="s">
        <v>71</v>
      </c>
      <c r="B4" s="738">
        <v>4116.9000800000003</v>
      </c>
      <c r="C4" s="738">
        <v>762549</v>
      </c>
      <c r="D4" s="738">
        <v>357015.02633999998</v>
      </c>
      <c r="E4" s="743">
        <v>46.818634125806994</v>
      </c>
      <c r="F4" s="738">
        <v>740089.32000000007</v>
      </c>
      <c r="G4" s="738">
        <v>246882.68651468903</v>
      </c>
      <c r="H4" s="743">
        <v>33.358498743731232</v>
      </c>
      <c r="I4" s="738">
        <v>356843.47964000003</v>
      </c>
      <c r="J4" s="413">
        <v>99.95194972554556</v>
      </c>
      <c r="K4" s="738">
        <v>246845.14610785298</v>
      </c>
      <c r="L4" s="413">
        <v>99.984794232691641</v>
      </c>
      <c r="M4" s="738">
        <v>723.51832999999999</v>
      </c>
      <c r="N4" s="740">
        <v>0.20275509327784783</v>
      </c>
      <c r="O4" s="738">
        <v>100701.55014480001</v>
      </c>
      <c r="P4" s="738">
        <v>246882.68651468903</v>
      </c>
      <c r="Q4" s="741">
        <v>111.11</v>
      </c>
    </row>
    <row r="5" spans="1:17">
      <c r="A5" s="408">
        <v>42108</v>
      </c>
      <c r="B5" s="744">
        <v>538.68518000000006</v>
      </c>
      <c r="C5" s="744">
        <v>65252</v>
      </c>
      <c r="D5" s="744">
        <v>36551.523939999999</v>
      </c>
      <c r="E5" s="745">
        <v>56.015944246919638</v>
      </c>
      <c r="F5" s="744">
        <v>67421.279999999999</v>
      </c>
      <c r="G5" s="744">
        <v>23902.627252746999</v>
      </c>
      <c r="H5" s="745">
        <v>35.452645296480576</v>
      </c>
      <c r="I5" s="744">
        <v>36496.997309999999</v>
      </c>
      <c r="J5" s="745">
        <v>99.85082255369295</v>
      </c>
      <c r="K5" s="744">
        <v>23873.582541916996</v>
      </c>
      <c r="L5" s="745">
        <v>99.878487370769392</v>
      </c>
      <c r="M5" s="744">
        <v>61.676949999999998</v>
      </c>
      <c r="N5" s="745">
        <v>0.16899184740082937</v>
      </c>
      <c r="O5" s="744">
        <v>9458.3499125000017</v>
      </c>
      <c r="P5" s="744">
        <v>23902.627252746999</v>
      </c>
      <c r="Q5" s="744">
        <v>104.47</v>
      </c>
    </row>
    <row r="6" spans="1:17">
      <c r="A6" s="408">
        <v>42138</v>
      </c>
      <c r="B6" s="744">
        <v>326.07067999999998</v>
      </c>
      <c r="C6" s="744">
        <v>48330</v>
      </c>
      <c r="D6" s="744">
        <v>23547.742590000002</v>
      </c>
      <c r="E6" s="745">
        <v>48.722827622594664</v>
      </c>
      <c r="F6" s="744">
        <v>60604.609999999993</v>
      </c>
      <c r="G6" s="744">
        <v>21877.320807074004</v>
      </c>
      <c r="H6" s="745">
        <v>36.098443347913644</v>
      </c>
      <c r="I6" s="744">
        <v>23547.737539999998</v>
      </c>
      <c r="J6" s="745">
        <v>99.99</v>
      </c>
      <c r="K6" s="744">
        <v>21877.318022574003</v>
      </c>
      <c r="L6" s="745">
        <v>99.99</v>
      </c>
      <c r="M6" s="744">
        <v>55.681989999999999</v>
      </c>
      <c r="N6" s="745">
        <v>0.23646428836491951</v>
      </c>
      <c r="O6" s="744">
        <v>9587.0916566999986</v>
      </c>
      <c r="P6" s="744">
        <v>21877.320807074004</v>
      </c>
      <c r="Q6" s="744">
        <v>104.91</v>
      </c>
    </row>
    <row r="7" spans="1:17">
      <c r="A7" s="408">
        <v>42159</v>
      </c>
      <c r="B7" s="744">
        <v>291.7</v>
      </c>
      <c r="C7" s="744">
        <v>55679</v>
      </c>
      <c r="D7" s="744">
        <v>25677.599999999999</v>
      </c>
      <c r="E7" s="745">
        <v>46.11720756479103</v>
      </c>
      <c r="F7" s="744">
        <v>60370.22</v>
      </c>
      <c r="G7" s="744">
        <v>21683.49</v>
      </c>
      <c r="H7" s="745">
        <v>35.917526886600712</v>
      </c>
      <c r="I7" s="744">
        <v>25677.35</v>
      </c>
      <c r="J7" s="745">
        <v>99.99</v>
      </c>
      <c r="K7" s="744">
        <v>21683.23</v>
      </c>
      <c r="L7" s="745">
        <v>99.99</v>
      </c>
      <c r="M7" s="744">
        <v>52.96</v>
      </c>
      <c r="N7" s="745">
        <v>0.20625181336859141</v>
      </c>
      <c r="O7" s="744">
        <v>10312.7394473</v>
      </c>
      <c r="P7" s="744">
        <v>21683.49</v>
      </c>
      <c r="Q7" s="744">
        <v>105.47</v>
      </c>
    </row>
    <row r="8" spans="1:17">
      <c r="A8" s="408">
        <v>42189</v>
      </c>
      <c r="B8" s="744">
        <v>374.48</v>
      </c>
      <c r="C8" s="744">
        <v>70989</v>
      </c>
      <c r="D8" s="744">
        <v>33678.699999999997</v>
      </c>
      <c r="E8" s="745">
        <v>47.4</v>
      </c>
      <c r="F8" s="744">
        <v>70253.67</v>
      </c>
      <c r="G8" s="744">
        <v>23913.41</v>
      </c>
      <c r="H8" s="745">
        <v>34.04</v>
      </c>
      <c r="I8" s="744">
        <v>33669.370000000003</v>
      </c>
      <c r="J8" s="745">
        <v>99.97</v>
      </c>
      <c r="K8" s="744">
        <v>23906.93</v>
      </c>
      <c r="L8" s="745">
        <v>99.97</v>
      </c>
      <c r="M8" s="744">
        <v>93.19</v>
      </c>
      <c r="N8" s="745">
        <v>0.28000000000000003</v>
      </c>
      <c r="O8" s="744">
        <v>8631.19</v>
      </c>
      <c r="P8" s="744">
        <v>23913.41</v>
      </c>
      <c r="Q8" s="744">
        <v>106.15</v>
      </c>
    </row>
    <row r="9" spans="1:17">
      <c r="A9" s="408">
        <v>42220</v>
      </c>
      <c r="B9" s="744">
        <v>392.68</v>
      </c>
      <c r="C9" s="744">
        <v>73701</v>
      </c>
      <c r="D9" s="744">
        <v>33725.79279</v>
      </c>
      <c r="E9" s="745">
        <v>45.760291977042371</v>
      </c>
      <c r="F9" s="744">
        <v>73821.73000000001</v>
      </c>
      <c r="G9" s="744">
        <v>24242.592500348001</v>
      </c>
      <c r="H9" s="745">
        <v>32.839371957752817</v>
      </c>
      <c r="I9" s="744">
        <v>33724.916100000002</v>
      </c>
      <c r="J9" s="745">
        <v>99.99</v>
      </c>
      <c r="K9" s="744">
        <v>24241.517284747002</v>
      </c>
      <c r="L9" s="745">
        <v>99.99</v>
      </c>
      <c r="M9" s="744">
        <v>72.05</v>
      </c>
      <c r="N9" s="745">
        <v>2.1000000000000001E-2</v>
      </c>
      <c r="O9" s="744">
        <v>7986.6133550000013</v>
      </c>
      <c r="P9" s="744">
        <v>24242.592500348001</v>
      </c>
      <c r="Q9" s="744">
        <v>106.76</v>
      </c>
    </row>
    <row r="10" spans="1:17">
      <c r="A10" s="408">
        <v>42251</v>
      </c>
      <c r="B10" s="744">
        <v>274.94238000000001</v>
      </c>
      <c r="C10" s="744">
        <v>48261</v>
      </c>
      <c r="D10" s="744">
        <v>22264.131799999999</v>
      </c>
      <c r="E10" s="745">
        <v>46.132761028573796</v>
      </c>
      <c r="F10" s="744">
        <v>54426.38</v>
      </c>
      <c r="G10" s="744">
        <v>18916.642756826001</v>
      </c>
      <c r="H10" s="745">
        <v>34.756386070185087</v>
      </c>
      <c r="I10" s="744">
        <v>22264.123800000001</v>
      </c>
      <c r="J10" s="745">
        <v>99.99</v>
      </c>
      <c r="K10" s="744">
        <v>18916.636892326002</v>
      </c>
      <c r="L10" s="745">
        <v>99.99</v>
      </c>
      <c r="M10" s="744">
        <v>71.470939999999999</v>
      </c>
      <c r="N10" s="745">
        <v>0.32101393543275214</v>
      </c>
      <c r="O10" s="744">
        <v>8669.1133915999999</v>
      </c>
      <c r="P10" s="744">
        <v>18916.642756826001</v>
      </c>
      <c r="Q10" s="744">
        <v>107.49</v>
      </c>
    </row>
    <row r="11" spans="1:17">
      <c r="A11" s="408">
        <v>42281</v>
      </c>
      <c r="B11" s="744">
        <v>311.45999999999998</v>
      </c>
      <c r="C11" s="744">
        <v>61304</v>
      </c>
      <c r="D11" s="744">
        <v>27383.319169999999</v>
      </c>
      <c r="E11" s="745">
        <v>44.668079032363302</v>
      </c>
      <c r="F11" s="744">
        <v>58142.83</v>
      </c>
      <c r="G11" s="744">
        <v>17508.759351593002</v>
      </c>
      <c r="H11" s="745">
        <v>30.113359379983745</v>
      </c>
      <c r="I11" s="744">
        <v>27276.796719999998</v>
      </c>
      <c r="J11" s="745">
        <v>99.610995112248119</v>
      </c>
      <c r="K11" s="744">
        <v>17508.234656593002</v>
      </c>
      <c r="L11" s="745">
        <v>99.99</v>
      </c>
      <c r="M11" s="744">
        <v>50.014449999999997</v>
      </c>
      <c r="N11" s="745">
        <v>0.18335895711437483</v>
      </c>
      <c r="O11" s="744">
        <v>6125.4055767</v>
      </c>
      <c r="P11" s="744">
        <v>17508.759351593002</v>
      </c>
      <c r="Q11" s="744">
        <v>107.49</v>
      </c>
    </row>
    <row r="12" spans="1:17">
      <c r="A12" s="408">
        <v>42312</v>
      </c>
      <c r="B12" s="744">
        <v>286.33494999999999</v>
      </c>
      <c r="C12" s="744">
        <v>64993</v>
      </c>
      <c r="D12" s="744">
        <v>32815.081870000002</v>
      </c>
      <c r="E12" s="745">
        <v>50.490178742326094</v>
      </c>
      <c r="F12" s="744">
        <v>50799.19</v>
      </c>
      <c r="G12" s="744">
        <v>14931.012051494001</v>
      </c>
      <c r="H12" s="745">
        <v>29.392224662428674</v>
      </c>
      <c r="I12" s="744">
        <v>32815.080569999998</v>
      </c>
      <c r="J12" s="745">
        <v>99.99</v>
      </c>
      <c r="K12" s="744">
        <v>14930.941843994</v>
      </c>
      <c r="L12" s="745">
        <v>99.99</v>
      </c>
      <c r="M12" s="744">
        <v>45.733739999999997</v>
      </c>
      <c r="N12" s="745">
        <v>0.13936805641065655</v>
      </c>
      <c r="O12" s="744">
        <v>4905.6598813999999</v>
      </c>
      <c r="P12" s="744">
        <v>14931.012051494001</v>
      </c>
      <c r="Q12" s="744">
        <v>108.23</v>
      </c>
    </row>
    <row r="13" spans="1:17">
      <c r="A13" s="408">
        <v>42342</v>
      </c>
      <c r="B13" s="744">
        <v>350.52389000000005</v>
      </c>
      <c r="C13" s="744">
        <v>84598</v>
      </c>
      <c r="D13" s="744">
        <v>38390.993829999999</v>
      </c>
      <c r="E13" s="745">
        <v>45.380498155984775</v>
      </c>
      <c r="F13" s="744">
        <v>61741.37</v>
      </c>
      <c r="G13" s="744">
        <v>19289.062842475996</v>
      </c>
      <c r="H13" s="745">
        <v>31.241714983771811</v>
      </c>
      <c r="I13" s="744">
        <v>38390.9683</v>
      </c>
      <c r="J13" s="745">
        <v>99.99</v>
      </c>
      <c r="K13" s="744">
        <v>19289.021045575995</v>
      </c>
      <c r="L13" s="745">
        <v>99.99</v>
      </c>
      <c r="M13" s="744">
        <v>81.243510000000001</v>
      </c>
      <c r="N13" s="745">
        <v>0.21162141409181387</v>
      </c>
      <c r="O13" s="744">
        <v>7205.0213802000017</v>
      </c>
      <c r="P13" s="744">
        <v>19289.062842475996</v>
      </c>
      <c r="Q13" s="744">
        <v>108.98</v>
      </c>
    </row>
    <row r="14" spans="1:17">
      <c r="A14" s="408">
        <v>42373</v>
      </c>
      <c r="B14" s="744">
        <v>360.41</v>
      </c>
      <c r="C14" s="744">
        <v>72522</v>
      </c>
      <c r="D14" s="744">
        <v>29296.880829999998</v>
      </c>
      <c r="E14" s="745">
        <v>40.397232329500014</v>
      </c>
      <c r="F14" s="744">
        <v>63576.26</v>
      </c>
      <c r="G14" s="744">
        <v>18635.890182954998</v>
      </c>
      <c r="H14" s="745">
        <v>29.312655672030719</v>
      </c>
      <c r="I14" s="744">
        <v>29296.879779999999</v>
      </c>
      <c r="J14" s="745">
        <v>99.99</v>
      </c>
      <c r="K14" s="744">
        <v>18635.886990954998</v>
      </c>
      <c r="L14" s="745">
        <v>99.99</v>
      </c>
      <c r="M14" s="744">
        <v>67.716750000000005</v>
      </c>
      <c r="N14" s="745">
        <v>0.23113980228784628</v>
      </c>
      <c r="O14" s="744">
        <v>7455.2812872000013</v>
      </c>
      <c r="P14" s="744">
        <v>18635.890182954998</v>
      </c>
      <c r="Q14" s="744">
        <v>109.72</v>
      </c>
    </row>
    <row r="15" spans="1:17">
      <c r="A15" s="408">
        <v>42404</v>
      </c>
      <c r="B15" s="744">
        <v>319.07</v>
      </c>
      <c r="C15" s="744">
        <v>57868</v>
      </c>
      <c r="D15" s="744">
        <v>25442.93</v>
      </c>
      <c r="E15" s="745">
        <v>43.967183935854017</v>
      </c>
      <c r="F15" s="744">
        <v>57158.37</v>
      </c>
      <c r="G15" s="744">
        <v>18255.082174504998</v>
      </c>
      <c r="H15" s="745">
        <v>31.937723511893353</v>
      </c>
      <c r="I15" s="744">
        <v>25442.93</v>
      </c>
      <c r="J15" s="745">
        <v>99.99</v>
      </c>
      <c r="K15" s="744">
        <v>18255.060000000001</v>
      </c>
      <c r="L15" s="745">
        <v>99.99</v>
      </c>
      <c r="M15" s="744">
        <v>41.13</v>
      </c>
      <c r="N15" s="745">
        <f>M15/D15*100</f>
        <v>0.16165590991289133</v>
      </c>
      <c r="O15" s="746">
        <v>8209.7202337999988</v>
      </c>
      <c r="P15" s="746">
        <v>18255.082174504998</v>
      </c>
      <c r="Q15" s="747">
        <v>110.44</v>
      </c>
    </row>
    <row r="16" spans="1:17">
      <c r="A16" s="408">
        <v>42433</v>
      </c>
      <c r="B16" s="744">
        <v>290.54300000000006</v>
      </c>
      <c r="C16" s="744">
        <v>59052</v>
      </c>
      <c r="D16" s="744">
        <v>28240.329519999999</v>
      </c>
      <c r="E16" s="745">
        <v>47.822816365237422</v>
      </c>
      <c r="F16" s="744">
        <v>61773.41</v>
      </c>
      <c r="G16" s="744">
        <v>23726.796594671003</v>
      </c>
      <c r="H16" s="745">
        <v>38.409400735156098</v>
      </c>
      <c r="I16" s="744">
        <v>28240.329519999999</v>
      </c>
      <c r="J16" s="745">
        <v>99.99</v>
      </c>
      <c r="K16" s="744">
        <v>23726.786829171004</v>
      </c>
      <c r="L16" s="745">
        <v>99.99</v>
      </c>
      <c r="M16" s="744">
        <v>30.65</v>
      </c>
      <c r="N16" s="745">
        <v>0.10853272791414652</v>
      </c>
      <c r="O16" s="746">
        <v>12155.364022399999</v>
      </c>
      <c r="P16" s="746">
        <v>23726.796594671003</v>
      </c>
      <c r="Q16" s="747">
        <v>111.11</v>
      </c>
    </row>
    <row r="17" spans="1:17" ht="12.75" customHeight="1">
      <c r="A17" s="1156" t="s">
        <v>773</v>
      </c>
      <c r="B17" s="1156"/>
      <c r="C17" s="1156"/>
      <c r="D17" s="1156"/>
      <c r="E17" s="1156"/>
      <c r="F17" s="1156"/>
      <c r="Q17" s="748"/>
    </row>
    <row r="18" spans="1:17" ht="12.75" customHeight="1">
      <c r="A18" s="742" t="s">
        <v>516</v>
      </c>
      <c r="B18" s="742"/>
      <c r="C18" s="742"/>
      <c r="D18" s="742"/>
      <c r="E18" s="742"/>
      <c r="M18" s="749"/>
    </row>
    <row r="19" spans="1:17">
      <c r="M19" s="749"/>
    </row>
    <row r="20" spans="1:17">
      <c r="M20" s="749"/>
    </row>
    <row r="21" spans="1:17">
      <c r="M21" s="749"/>
    </row>
  </sheetData>
  <mergeCells count="2">
    <mergeCell ref="A1:Q1"/>
    <mergeCell ref="A17:F17"/>
  </mergeCells>
  <pageMargins left="0.75" right="0.75" top="1" bottom="1" header="0.5" footer="0.5"/>
  <pageSetup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SheetLayoutView="100" workbookViewId="0">
      <selection activeCell="D34" sqref="D34"/>
    </sheetView>
  </sheetViews>
  <sheetFormatPr defaultColWidth="9.140625" defaultRowHeight="12.75"/>
  <cols>
    <col min="1" max="1" width="5.7109375" style="45" customWidth="1"/>
    <col min="2" max="2" width="16.42578125" style="45" customWidth="1"/>
    <col min="3" max="3" width="9.140625" style="46" customWidth="1"/>
    <col min="4" max="4" width="15.28515625" style="46" customWidth="1"/>
    <col min="5" max="5" width="12.42578125" style="46" customWidth="1"/>
    <col min="6" max="6" width="10.5703125" style="45" customWidth="1"/>
    <col min="7" max="7" width="8.140625" style="46" customWidth="1"/>
    <col min="8" max="8" width="9.42578125" style="45" customWidth="1"/>
    <col min="9" max="9" width="8.5703125" style="45" customWidth="1"/>
    <col min="10" max="10" width="9.42578125" style="45" customWidth="1"/>
    <col min="11" max="11" width="9.5703125" style="45" customWidth="1"/>
    <col min="12" max="16384" width="9.140625" style="45"/>
  </cols>
  <sheetData>
    <row r="1" spans="1:10" s="34" customFormat="1" ht="18" customHeight="1">
      <c r="A1" s="34" t="str">
        <f>[2]Tables!A3</f>
        <v xml:space="preserve">Table 2: Company-Wise Capital Raised through Public and Rights Issues (Equity) during March 2016 </v>
      </c>
      <c r="C1" s="35"/>
      <c r="D1" s="35"/>
      <c r="E1" s="35"/>
      <c r="G1" s="35"/>
    </row>
    <row r="2" spans="1:10" s="37" customFormat="1" ht="38.25">
      <c r="A2" s="956" t="s">
        <v>112</v>
      </c>
      <c r="B2" s="955" t="s">
        <v>113</v>
      </c>
      <c r="C2" s="955" t="s">
        <v>114</v>
      </c>
      <c r="D2" s="955" t="s">
        <v>115</v>
      </c>
      <c r="E2" s="955" t="s">
        <v>116</v>
      </c>
      <c r="F2" s="955" t="s">
        <v>117</v>
      </c>
      <c r="G2" s="955" t="s">
        <v>118</v>
      </c>
      <c r="H2" s="955" t="s">
        <v>119</v>
      </c>
      <c r="I2" s="955" t="s">
        <v>120</v>
      </c>
      <c r="J2" s="955" t="s">
        <v>121</v>
      </c>
    </row>
    <row r="3" spans="1:10" s="37" customFormat="1" ht="25.5">
      <c r="A3" s="38">
        <v>1</v>
      </c>
      <c r="B3" s="39" t="s">
        <v>774</v>
      </c>
      <c r="C3" s="40" t="s">
        <v>775</v>
      </c>
      <c r="D3" s="40" t="s">
        <v>124</v>
      </c>
      <c r="E3" s="40" t="s">
        <v>123</v>
      </c>
      <c r="F3" s="41">
        <v>1800000</v>
      </c>
      <c r="G3" s="41">
        <v>10</v>
      </c>
      <c r="H3" s="41">
        <v>1</v>
      </c>
      <c r="I3" s="41">
        <v>11</v>
      </c>
      <c r="J3" s="41">
        <v>1.98</v>
      </c>
    </row>
    <row r="4" spans="1:10" s="37" customFormat="1" ht="25.5">
      <c r="A4" s="38">
        <v>2</v>
      </c>
      <c r="B4" s="39" t="s">
        <v>776</v>
      </c>
      <c r="C4" s="40" t="s">
        <v>777</v>
      </c>
      <c r="D4" s="40" t="s">
        <v>124</v>
      </c>
      <c r="E4" s="40" t="s">
        <v>123</v>
      </c>
      <c r="F4" s="41">
        <v>538800</v>
      </c>
      <c r="G4" s="41">
        <v>10</v>
      </c>
      <c r="H4" s="41">
        <v>90</v>
      </c>
      <c r="I4" s="41">
        <v>100</v>
      </c>
      <c r="J4" s="41">
        <v>5.39</v>
      </c>
    </row>
    <row r="5" spans="1:10" s="37" customFormat="1" ht="51">
      <c r="A5" s="38">
        <v>3</v>
      </c>
      <c r="B5" s="39" t="s">
        <v>778</v>
      </c>
      <c r="C5" s="40" t="s">
        <v>779</v>
      </c>
      <c r="D5" s="40" t="s">
        <v>124</v>
      </c>
      <c r="E5" s="40" t="s">
        <v>123</v>
      </c>
      <c r="F5" s="41">
        <v>1584000</v>
      </c>
      <c r="G5" s="41">
        <v>10</v>
      </c>
      <c r="H5" s="41">
        <v>90</v>
      </c>
      <c r="I5" s="41">
        <v>100</v>
      </c>
      <c r="J5" s="41">
        <v>15.84</v>
      </c>
    </row>
    <row r="6" spans="1:10" s="37" customFormat="1" ht="38.25">
      <c r="A6" s="38">
        <v>4</v>
      </c>
      <c r="B6" s="39" t="s">
        <v>780</v>
      </c>
      <c r="C6" s="40" t="s">
        <v>781</v>
      </c>
      <c r="D6" s="40" t="s">
        <v>124</v>
      </c>
      <c r="E6" s="40" t="s">
        <v>123</v>
      </c>
      <c r="F6" s="41">
        <v>1608000</v>
      </c>
      <c r="G6" s="41">
        <v>10</v>
      </c>
      <c r="H6" s="41">
        <v>10</v>
      </c>
      <c r="I6" s="41">
        <v>20</v>
      </c>
      <c r="J6" s="41">
        <v>3.22</v>
      </c>
    </row>
    <row r="7" spans="1:10" s="37" customFormat="1" ht="38.25">
      <c r="A7" s="38">
        <v>5</v>
      </c>
      <c r="B7" s="39" t="s">
        <v>782</v>
      </c>
      <c r="C7" s="40" t="s">
        <v>777</v>
      </c>
      <c r="D7" s="40" t="s">
        <v>124</v>
      </c>
      <c r="E7" s="40" t="s">
        <v>123</v>
      </c>
      <c r="F7" s="41">
        <v>1680000</v>
      </c>
      <c r="G7" s="41">
        <v>10</v>
      </c>
      <c r="H7" s="41">
        <v>40</v>
      </c>
      <c r="I7" s="41">
        <v>50</v>
      </c>
      <c r="J7" s="41">
        <v>8.4</v>
      </c>
    </row>
    <row r="8" spans="1:10" s="37" customFormat="1" ht="24" customHeight="1">
      <c r="A8" s="38">
        <v>6</v>
      </c>
      <c r="B8" s="39" t="s">
        <v>783</v>
      </c>
      <c r="C8" s="40" t="s">
        <v>784</v>
      </c>
      <c r="D8" s="40" t="s">
        <v>124</v>
      </c>
      <c r="E8" s="40" t="s">
        <v>123</v>
      </c>
      <c r="F8" s="41">
        <v>2000000</v>
      </c>
      <c r="G8" s="41">
        <v>10</v>
      </c>
      <c r="H8" s="41">
        <v>0</v>
      </c>
      <c r="I8" s="41">
        <v>10</v>
      </c>
      <c r="J8" s="41">
        <v>2</v>
      </c>
    </row>
    <row r="9" spans="1:10" s="37" customFormat="1" ht="25.5">
      <c r="A9" s="38">
        <v>7</v>
      </c>
      <c r="B9" s="39" t="s">
        <v>785</v>
      </c>
      <c r="C9" s="40" t="s">
        <v>786</v>
      </c>
      <c r="D9" s="40" t="s">
        <v>124</v>
      </c>
      <c r="E9" s="40" t="s">
        <v>123</v>
      </c>
      <c r="F9" s="41">
        <v>2001000</v>
      </c>
      <c r="G9" s="41">
        <v>10</v>
      </c>
      <c r="H9" s="41">
        <v>40</v>
      </c>
      <c r="I9" s="41">
        <v>50</v>
      </c>
      <c r="J9" s="41">
        <v>10.01</v>
      </c>
    </row>
    <row r="10" spans="1:10" s="37" customFormat="1" ht="38.25">
      <c r="A10" s="38">
        <v>8</v>
      </c>
      <c r="B10" s="39" t="s">
        <v>787</v>
      </c>
      <c r="C10" s="40" t="s">
        <v>788</v>
      </c>
      <c r="D10" s="40" t="s">
        <v>122</v>
      </c>
      <c r="E10" s="40" t="s">
        <v>123</v>
      </c>
      <c r="F10" s="41">
        <v>10204081</v>
      </c>
      <c r="G10" s="41">
        <v>1</v>
      </c>
      <c r="H10" s="41">
        <v>244</v>
      </c>
      <c r="I10" s="41">
        <v>245</v>
      </c>
      <c r="J10" s="41">
        <v>250</v>
      </c>
    </row>
    <row r="11" spans="1:10" s="37" customFormat="1" ht="38.25">
      <c r="A11" s="38">
        <v>9</v>
      </c>
      <c r="B11" s="39" t="s">
        <v>789</v>
      </c>
      <c r="C11" s="40" t="s">
        <v>788</v>
      </c>
      <c r="D11" s="40" t="s">
        <v>122</v>
      </c>
      <c r="E11" s="40" t="s">
        <v>123</v>
      </c>
      <c r="F11" s="41">
        <v>22677777</v>
      </c>
      <c r="G11" s="41">
        <v>10</v>
      </c>
      <c r="H11" s="41">
        <v>80</v>
      </c>
      <c r="I11" s="41">
        <v>90</v>
      </c>
      <c r="J11" s="41">
        <v>204.1</v>
      </c>
    </row>
    <row r="12" spans="1:10" s="37" customFormat="1" ht="25.5">
      <c r="A12" s="38">
        <v>10</v>
      </c>
      <c r="B12" s="39" t="s">
        <v>790</v>
      </c>
      <c r="C12" s="40" t="s">
        <v>791</v>
      </c>
      <c r="D12" s="40" t="s">
        <v>124</v>
      </c>
      <c r="E12" s="40" t="s">
        <v>123</v>
      </c>
      <c r="F12" s="41">
        <v>1920000</v>
      </c>
      <c r="G12" s="41">
        <v>10</v>
      </c>
      <c r="H12" s="41">
        <v>29</v>
      </c>
      <c r="I12" s="41">
        <v>39</v>
      </c>
      <c r="J12" s="41">
        <v>7.49</v>
      </c>
    </row>
    <row r="13" spans="1:10" s="37" customFormat="1" ht="25.5">
      <c r="A13" s="38">
        <v>11</v>
      </c>
      <c r="B13" s="39" t="s">
        <v>792</v>
      </c>
      <c r="C13" s="40" t="s">
        <v>791</v>
      </c>
      <c r="D13" s="40" t="s">
        <v>124</v>
      </c>
      <c r="E13" s="40" t="s">
        <v>123</v>
      </c>
      <c r="F13" s="41">
        <v>2170000</v>
      </c>
      <c r="G13" s="41">
        <v>10</v>
      </c>
      <c r="H13" s="41">
        <v>0</v>
      </c>
      <c r="I13" s="41">
        <v>10</v>
      </c>
      <c r="J13" s="41">
        <v>2.17</v>
      </c>
    </row>
    <row r="14" spans="1:10" s="37" customFormat="1" ht="38.25">
      <c r="A14" s="38">
        <v>12</v>
      </c>
      <c r="B14" s="39" t="s">
        <v>793</v>
      </c>
      <c r="C14" s="40" t="s">
        <v>786</v>
      </c>
      <c r="D14" s="40" t="s">
        <v>124</v>
      </c>
      <c r="E14" s="40" t="s">
        <v>123</v>
      </c>
      <c r="F14" s="41">
        <v>4224000</v>
      </c>
      <c r="G14" s="41">
        <v>10</v>
      </c>
      <c r="H14" s="41">
        <v>5</v>
      </c>
      <c r="I14" s="41">
        <v>15</v>
      </c>
      <c r="J14" s="41">
        <v>6.34</v>
      </c>
    </row>
    <row r="15" spans="1:10" s="37" customFormat="1" ht="25.5">
      <c r="A15" s="38">
        <v>13</v>
      </c>
      <c r="B15" s="39" t="s">
        <v>794</v>
      </c>
      <c r="C15" s="40" t="s">
        <v>791</v>
      </c>
      <c r="D15" s="40" t="s">
        <v>124</v>
      </c>
      <c r="E15" s="40" t="s">
        <v>123</v>
      </c>
      <c r="F15" s="41">
        <v>1540000</v>
      </c>
      <c r="G15" s="41">
        <v>10</v>
      </c>
      <c r="H15" s="41">
        <v>2</v>
      </c>
      <c r="I15" s="41">
        <v>12</v>
      </c>
      <c r="J15" s="41">
        <v>1.85</v>
      </c>
    </row>
    <row r="16" spans="1:10" s="37" customFormat="1" ht="25.5">
      <c r="A16" s="38">
        <v>14</v>
      </c>
      <c r="B16" s="39" t="s">
        <v>795</v>
      </c>
      <c r="C16" s="40" t="s">
        <v>796</v>
      </c>
      <c r="D16" s="40" t="s">
        <v>124</v>
      </c>
      <c r="E16" s="40" t="s">
        <v>123</v>
      </c>
      <c r="F16" s="41">
        <v>1880000</v>
      </c>
      <c r="G16" s="41">
        <v>10</v>
      </c>
      <c r="H16" s="41">
        <v>0</v>
      </c>
      <c r="I16" s="41">
        <v>10</v>
      </c>
      <c r="J16" s="41">
        <v>1.88</v>
      </c>
    </row>
    <row r="17" spans="1:10" s="37" customFormat="1" ht="25.5">
      <c r="A17" s="38">
        <v>15</v>
      </c>
      <c r="B17" s="39" t="s">
        <v>797</v>
      </c>
      <c r="C17" s="40" t="s">
        <v>779</v>
      </c>
      <c r="D17" s="40" t="s">
        <v>798</v>
      </c>
      <c r="E17" s="40" t="s">
        <v>123</v>
      </c>
      <c r="F17" s="41">
        <v>29800000</v>
      </c>
      <c r="G17" s="41">
        <v>10</v>
      </c>
      <c r="H17" s="41">
        <v>208</v>
      </c>
      <c r="I17" s="41">
        <v>218</v>
      </c>
      <c r="J17" s="41">
        <v>649.64</v>
      </c>
    </row>
    <row r="18" spans="1:10" s="37" customFormat="1" ht="25.5">
      <c r="A18" s="38">
        <v>16</v>
      </c>
      <c r="B18" s="39" t="s">
        <v>799</v>
      </c>
      <c r="C18" s="40" t="s">
        <v>784</v>
      </c>
      <c r="D18" s="40" t="s">
        <v>798</v>
      </c>
      <c r="E18" s="40" t="s">
        <v>123</v>
      </c>
      <c r="F18" s="41">
        <v>15555555</v>
      </c>
      <c r="G18" s="41">
        <v>10</v>
      </c>
      <c r="H18" s="41">
        <v>35</v>
      </c>
      <c r="I18" s="41">
        <v>45</v>
      </c>
      <c r="J18" s="41">
        <v>70</v>
      </c>
    </row>
    <row r="19" spans="1:10" s="37" customFormat="1" ht="38.25">
      <c r="A19" s="38">
        <v>17</v>
      </c>
      <c r="B19" s="42" t="s">
        <v>800</v>
      </c>
      <c r="C19" s="957" t="s">
        <v>775</v>
      </c>
      <c r="D19" s="43" t="s">
        <v>801</v>
      </c>
      <c r="E19" s="43" t="s">
        <v>123</v>
      </c>
      <c r="F19" s="41">
        <v>10416666</v>
      </c>
      <c r="G19" s="41">
        <v>10</v>
      </c>
      <c r="H19" s="41">
        <v>422</v>
      </c>
      <c r="I19" s="41">
        <v>432</v>
      </c>
      <c r="J19" s="41">
        <v>450</v>
      </c>
    </row>
    <row r="20" spans="1:10" s="440" customFormat="1">
      <c r="A20" s="44" t="s">
        <v>802</v>
      </c>
    </row>
    <row r="21" spans="1:10" s="221" customFormat="1">
      <c r="A21" s="220" t="s">
        <v>125</v>
      </c>
      <c r="B21" s="47"/>
      <c r="C21" s="699"/>
      <c r="D21" s="700"/>
      <c r="E21" s="701"/>
      <c r="F21" s="702"/>
    </row>
    <row r="22" spans="1:10">
      <c r="B22" s="46"/>
      <c r="C22" s="48"/>
      <c r="D22" s="49"/>
      <c r="E22" s="50"/>
      <c r="F22" s="51"/>
      <c r="G22" s="45"/>
    </row>
    <row r="23" spans="1:10">
      <c r="B23" s="46"/>
      <c r="C23" s="48"/>
      <c r="D23" s="49"/>
      <c r="E23" s="50"/>
      <c r="F23" s="51"/>
      <c r="G23" s="45"/>
    </row>
    <row r="24" spans="1:10">
      <c r="B24" s="46"/>
      <c r="C24" s="48"/>
      <c r="D24" s="49"/>
      <c r="E24" s="50"/>
      <c r="F24" s="51"/>
      <c r="G24" s="45"/>
    </row>
    <row r="25" spans="1:10">
      <c r="B25" s="46"/>
      <c r="G25" s="45"/>
    </row>
    <row r="26" spans="1:10">
      <c r="B26" s="46"/>
    </row>
  </sheetData>
  <pageMargins left="0.25" right="0.25" top="1" bottom="1" header="0.5" footer="0.5"/>
  <pageSetup scale="8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
  <sheetViews>
    <sheetView zoomScaleSheetLayoutView="100" workbookViewId="0">
      <selection activeCell="E26" sqref="E26"/>
    </sheetView>
  </sheetViews>
  <sheetFormatPr defaultColWidth="9.140625" defaultRowHeight="12.75"/>
  <cols>
    <col min="1" max="1" width="7.85546875" style="644" customWidth="1"/>
    <col min="2" max="2" width="6.42578125" style="644" bestFit="1" customWidth="1"/>
    <col min="3" max="3" width="9" style="644" bestFit="1" customWidth="1"/>
    <col min="4" max="4" width="8.42578125" style="644" bestFit="1" customWidth="1"/>
    <col min="5" max="5" width="9.140625" style="644" customWidth="1"/>
    <col min="6" max="7" width="8.7109375" style="644" customWidth="1"/>
    <col min="8" max="8" width="8.7109375" style="644" bestFit="1" customWidth="1"/>
    <col min="9" max="9" width="10" style="644" customWidth="1"/>
    <col min="10" max="10" width="9.7109375" style="644" bestFit="1" customWidth="1"/>
    <col min="11" max="11" width="8.5703125" style="644" customWidth="1"/>
    <col min="12" max="12" width="9.42578125" style="644" bestFit="1" customWidth="1"/>
    <col min="13" max="13" width="9.7109375" style="644" bestFit="1" customWidth="1"/>
    <col min="14" max="14" width="8" style="644" bestFit="1" customWidth="1"/>
    <col min="15" max="15" width="8.7109375" style="644" customWidth="1"/>
    <col min="16" max="16" width="9" style="644" customWidth="1"/>
    <col min="17" max="16384" width="9.140625" style="644"/>
  </cols>
  <sheetData>
    <row r="1" spans="1:49" ht="15.75">
      <c r="A1" s="1157" t="str">
        <f>[5]Tables!$A$30</f>
        <v xml:space="preserve">Table 29: Settlement Statistics for Cash Segment of NSE </v>
      </c>
      <c r="B1" s="1158"/>
      <c r="C1" s="1158"/>
      <c r="D1" s="1158"/>
      <c r="E1" s="1158"/>
      <c r="F1" s="1158"/>
      <c r="G1" s="1158"/>
      <c r="H1" s="1158"/>
      <c r="I1" s="1158"/>
      <c r="J1" s="1158"/>
      <c r="K1" s="1158"/>
      <c r="L1" s="1158"/>
      <c r="M1" s="1158"/>
      <c r="N1" s="1158"/>
      <c r="O1" s="1158"/>
      <c r="P1" s="1158"/>
      <c r="Q1" s="1158"/>
    </row>
    <row r="2" spans="1:49" ht="90.75" customHeight="1">
      <c r="A2" s="736" t="s">
        <v>499</v>
      </c>
      <c r="B2" s="737" t="s">
        <v>517</v>
      </c>
      <c r="C2" s="736" t="s">
        <v>501</v>
      </c>
      <c r="D2" s="736" t="s">
        <v>502</v>
      </c>
      <c r="E2" s="736" t="s">
        <v>503</v>
      </c>
      <c r="F2" s="736" t="s">
        <v>504</v>
      </c>
      <c r="G2" s="736" t="s">
        <v>505</v>
      </c>
      <c r="H2" s="736" t="s">
        <v>506</v>
      </c>
      <c r="I2" s="736" t="s">
        <v>507</v>
      </c>
      <c r="J2" s="736" t="s">
        <v>508</v>
      </c>
      <c r="K2" s="736" t="s">
        <v>509</v>
      </c>
      <c r="L2" s="736" t="s">
        <v>510</v>
      </c>
      <c r="M2" s="736" t="s">
        <v>511</v>
      </c>
      <c r="N2" s="736" t="s">
        <v>512</v>
      </c>
      <c r="O2" s="736" t="s">
        <v>518</v>
      </c>
      <c r="P2" s="736" t="s">
        <v>519</v>
      </c>
      <c r="Q2" s="736" t="s">
        <v>520</v>
      </c>
    </row>
    <row r="3" spans="1:49" s="752" customFormat="1">
      <c r="A3" s="563" t="s">
        <v>70</v>
      </c>
      <c r="B3" s="750">
        <v>34961.131839999995</v>
      </c>
      <c r="C3" s="750">
        <v>4444676.2488499992</v>
      </c>
      <c r="D3" s="750">
        <v>1219593.9997299998</v>
      </c>
      <c r="E3" s="751">
        <v>27.439433863052535</v>
      </c>
      <c r="F3" s="750">
        <v>8214628.8856787765</v>
      </c>
      <c r="G3" s="750">
        <v>2422736.8513770001</v>
      </c>
      <c r="H3" s="751">
        <v>29.492955617273864</v>
      </c>
      <c r="I3" s="750">
        <v>1218107.3129100001</v>
      </c>
      <c r="J3" s="741">
        <v>99.878099857794581</v>
      </c>
      <c r="K3" s="750">
        <v>2417160.879065</v>
      </c>
      <c r="L3" s="740">
        <v>99.769848206633299</v>
      </c>
      <c r="M3" s="750">
        <v>1678.0691499999998</v>
      </c>
      <c r="N3" s="740">
        <v>0.13759244062954554</v>
      </c>
      <c r="O3" s="750">
        <v>694577.35</v>
      </c>
      <c r="P3" s="750">
        <v>2422736.8513770001</v>
      </c>
      <c r="Q3" s="741">
        <v>125</v>
      </c>
    </row>
    <row r="4" spans="1:49" s="753" customFormat="1">
      <c r="A4" s="255" t="s">
        <v>71</v>
      </c>
      <c r="B4" s="738">
        <v>18490.504669999998</v>
      </c>
      <c r="C4" s="738">
        <v>2177860.8163200002</v>
      </c>
      <c r="D4" s="738">
        <v>619359.51697</v>
      </c>
      <c r="E4" s="743">
        <v>28.438893446668978</v>
      </c>
      <c r="F4" s="738">
        <v>4202927.49713</v>
      </c>
      <c r="G4" s="738">
        <v>1252658.4785498241</v>
      </c>
      <c r="H4" s="743">
        <v>29.804427495007019</v>
      </c>
      <c r="I4" s="738">
        <v>618222.8470200001</v>
      </c>
      <c r="J4" s="413">
        <v>99.816476550556516</v>
      </c>
      <c r="K4" s="738">
        <v>1251721.9095134821</v>
      </c>
      <c r="L4" s="413">
        <v>99.925233489224752</v>
      </c>
      <c r="M4" s="738">
        <v>1134.48667</v>
      </c>
      <c r="N4" s="740">
        <v>0.18350772305949709</v>
      </c>
      <c r="O4" s="750">
        <v>388404.96999999991</v>
      </c>
      <c r="P4" s="750">
        <v>1252658.4785498241</v>
      </c>
      <c r="Q4" s="741">
        <v>164</v>
      </c>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row>
    <row r="5" spans="1:49" s="762" customFormat="1">
      <c r="A5" s="408">
        <v>42108</v>
      </c>
      <c r="B5" s="754">
        <v>1489.0079699999999</v>
      </c>
      <c r="C5" s="754">
        <v>160312.21255</v>
      </c>
      <c r="D5" s="754">
        <v>49683.391220000005</v>
      </c>
      <c r="E5" s="755">
        <f>D5/C5*100</f>
        <v>30.991644634998838</v>
      </c>
      <c r="F5" s="754">
        <v>367381.99150000006</v>
      </c>
      <c r="G5" s="754">
        <v>123382.94589999999</v>
      </c>
      <c r="H5" s="756">
        <f>G5/F5*100</f>
        <v>33.584375052308459</v>
      </c>
      <c r="I5" s="754">
        <v>49573.522100000002</v>
      </c>
      <c r="J5" s="757">
        <v>100</v>
      </c>
      <c r="K5" s="754">
        <v>123311.982504</v>
      </c>
      <c r="L5" s="758">
        <v>100</v>
      </c>
      <c r="M5" s="754">
        <v>109.86912</v>
      </c>
      <c r="N5" s="758">
        <f t="shared" ref="N5:N15" si="0">M5/I5%</f>
        <v>0.22162863429064281</v>
      </c>
      <c r="O5" s="759">
        <v>47298.479999999996</v>
      </c>
      <c r="P5" s="760">
        <v>123382.94589999999</v>
      </c>
      <c r="Q5" s="761">
        <v>125</v>
      </c>
      <c r="R5" s="644"/>
      <c r="S5" s="644"/>
      <c r="T5" s="644"/>
      <c r="U5" s="644"/>
      <c r="V5" s="644"/>
      <c r="W5" s="644"/>
      <c r="X5" s="644"/>
      <c r="Y5" s="644"/>
      <c r="Z5" s="644"/>
      <c r="AA5" s="644"/>
      <c r="AB5" s="644"/>
      <c r="AC5" s="644"/>
      <c r="AD5" s="644"/>
      <c r="AE5" s="644"/>
      <c r="AF5" s="644"/>
      <c r="AG5" s="644"/>
      <c r="AH5" s="644"/>
      <c r="AI5" s="644"/>
      <c r="AJ5" s="644"/>
      <c r="AK5" s="644"/>
      <c r="AL5" s="644"/>
      <c r="AM5" s="644"/>
      <c r="AN5" s="644"/>
      <c r="AO5" s="644"/>
      <c r="AP5" s="644"/>
      <c r="AQ5" s="644"/>
      <c r="AR5" s="644"/>
      <c r="AS5" s="644"/>
      <c r="AT5" s="644"/>
      <c r="AU5" s="644"/>
      <c r="AV5" s="644"/>
      <c r="AW5" s="644"/>
    </row>
    <row r="6" spans="1:49" s="762" customFormat="1">
      <c r="A6" s="408">
        <v>42138</v>
      </c>
      <c r="B6" s="754">
        <v>1429.86896</v>
      </c>
      <c r="C6" s="754">
        <v>147969.10350000003</v>
      </c>
      <c r="D6" s="754">
        <v>45493.993220000004</v>
      </c>
      <c r="E6" s="755">
        <v>30.745603064358633</v>
      </c>
      <c r="F6" s="754">
        <v>333998.67590000003</v>
      </c>
      <c r="G6" s="754">
        <v>102358.77772000001</v>
      </c>
      <c r="H6" s="756">
        <v>30.646462128684149</v>
      </c>
      <c r="I6" s="754">
        <v>45267.534939999998</v>
      </c>
      <c r="J6" s="757">
        <v>100</v>
      </c>
      <c r="K6" s="754">
        <v>102256.52464899998</v>
      </c>
      <c r="L6" s="758">
        <v>100</v>
      </c>
      <c r="M6" s="754">
        <v>226.45828</v>
      </c>
      <c r="N6" s="758">
        <f t="shared" si="0"/>
        <v>0.50026642780562247</v>
      </c>
      <c r="O6" s="759">
        <v>35190.230000000003</v>
      </c>
      <c r="P6" s="760">
        <v>102358.77772000001</v>
      </c>
      <c r="Q6" s="761">
        <v>129</v>
      </c>
      <c r="R6" s="644"/>
      <c r="S6" s="644"/>
      <c r="T6" s="644"/>
      <c r="U6" s="644"/>
      <c r="V6" s="644"/>
      <c r="W6" s="644"/>
      <c r="X6" s="644"/>
      <c r="Y6" s="644"/>
      <c r="Z6" s="644"/>
      <c r="AA6" s="644"/>
      <c r="AB6" s="644"/>
      <c r="AC6" s="644"/>
      <c r="AD6" s="644"/>
      <c r="AE6" s="644"/>
      <c r="AF6" s="644"/>
      <c r="AG6" s="644"/>
      <c r="AH6" s="644"/>
      <c r="AI6" s="644"/>
      <c r="AJ6" s="644"/>
      <c r="AK6" s="644"/>
      <c r="AL6" s="644"/>
      <c r="AM6" s="644"/>
      <c r="AN6" s="644"/>
      <c r="AO6" s="644"/>
      <c r="AP6" s="644"/>
      <c r="AQ6" s="644"/>
      <c r="AR6" s="644"/>
      <c r="AS6" s="644"/>
      <c r="AT6" s="644"/>
      <c r="AU6" s="644"/>
      <c r="AV6" s="644"/>
      <c r="AW6" s="644"/>
    </row>
    <row r="7" spans="1:49" s="762" customFormat="1">
      <c r="A7" s="408">
        <v>42157</v>
      </c>
      <c r="B7" s="754">
        <v>1569.65633</v>
      </c>
      <c r="C7" s="754">
        <v>181626.73409000001</v>
      </c>
      <c r="D7" s="754">
        <v>52800.419170000001</v>
      </c>
      <c r="E7" s="755">
        <v>29.070841049113533</v>
      </c>
      <c r="F7" s="754">
        <v>367299.29739999992</v>
      </c>
      <c r="G7" s="754">
        <v>115500.51899</v>
      </c>
      <c r="H7" s="756">
        <v>31.445886177183858</v>
      </c>
      <c r="I7" s="754">
        <v>52711.529399999992</v>
      </c>
      <c r="J7" s="757">
        <v>100</v>
      </c>
      <c r="K7" s="754">
        <v>115393.86973100001</v>
      </c>
      <c r="L7" s="758">
        <v>100</v>
      </c>
      <c r="M7" s="754">
        <v>86.672579999999996</v>
      </c>
      <c r="N7" s="758">
        <f t="shared" si="0"/>
        <v>0.16442812604105547</v>
      </c>
      <c r="O7" s="759">
        <v>35510</v>
      </c>
      <c r="P7" s="760">
        <v>115500.51899</v>
      </c>
      <c r="Q7" s="761">
        <v>149</v>
      </c>
      <c r="R7" s="644"/>
      <c r="S7" s="644"/>
      <c r="T7" s="644"/>
      <c r="U7" s="644"/>
      <c r="V7" s="644"/>
      <c r="W7" s="644"/>
      <c r="X7" s="644"/>
      <c r="Y7" s="644"/>
      <c r="Z7" s="644"/>
      <c r="AA7" s="644"/>
      <c r="AB7" s="644"/>
      <c r="AC7" s="644"/>
      <c r="AD7" s="644"/>
      <c r="AE7" s="644"/>
      <c r="AF7" s="644"/>
      <c r="AG7" s="644"/>
      <c r="AH7" s="644"/>
      <c r="AI7" s="644"/>
      <c r="AJ7" s="644"/>
      <c r="AK7" s="644"/>
      <c r="AL7" s="644"/>
      <c r="AM7" s="644"/>
      <c r="AN7" s="644"/>
      <c r="AO7" s="644"/>
      <c r="AP7" s="644"/>
      <c r="AQ7" s="644"/>
      <c r="AR7" s="644"/>
      <c r="AS7" s="644"/>
      <c r="AT7" s="644"/>
      <c r="AU7" s="644"/>
      <c r="AV7" s="644"/>
      <c r="AW7" s="644"/>
    </row>
    <row r="8" spans="1:49" s="762" customFormat="1">
      <c r="A8" s="408">
        <v>42200</v>
      </c>
      <c r="B8" s="754">
        <v>1711.22964</v>
      </c>
      <c r="C8" s="754">
        <v>189232.37449999998</v>
      </c>
      <c r="D8" s="754">
        <v>55199.605560000004</v>
      </c>
      <c r="E8" s="755">
        <v>29.2</v>
      </c>
      <c r="F8" s="754">
        <v>367726.69229999994</v>
      </c>
      <c r="G8" s="754">
        <v>108896.05812999999</v>
      </c>
      <c r="H8" s="756">
        <v>29.613313477162563</v>
      </c>
      <c r="I8" s="754">
        <v>55112.759810000003</v>
      </c>
      <c r="J8" s="757">
        <v>100</v>
      </c>
      <c r="K8" s="754">
        <v>108814.84237900002</v>
      </c>
      <c r="L8" s="758">
        <v>100</v>
      </c>
      <c r="M8" s="754">
        <v>86.845749999999995</v>
      </c>
      <c r="N8" s="758">
        <f t="shared" si="0"/>
        <v>0.15757830001509407</v>
      </c>
      <c r="O8" s="761">
        <v>32063.680000000004</v>
      </c>
      <c r="P8" s="760">
        <v>108896.05812999999</v>
      </c>
      <c r="Q8" s="761">
        <v>149</v>
      </c>
      <c r="R8" s="644"/>
      <c r="S8" s="644"/>
      <c r="T8" s="644"/>
      <c r="U8" s="644"/>
      <c r="V8" s="644"/>
      <c r="W8" s="644"/>
      <c r="X8" s="644"/>
      <c r="Y8" s="644"/>
      <c r="Z8" s="644"/>
      <c r="AA8" s="644"/>
      <c r="AB8" s="644"/>
      <c r="AC8" s="644"/>
      <c r="AD8" s="644"/>
      <c r="AE8" s="644"/>
      <c r="AF8" s="644"/>
      <c r="AG8" s="644"/>
      <c r="AH8" s="644"/>
      <c r="AI8" s="644"/>
      <c r="AJ8" s="644"/>
      <c r="AK8" s="644"/>
      <c r="AL8" s="644"/>
      <c r="AM8" s="644"/>
      <c r="AN8" s="644"/>
      <c r="AO8" s="644"/>
      <c r="AP8" s="644"/>
      <c r="AQ8" s="644"/>
      <c r="AR8" s="644"/>
      <c r="AS8" s="644"/>
      <c r="AT8" s="644"/>
      <c r="AU8" s="644"/>
      <c r="AV8" s="644"/>
      <c r="AW8" s="644"/>
    </row>
    <row r="9" spans="1:49" s="762" customFormat="1">
      <c r="A9" s="408">
        <v>42231</v>
      </c>
      <c r="B9" s="754">
        <v>1863.9708800000001</v>
      </c>
      <c r="C9" s="754">
        <v>219787.55654000002</v>
      </c>
      <c r="D9" s="754">
        <v>63304.438229999992</v>
      </c>
      <c r="E9" s="755">
        <v>28.802557900259913</v>
      </c>
      <c r="F9" s="754">
        <v>421684.56580000004</v>
      </c>
      <c r="G9" s="754">
        <v>124856.52440000002</v>
      </c>
      <c r="H9" s="756">
        <v>29.60898608255394</v>
      </c>
      <c r="I9" s="754">
        <v>63221.93718999999</v>
      </c>
      <c r="J9" s="757">
        <v>100</v>
      </c>
      <c r="K9" s="754">
        <v>124757.05812000002</v>
      </c>
      <c r="L9" s="758">
        <v>100</v>
      </c>
      <c r="M9" s="754">
        <v>82.501040000000003</v>
      </c>
      <c r="N9" s="758">
        <f t="shared" si="0"/>
        <v>0.13049432470261199</v>
      </c>
      <c r="O9" s="761">
        <v>36937.760000000002</v>
      </c>
      <c r="P9" s="760">
        <v>124856.52440000002</v>
      </c>
      <c r="Q9" s="761">
        <v>153</v>
      </c>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644"/>
      <c r="AR9" s="644"/>
      <c r="AS9" s="644"/>
      <c r="AT9" s="644"/>
      <c r="AU9" s="644"/>
      <c r="AV9" s="644"/>
      <c r="AW9" s="644"/>
    </row>
    <row r="10" spans="1:49" s="762" customFormat="1">
      <c r="A10" s="408">
        <v>42262</v>
      </c>
      <c r="B10" s="754">
        <v>1497</v>
      </c>
      <c r="C10" s="754">
        <v>158419.56492</v>
      </c>
      <c r="D10" s="754">
        <v>43795.380319999997</v>
      </c>
      <c r="E10" s="755">
        <v>27.645184066826683</v>
      </c>
      <c r="F10" s="754">
        <v>327141.37959999999</v>
      </c>
      <c r="G10" s="754">
        <v>96541.840190000003</v>
      </c>
      <c r="H10" s="756">
        <v>29.510739457063785</v>
      </c>
      <c r="I10" s="754">
        <v>43703.809570000012</v>
      </c>
      <c r="J10" s="757">
        <v>100</v>
      </c>
      <c r="K10" s="754">
        <v>96467.069510000001</v>
      </c>
      <c r="L10" s="758">
        <v>100</v>
      </c>
      <c r="M10" s="754">
        <v>91.570750000000004</v>
      </c>
      <c r="N10" s="758">
        <f t="shared" si="0"/>
        <v>0.20952578482507786</v>
      </c>
      <c r="O10" s="761">
        <v>31316.760000000002</v>
      </c>
      <c r="P10" s="760">
        <v>96541.840190000003</v>
      </c>
      <c r="Q10" s="761">
        <v>153</v>
      </c>
      <c r="R10" s="644"/>
      <c r="S10" s="644"/>
      <c r="T10" s="644"/>
      <c r="U10" s="644"/>
      <c r="V10" s="644"/>
      <c r="W10" s="644"/>
      <c r="X10" s="644"/>
      <c r="Y10" s="644"/>
      <c r="Z10" s="644"/>
      <c r="AA10" s="644"/>
      <c r="AB10" s="644"/>
      <c r="AC10" s="644"/>
      <c r="AD10" s="644"/>
      <c r="AE10" s="644"/>
      <c r="AF10" s="644"/>
      <c r="AG10" s="644"/>
      <c r="AH10" s="644"/>
      <c r="AI10" s="644"/>
      <c r="AJ10" s="644"/>
      <c r="AK10" s="644"/>
      <c r="AL10" s="644"/>
      <c r="AM10" s="644"/>
      <c r="AN10" s="644"/>
      <c r="AO10" s="644"/>
      <c r="AP10" s="644"/>
      <c r="AQ10" s="644"/>
      <c r="AR10" s="644"/>
      <c r="AS10" s="644"/>
      <c r="AT10" s="644"/>
      <c r="AU10" s="644"/>
      <c r="AV10" s="644"/>
      <c r="AW10" s="644"/>
    </row>
    <row r="11" spans="1:49" s="762" customFormat="1">
      <c r="A11" s="408">
        <v>42292</v>
      </c>
      <c r="B11" s="754">
        <v>1474.9706699999999</v>
      </c>
      <c r="C11" s="754">
        <v>176934.49768999999</v>
      </c>
      <c r="D11" s="754">
        <v>46569.364159999997</v>
      </c>
      <c r="E11" s="755">
        <v>26.320115504887216</v>
      </c>
      <c r="F11" s="754">
        <v>332080.26679999998</v>
      </c>
      <c r="G11" s="754">
        <v>94445.327839999998</v>
      </c>
      <c r="H11" s="756">
        <v>28.440511913007171</v>
      </c>
      <c r="I11" s="754">
        <v>46506.198739999993</v>
      </c>
      <c r="J11" s="757">
        <v>100</v>
      </c>
      <c r="K11" s="754">
        <v>94387.854469999991</v>
      </c>
      <c r="L11" s="758">
        <v>100</v>
      </c>
      <c r="M11" s="754">
        <v>63.165419999999997</v>
      </c>
      <c r="N11" s="758">
        <f t="shared" si="0"/>
        <v>0.13582150704927728</v>
      </c>
      <c r="O11" s="761">
        <v>25525.809999999998</v>
      </c>
      <c r="P11" s="760">
        <v>94445.327839999998</v>
      </c>
      <c r="Q11" s="761">
        <v>154</v>
      </c>
      <c r="R11" s="644"/>
      <c r="S11" s="644"/>
      <c r="T11" s="644"/>
      <c r="U11" s="644"/>
      <c r="V11" s="644"/>
      <c r="W11" s="644"/>
      <c r="X11" s="644"/>
      <c r="Y11" s="644"/>
      <c r="Z11" s="644"/>
      <c r="AA11" s="644"/>
      <c r="AB11" s="644"/>
      <c r="AC11" s="644"/>
      <c r="AD11" s="644"/>
      <c r="AE11" s="644"/>
      <c r="AF11" s="644"/>
      <c r="AG11" s="644"/>
      <c r="AH11" s="644"/>
      <c r="AI11" s="644"/>
      <c r="AJ11" s="644"/>
      <c r="AK11" s="644"/>
      <c r="AL11" s="644"/>
      <c r="AM11" s="644"/>
      <c r="AN11" s="644"/>
      <c r="AO11" s="644"/>
      <c r="AP11" s="644"/>
      <c r="AQ11" s="644"/>
      <c r="AR11" s="644"/>
      <c r="AS11" s="644"/>
      <c r="AT11" s="644"/>
      <c r="AU11" s="644"/>
      <c r="AV11" s="644"/>
      <c r="AW11" s="644"/>
    </row>
    <row r="12" spans="1:49" s="762" customFormat="1">
      <c r="A12" s="408">
        <v>42324</v>
      </c>
      <c r="B12" s="754">
        <v>1312.72504</v>
      </c>
      <c r="C12" s="754">
        <v>156629.41273000001</v>
      </c>
      <c r="D12" s="754">
        <v>44239.193880000006</v>
      </c>
      <c r="E12" s="755">
        <v>28.244499617871998</v>
      </c>
      <c r="F12" s="754">
        <v>300308.28713000001</v>
      </c>
      <c r="G12" s="754">
        <v>89423.524704999989</v>
      </c>
      <c r="H12" s="756">
        <v>29.777241766987792</v>
      </c>
      <c r="I12" s="754">
        <v>44156.623540000001</v>
      </c>
      <c r="J12" s="757">
        <v>100</v>
      </c>
      <c r="K12" s="754">
        <v>89351.755374</v>
      </c>
      <c r="L12" s="758">
        <v>100</v>
      </c>
      <c r="M12" s="754">
        <v>82.570340000000002</v>
      </c>
      <c r="N12" s="758">
        <f t="shared" si="0"/>
        <v>0.18699423411575461</v>
      </c>
      <c r="O12" s="761">
        <v>24536.48</v>
      </c>
      <c r="P12" s="760">
        <v>89423.524704999989</v>
      </c>
      <c r="Q12" s="761">
        <v>159</v>
      </c>
      <c r="R12" s="644"/>
      <c r="S12" s="644"/>
      <c r="T12" s="644"/>
      <c r="U12" s="644"/>
      <c r="V12" s="644"/>
      <c r="W12" s="644"/>
      <c r="X12" s="644"/>
      <c r="Y12" s="644"/>
      <c r="Z12" s="644"/>
      <c r="AA12" s="644"/>
      <c r="AB12" s="644"/>
      <c r="AC12" s="644"/>
      <c r="AD12" s="644"/>
      <c r="AE12" s="644"/>
      <c r="AF12" s="644"/>
      <c r="AG12" s="644"/>
      <c r="AH12" s="644"/>
      <c r="AI12" s="644"/>
      <c r="AJ12" s="644"/>
      <c r="AK12" s="644"/>
      <c r="AL12" s="644"/>
      <c r="AM12" s="644"/>
      <c r="AN12" s="644"/>
      <c r="AO12" s="644"/>
      <c r="AP12" s="644"/>
      <c r="AQ12" s="644"/>
      <c r="AR12" s="644"/>
      <c r="AS12" s="644"/>
      <c r="AT12" s="644"/>
      <c r="AU12" s="644"/>
      <c r="AV12" s="644"/>
      <c r="AW12" s="644"/>
    </row>
    <row r="13" spans="1:49" s="762" customFormat="1">
      <c r="A13" s="408">
        <v>42356</v>
      </c>
      <c r="B13" s="754">
        <v>1518.14141</v>
      </c>
      <c r="C13" s="754">
        <v>202899.94064000002</v>
      </c>
      <c r="D13" s="754">
        <v>57365.71697999999</v>
      </c>
      <c r="E13" s="755">
        <v>28.272909690881804</v>
      </c>
      <c r="F13" s="754">
        <v>346192.71260000003</v>
      </c>
      <c r="G13" s="754">
        <v>103415.62851</v>
      </c>
      <c r="H13" s="756">
        <v>29.87227193008221</v>
      </c>
      <c r="I13" s="754">
        <v>57272.280420000003</v>
      </c>
      <c r="J13" s="757">
        <v>100</v>
      </c>
      <c r="K13" s="754">
        <v>103339.67341</v>
      </c>
      <c r="L13" s="758">
        <v>100</v>
      </c>
      <c r="M13" s="754">
        <v>93.43656</v>
      </c>
      <c r="N13" s="758">
        <f t="shared" si="0"/>
        <v>0.16314447288425257</v>
      </c>
      <c r="O13" s="760">
        <v>26681.410000000003</v>
      </c>
      <c r="P13" s="760">
        <v>103415.62851</v>
      </c>
      <c r="Q13" s="761">
        <v>159</v>
      </c>
      <c r="R13" s="644"/>
      <c r="S13" s="644"/>
      <c r="T13" s="644"/>
      <c r="U13" s="644"/>
      <c r="V13" s="644"/>
      <c r="W13" s="644"/>
      <c r="X13" s="644"/>
      <c r="Y13" s="644"/>
      <c r="Z13" s="644"/>
      <c r="AA13" s="644"/>
      <c r="AB13" s="644"/>
      <c r="AC13" s="644"/>
      <c r="AD13" s="644"/>
      <c r="AE13" s="644"/>
      <c r="AF13" s="644"/>
      <c r="AG13" s="644"/>
      <c r="AH13" s="644"/>
      <c r="AI13" s="644"/>
      <c r="AJ13" s="644"/>
      <c r="AK13" s="644"/>
      <c r="AL13" s="644"/>
      <c r="AM13" s="644"/>
      <c r="AN13" s="644"/>
      <c r="AO13" s="644"/>
      <c r="AP13" s="644"/>
      <c r="AQ13" s="644"/>
      <c r="AR13" s="644"/>
      <c r="AS13" s="644"/>
      <c r="AT13" s="644"/>
      <c r="AU13" s="644"/>
      <c r="AV13" s="644"/>
      <c r="AW13" s="644"/>
    </row>
    <row r="14" spans="1:49" s="762" customFormat="1">
      <c r="A14" s="408">
        <v>42388</v>
      </c>
      <c r="B14" s="754">
        <v>1521.0841600000001</v>
      </c>
      <c r="C14" s="754">
        <v>205600.14977000002</v>
      </c>
      <c r="D14" s="754">
        <v>57882.716509999998</v>
      </c>
      <c r="E14" s="755">
        <v>28.153051724306629</v>
      </c>
      <c r="F14" s="754">
        <v>342713.6752</v>
      </c>
      <c r="G14" s="754">
        <v>95213.89664482401</v>
      </c>
      <c r="H14" s="754">
        <v>27.782345303046142</v>
      </c>
      <c r="I14" s="754">
        <v>57805.750420000004</v>
      </c>
      <c r="J14" s="754">
        <v>100</v>
      </c>
      <c r="K14" s="754">
        <v>95137.124166481997</v>
      </c>
      <c r="L14" s="758">
        <v>100</v>
      </c>
      <c r="M14" s="754">
        <v>77</v>
      </c>
      <c r="N14" s="758">
        <f t="shared" si="0"/>
        <v>0.13320474077499225</v>
      </c>
      <c r="O14" s="760">
        <v>29544.16</v>
      </c>
      <c r="P14" s="760">
        <v>95213.89664482401</v>
      </c>
      <c r="Q14" s="760">
        <v>160</v>
      </c>
      <c r="R14" s="644"/>
      <c r="S14" s="644"/>
      <c r="T14" s="644"/>
      <c r="U14" s="644"/>
      <c r="V14" s="644"/>
      <c r="W14" s="644"/>
      <c r="X14" s="644"/>
      <c r="Y14" s="644"/>
      <c r="Z14" s="644"/>
      <c r="AA14" s="644"/>
      <c r="AB14" s="644"/>
      <c r="AC14" s="644"/>
      <c r="AD14" s="644"/>
      <c r="AE14" s="644"/>
      <c r="AF14" s="644"/>
      <c r="AG14" s="644"/>
      <c r="AH14" s="644"/>
      <c r="AI14" s="644"/>
      <c r="AJ14" s="644"/>
      <c r="AK14" s="644"/>
      <c r="AL14" s="644"/>
      <c r="AM14" s="644"/>
      <c r="AN14" s="644"/>
      <c r="AO14" s="644"/>
      <c r="AP14" s="644"/>
      <c r="AQ14" s="644"/>
      <c r="AR14" s="644"/>
      <c r="AS14" s="644"/>
      <c r="AT14" s="644"/>
      <c r="AU14" s="644"/>
      <c r="AV14" s="644"/>
      <c r="AW14" s="644"/>
    </row>
    <row r="15" spans="1:49" s="762" customFormat="1">
      <c r="A15" s="408">
        <v>42420</v>
      </c>
      <c r="B15" s="760">
        <v>1591.4306200000001</v>
      </c>
      <c r="C15" s="760">
        <v>195769.18245999998</v>
      </c>
      <c r="D15" s="760">
        <v>53083.577249999988</v>
      </c>
      <c r="E15" s="755">
        <f>D15/C15*100</f>
        <v>27.115389962281807</v>
      </c>
      <c r="F15" s="760">
        <v>347809.30169999995</v>
      </c>
      <c r="G15" s="760">
        <v>95846.930619999985</v>
      </c>
      <c r="H15" s="760">
        <f>G15/F15*100</f>
        <v>27.5573224038361</v>
      </c>
      <c r="I15" s="760">
        <v>52996.073050000014</v>
      </c>
      <c r="J15" s="760">
        <v>100</v>
      </c>
      <c r="K15" s="760">
        <v>95783.857999999993</v>
      </c>
      <c r="L15" s="758">
        <v>100</v>
      </c>
      <c r="M15" s="760">
        <v>87.504199999999997</v>
      </c>
      <c r="N15" s="758">
        <f t="shared" si="0"/>
        <v>0.16511449804486969</v>
      </c>
      <c r="O15" s="760">
        <v>29922.29</v>
      </c>
      <c r="P15" s="760">
        <v>95846.930619999999</v>
      </c>
      <c r="Q15" s="760">
        <v>161</v>
      </c>
      <c r="R15" s="644"/>
      <c r="S15" s="644"/>
      <c r="T15" s="644"/>
      <c r="U15" s="644"/>
      <c r="V15" s="644"/>
      <c r="W15" s="644"/>
      <c r="X15" s="644"/>
      <c r="Y15" s="644"/>
      <c r="Z15" s="644"/>
      <c r="AA15" s="644"/>
      <c r="AB15" s="644"/>
      <c r="AC15" s="644"/>
      <c r="AD15" s="644"/>
      <c r="AE15" s="644"/>
      <c r="AF15" s="644"/>
      <c r="AG15" s="644"/>
      <c r="AH15" s="644"/>
      <c r="AI15" s="644"/>
      <c r="AJ15" s="644"/>
      <c r="AK15" s="644"/>
      <c r="AL15" s="644"/>
      <c r="AM15" s="644"/>
      <c r="AN15" s="644"/>
      <c r="AO15" s="644"/>
      <c r="AP15" s="644"/>
      <c r="AQ15" s="644"/>
      <c r="AR15" s="644"/>
      <c r="AS15" s="644"/>
      <c r="AT15" s="644"/>
      <c r="AU15" s="644"/>
      <c r="AV15" s="644"/>
      <c r="AW15" s="644"/>
    </row>
    <row r="16" spans="1:49" s="964" customFormat="1">
      <c r="A16" s="408">
        <v>42452</v>
      </c>
      <c r="B16" s="760">
        <v>1511.4189899999999</v>
      </c>
      <c r="C16" s="760">
        <v>182680.08692999999</v>
      </c>
      <c r="D16" s="760">
        <v>49941.720470000007</v>
      </c>
      <c r="E16" s="755">
        <v>27.338349411414971</v>
      </c>
      <c r="F16" s="760">
        <v>348590.65119999996</v>
      </c>
      <c r="G16" s="760">
        <v>102776.5049</v>
      </c>
      <c r="H16" s="760">
        <v>29.48343696143278</v>
      </c>
      <c r="I16" s="760">
        <v>49894.827840000013</v>
      </c>
      <c r="J16" s="760">
        <v>100</v>
      </c>
      <c r="K16" s="760">
        <v>102720.2972</v>
      </c>
      <c r="L16" s="758">
        <v>100</v>
      </c>
      <c r="M16" s="760">
        <v>46.892629999999997</v>
      </c>
      <c r="N16" s="758">
        <v>9.3982947792449964E-2</v>
      </c>
      <c r="O16" s="760">
        <v>33877.909999999996</v>
      </c>
      <c r="P16" s="760">
        <v>102776.50490000001</v>
      </c>
      <c r="Q16" s="760">
        <v>164</v>
      </c>
      <c r="R16" s="644"/>
      <c r="S16" s="644"/>
      <c r="T16" s="644"/>
      <c r="U16" s="644"/>
      <c r="V16" s="644"/>
      <c r="W16" s="644"/>
      <c r="X16" s="644"/>
      <c r="Y16" s="644"/>
      <c r="Z16" s="644"/>
      <c r="AA16" s="644"/>
      <c r="AB16" s="644"/>
      <c r="AC16" s="644"/>
      <c r="AD16" s="644"/>
      <c r="AE16" s="644"/>
      <c r="AF16" s="644"/>
      <c r="AG16" s="644"/>
      <c r="AH16" s="644"/>
      <c r="AI16" s="644"/>
      <c r="AJ16" s="644"/>
      <c r="AK16" s="644"/>
      <c r="AL16" s="644"/>
      <c r="AM16" s="644"/>
      <c r="AN16" s="644"/>
      <c r="AO16" s="644"/>
      <c r="AP16" s="644"/>
      <c r="AQ16" s="644"/>
      <c r="AR16" s="644"/>
      <c r="AS16" s="644"/>
      <c r="AT16" s="644"/>
      <c r="AU16" s="644"/>
      <c r="AV16" s="644"/>
      <c r="AW16" s="644"/>
    </row>
    <row r="17" spans="1:49" s="763" customFormat="1" ht="12.75" customHeight="1">
      <c r="A17" s="1159" t="s">
        <v>773</v>
      </c>
      <c r="B17" s="1159"/>
      <c r="C17" s="1159"/>
      <c r="D17" s="1159"/>
      <c r="E17" s="1159"/>
      <c r="F17" s="1159"/>
      <c r="Q17" s="764"/>
      <c r="R17" s="644"/>
      <c r="S17" s="644"/>
      <c r="T17" s="765"/>
      <c r="U17" s="765"/>
      <c r="V17" s="765"/>
      <c r="W17" s="765"/>
      <c r="X17" s="765"/>
      <c r="Y17" s="765"/>
      <c r="Z17" s="765"/>
      <c r="AA17" s="765"/>
      <c r="AB17" s="765"/>
      <c r="AC17" s="765"/>
      <c r="AD17" s="644"/>
      <c r="AE17" s="644"/>
      <c r="AF17" s="644"/>
      <c r="AG17" s="644"/>
      <c r="AH17" s="644"/>
      <c r="AI17" s="644"/>
      <c r="AJ17" s="644"/>
      <c r="AK17" s="644"/>
      <c r="AL17" s="644"/>
      <c r="AM17" s="644"/>
      <c r="AN17" s="644"/>
      <c r="AO17" s="644"/>
      <c r="AP17" s="644"/>
      <c r="AQ17" s="644"/>
      <c r="AR17" s="644"/>
      <c r="AS17" s="644"/>
      <c r="AT17" s="644"/>
      <c r="AU17" s="644"/>
      <c r="AV17" s="644"/>
      <c r="AW17" s="644"/>
    </row>
    <row r="18" spans="1:49" s="765" customFormat="1">
      <c r="A18" s="766" t="s">
        <v>342</v>
      </c>
      <c r="R18" s="644"/>
      <c r="S18" s="644"/>
      <c r="AD18" s="644"/>
      <c r="AE18" s="644"/>
      <c r="AF18" s="644"/>
      <c r="AG18" s="644"/>
      <c r="AH18" s="644"/>
      <c r="AI18" s="644"/>
      <c r="AJ18" s="644"/>
      <c r="AK18" s="644"/>
      <c r="AL18" s="644"/>
      <c r="AM18" s="644"/>
      <c r="AN18" s="644"/>
      <c r="AO18" s="644"/>
      <c r="AP18" s="644"/>
      <c r="AQ18" s="644"/>
      <c r="AR18" s="644"/>
      <c r="AS18" s="644"/>
      <c r="AT18" s="644"/>
      <c r="AU18" s="644"/>
      <c r="AV18" s="644"/>
      <c r="AW18" s="644"/>
    </row>
  </sheetData>
  <mergeCells count="2">
    <mergeCell ref="A1:Q1"/>
    <mergeCell ref="A17:F17"/>
  </mergeCells>
  <pageMargins left="0.75" right="0.75" top="1" bottom="1" header="0.5" footer="0.5"/>
  <pageSetup scale="68"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zoomScaleSheetLayoutView="100" workbookViewId="0">
      <selection activeCell="J26" sqref="J26"/>
    </sheetView>
  </sheetViews>
  <sheetFormatPr defaultColWidth="8.85546875" defaultRowHeight="12.75"/>
  <cols>
    <col min="1" max="1" width="8.42578125" style="715" customWidth="1"/>
    <col min="2" max="2" width="7.5703125" style="715" customWidth="1"/>
    <col min="3" max="3" width="9.140625" style="715" customWidth="1"/>
    <col min="4" max="4" width="8.42578125" style="715" customWidth="1"/>
    <col min="5" max="5" width="8.7109375" style="715" customWidth="1"/>
    <col min="6" max="6" width="8.28515625" style="715" customWidth="1"/>
    <col min="7" max="7" width="10.28515625" style="715" customWidth="1"/>
    <col min="8" max="8" width="8.5703125" style="715" bestFit="1" customWidth="1"/>
    <col min="9" max="9" width="10.28515625" style="715" customWidth="1"/>
    <col min="10" max="10" width="8.5703125" style="715" customWidth="1"/>
    <col min="11" max="11" width="9" style="715" bestFit="1" customWidth="1"/>
    <col min="12" max="12" width="8.7109375" style="715" bestFit="1" customWidth="1"/>
    <col min="13" max="13" width="9" style="715" bestFit="1" customWidth="1"/>
    <col min="14" max="14" width="8.28515625" style="715" customWidth="1"/>
    <col min="15" max="15" width="9.85546875" style="715" customWidth="1"/>
    <col min="16" max="16" width="10.140625" style="715" customWidth="1"/>
    <col min="17" max="17" width="8.7109375" style="715" bestFit="1" customWidth="1"/>
    <col min="18" max="18" width="8.85546875" style="715" bestFit="1" customWidth="1"/>
    <col min="19" max="16384" width="8.85546875" style="715"/>
  </cols>
  <sheetData>
    <row r="1" spans="1:18" ht="15.75">
      <c r="A1" s="767" t="str">
        <f>[5]Tables!$A$31</f>
        <v xml:space="preserve">Table 30: Trends in Equity Derivatives Segment at BSE (Turnover in Notional Value) </v>
      </c>
      <c r="B1" s="767"/>
      <c r="C1" s="767"/>
      <c r="D1" s="767"/>
      <c r="E1" s="767"/>
      <c r="F1" s="767"/>
    </row>
    <row r="2" spans="1:18" ht="12.75" customHeight="1">
      <c r="A2" s="1163" t="s">
        <v>499</v>
      </c>
      <c r="B2" s="1166" t="s">
        <v>235</v>
      </c>
      <c r="C2" s="1169" t="s">
        <v>521</v>
      </c>
      <c r="D2" s="1170"/>
      <c r="E2" s="1169" t="s">
        <v>522</v>
      </c>
      <c r="F2" s="1173"/>
      <c r="G2" s="1149" t="s">
        <v>523</v>
      </c>
      <c r="H2" s="1150"/>
      <c r="I2" s="1150"/>
      <c r="J2" s="1151"/>
      <c r="K2" s="1149" t="s">
        <v>524</v>
      </c>
      <c r="L2" s="1150"/>
      <c r="M2" s="1150"/>
      <c r="N2" s="1151"/>
      <c r="O2" s="1160" t="s">
        <v>137</v>
      </c>
      <c r="P2" s="1160"/>
      <c r="Q2" s="1161" t="s">
        <v>525</v>
      </c>
      <c r="R2" s="1162"/>
    </row>
    <row r="3" spans="1:18">
      <c r="A3" s="1164"/>
      <c r="B3" s="1167"/>
      <c r="C3" s="1171"/>
      <c r="D3" s="1172"/>
      <c r="E3" s="1174"/>
      <c r="F3" s="1175"/>
      <c r="G3" s="1149" t="s">
        <v>526</v>
      </c>
      <c r="H3" s="1151"/>
      <c r="I3" s="1149" t="s">
        <v>527</v>
      </c>
      <c r="J3" s="1151"/>
      <c r="K3" s="1149" t="s">
        <v>526</v>
      </c>
      <c r="L3" s="1151"/>
      <c r="M3" s="1160" t="s">
        <v>527</v>
      </c>
      <c r="N3" s="1160"/>
      <c r="O3" s="1160"/>
      <c r="P3" s="1160"/>
      <c r="Q3" s="1162"/>
      <c r="R3" s="1162"/>
    </row>
    <row r="4" spans="1:18" ht="36" customHeight="1">
      <c r="A4" s="1165"/>
      <c r="B4" s="1168"/>
      <c r="C4" s="736" t="s">
        <v>355</v>
      </c>
      <c r="D4" s="736" t="s">
        <v>528</v>
      </c>
      <c r="E4" s="736" t="s">
        <v>355</v>
      </c>
      <c r="F4" s="736" t="s">
        <v>528</v>
      </c>
      <c r="G4" s="736" t="s">
        <v>355</v>
      </c>
      <c r="H4" s="736" t="s">
        <v>528</v>
      </c>
      <c r="I4" s="736" t="s">
        <v>355</v>
      </c>
      <c r="J4" s="736" t="s">
        <v>528</v>
      </c>
      <c r="K4" s="736" t="s">
        <v>355</v>
      </c>
      <c r="L4" s="736" t="s">
        <v>528</v>
      </c>
      <c r="M4" s="736" t="s">
        <v>355</v>
      </c>
      <c r="N4" s="736" t="s">
        <v>528</v>
      </c>
      <c r="O4" s="736" t="s">
        <v>355</v>
      </c>
      <c r="P4" s="736" t="s">
        <v>528</v>
      </c>
      <c r="Q4" s="736" t="s">
        <v>355</v>
      </c>
      <c r="R4" s="736" t="s">
        <v>529</v>
      </c>
    </row>
    <row r="5" spans="1:18" s="752" customFormat="1" ht="15" customHeight="1">
      <c r="A5" s="563" t="s">
        <v>70</v>
      </c>
      <c r="B5" s="768">
        <v>243</v>
      </c>
      <c r="C5" s="750">
        <v>1227926</v>
      </c>
      <c r="D5" s="768">
        <v>48632.279466889995</v>
      </c>
      <c r="E5" s="750">
        <v>305714</v>
      </c>
      <c r="F5" s="768">
        <v>9794.2275362450018</v>
      </c>
      <c r="G5" s="750">
        <v>244203156</v>
      </c>
      <c r="H5" s="750">
        <v>10112605.162022924</v>
      </c>
      <c r="I5" s="750">
        <v>254031531</v>
      </c>
      <c r="J5" s="750">
        <v>10016621.270099174</v>
      </c>
      <c r="K5" s="750">
        <v>3010092</v>
      </c>
      <c r="L5" s="768">
        <v>93854.201838829991</v>
      </c>
      <c r="M5" s="750">
        <v>2700450</v>
      </c>
      <c r="N5" s="768">
        <v>81233.065145945002</v>
      </c>
      <c r="O5" s="750">
        <v>505478869</v>
      </c>
      <c r="P5" s="750">
        <v>20362741.265710011</v>
      </c>
      <c r="Q5" s="769">
        <v>26719</v>
      </c>
      <c r="R5" s="769">
        <v>1001.2812507450001</v>
      </c>
    </row>
    <row r="6" spans="1:18" s="752" customFormat="1" ht="15" customHeight="1">
      <c r="A6" s="563" t="s">
        <v>71</v>
      </c>
      <c r="B6" s="768">
        <v>247</v>
      </c>
      <c r="C6" s="750">
        <v>306712</v>
      </c>
      <c r="D6" s="750">
        <v>13097.13898475</v>
      </c>
      <c r="E6" s="750">
        <v>51815</v>
      </c>
      <c r="F6" s="750">
        <v>1349.6617938950001</v>
      </c>
      <c r="G6" s="750">
        <v>58773325</v>
      </c>
      <c r="H6" s="750">
        <v>2560540.6446201452</v>
      </c>
      <c r="I6" s="750">
        <v>44654651</v>
      </c>
      <c r="J6" s="750">
        <v>1825708.151585395</v>
      </c>
      <c r="K6" s="750">
        <v>1009439</v>
      </c>
      <c r="L6" s="750">
        <v>31904.119019270001</v>
      </c>
      <c r="M6" s="750">
        <v>1413452</v>
      </c>
      <c r="N6" s="750">
        <v>42408.54289500499</v>
      </c>
      <c r="O6" s="750">
        <v>106209394</v>
      </c>
      <c r="P6" s="750">
        <v>4475008.2588984603</v>
      </c>
      <c r="Q6" s="750">
        <v>68</v>
      </c>
      <c r="R6" s="769">
        <v>3.47</v>
      </c>
    </row>
    <row r="7" spans="1:18" s="752" customFormat="1" ht="15" customHeight="1">
      <c r="A7" s="564">
        <v>42108</v>
      </c>
      <c r="B7" s="770">
        <v>19</v>
      </c>
      <c r="C7" s="770">
        <v>63480</v>
      </c>
      <c r="D7" s="770">
        <v>2665.1696219999999</v>
      </c>
      <c r="E7" s="770">
        <v>9018</v>
      </c>
      <c r="F7" s="770">
        <v>260.29814245</v>
      </c>
      <c r="G7" s="771">
        <v>5149065</v>
      </c>
      <c r="H7" s="771">
        <v>218050.86902789999</v>
      </c>
      <c r="I7" s="771">
        <v>3944524</v>
      </c>
      <c r="J7" s="771">
        <v>162022.8869169</v>
      </c>
      <c r="K7" s="771">
        <v>78778</v>
      </c>
      <c r="L7" s="771">
        <v>2312.7116346050002</v>
      </c>
      <c r="M7" s="771">
        <v>86126</v>
      </c>
      <c r="N7" s="771">
        <v>2903.7506984450001</v>
      </c>
      <c r="O7" s="771">
        <v>9330991</v>
      </c>
      <c r="P7" s="771">
        <v>388215.68604230002</v>
      </c>
      <c r="Q7" s="771">
        <v>13886</v>
      </c>
      <c r="R7" s="771">
        <v>512.13819445000001</v>
      </c>
    </row>
    <row r="8" spans="1:18" s="752" customFormat="1" ht="15" customHeight="1">
      <c r="A8" s="564">
        <v>42138</v>
      </c>
      <c r="B8" s="770">
        <v>20</v>
      </c>
      <c r="C8" s="770">
        <v>53420</v>
      </c>
      <c r="D8" s="770">
        <v>2201.6890317500001</v>
      </c>
      <c r="E8" s="770">
        <v>11378</v>
      </c>
      <c r="F8" s="770">
        <v>286.02893417500002</v>
      </c>
      <c r="G8" s="771">
        <v>5159682</v>
      </c>
      <c r="H8" s="771">
        <v>217833.15323632499</v>
      </c>
      <c r="I8" s="771">
        <v>4203117</v>
      </c>
      <c r="J8" s="771">
        <v>169596.37863592501</v>
      </c>
      <c r="K8" s="771">
        <v>122338</v>
      </c>
      <c r="L8" s="771">
        <v>3588.2887336949998</v>
      </c>
      <c r="M8" s="771">
        <v>179572</v>
      </c>
      <c r="N8" s="771">
        <v>5418.0996220300003</v>
      </c>
      <c r="O8" s="771">
        <v>9729507</v>
      </c>
      <c r="P8" s="771">
        <v>398923.6381939</v>
      </c>
      <c r="Q8" s="771">
        <v>6373</v>
      </c>
      <c r="R8" s="771">
        <v>259.06502542499999</v>
      </c>
    </row>
    <row r="9" spans="1:18" s="752" customFormat="1" ht="15" customHeight="1">
      <c r="A9" s="564">
        <v>42159</v>
      </c>
      <c r="B9" s="770">
        <v>22</v>
      </c>
      <c r="C9" s="770">
        <v>50411</v>
      </c>
      <c r="D9" s="770">
        <v>2053.3796204999994</v>
      </c>
      <c r="E9" s="770">
        <v>10419</v>
      </c>
      <c r="F9" s="770">
        <v>245.76139827</v>
      </c>
      <c r="G9" s="771">
        <v>9507409</v>
      </c>
      <c r="H9" s="771">
        <v>399632.65999844996</v>
      </c>
      <c r="I9" s="771">
        <v>5316700</v>
      </c>
      <c r="J9" s="771">
        <v>213508.81827292498</v>
      </c>
      <c r="K9" s="771">
        <v>198110</v>
      </c>
      <c r="L9" s="771">
        <v>5511.5488468450003</v>
      </c>
      <c r="M9" s="771">
        <v>340627</v>
      </c>
      <c r="N9" s="771">
        <v>9247.851576654999</v>
      </c>
      <c r="O9" s="771">
        <v>15423676</v>
      </c>
      <c r="P9" s="771">
        <v>630200.01971364499</v>
      </c>
      <c r="Q9" s="771">
        <v>6022</v>
      </c>
      <c r="R9" s="771">
        <v>231.01390297500001</v>
      </c>
    </row>
    <row r="10" spans="1:18" s="752" customFormat="1" ht="15" customHeight="1">
      <c r="A10" s="564">
        <v>42189</v>
      </c>
      <c r="B10" s="770">
        <v>23</v>
      </c>
      <c r="C10" s="770">
        <v>26905</v>
      </c>
      <c r="D10" s="770">
        <v>1128.500706</v>
      </c>
      <c r="E10" s="770">
        <v>6283</v>
      </c>
      <c r="F10" s="770">
        <v>167.62806812500003</v>
      </c>
      <c r="G10" s="771">
        <v>16780276</v>
      </c>
      <c r="H10" s="771">
        <v>720430.44595901994</v>
      </c>
      <c r="I10" s="771">
        <v>14296410</v>
      </c>
      <c r="J10" s="771">
        <v>588603.25954714511</v>
      </c>
      <c r="K10" s="771">
        <v>212540</v>
      </c>
      <c r="L10" s="771">
        <v>6069.0933456249995</v>
      </c>
      <c r="M10" s="771">
        <v>417703</v>
      </c>
      <c r="N10" s="771">
        <v>10802.586366874999</v>
      </c>
      <c r="O10" s="771">
        <v>31740117</v>
      </c>
      <c r="P10" s="771">
        <v>1327201.5139927899</v>
      </c>
      <c r="Q10" s="771">
        <v>5768</v>
      </c>
      <c r="R10" s="771">
        <v>229.74585622500001</v>
      </c>
    </row>
    <row r="11" spans="1:18" s="752" customFormat="1" ht="15" customHeight="1">
      <c r="A11" s="564">
        <v>42220</v>
      </c>
      <c r="B11" s="770">
        <v>21</v>
      </c>
      <c r="C11" s="770">
        <v>19761</v>
      </c>
      <c r="D11" s="770">
        <v>817.51288650000004</v>
      </c>
      <c r="E11" s="770">
        <v>5371</v>
      </c>
      <c r="F11" s="770">
        <v>144.40941312499999</v>
      </c>
      <c r="G11" s="771">
        <v>9581623</v>
      </c>
      <c r="H11" s="771">
        <v>408638.55581999995</v>
      </c>
      <c r="I11" s="771">
        <v>5074511</v>
      </c>
      <c r="J11" s="771">
        <v>209210.11617982498</v>
      </c>
      <c r="K11" s="771">
        <v>126803</v>
      </c>
      <c r="L11" s="771">
        <v>3421.035469375</v>
      </c>
      <c r="M11" s="771">
        <v>162391</v>
      </c>
      <c r="N11" s="771">
        <v>4543.6669168750004</v>
      </c>
      <c r="O11" s="771">
        <v>14970460</v>
      </c>
      <c r="P11" s="771">
        <v>626775.29668570007</v>
      </c>
      <c r="Q11" s="771">
        <v>1022</v>
      </c>
      <c r="R11" s="771">
        <v>42.771668650000002</v>
      </c>
    </row>
    <row r="12" spans="1:18" s="752" customFormat="1" ht="15" customHeight="1">
      <c r="A12" s="564">
        <v>42251</v>
      </c>
      <c r="B12" s="565">
        <v>20</v>
      </c>
      <c r="C12" s="771">
        <v>20747</v>
      </c>
      <c r="D12" s="771">
        <v>798.55111650000003</v>
      </c>
      <c r="E12" s="771">
        <v>4742</v>
      </c>
      <c r="F12" s="771">
        <v>92.849686250000005</v>
      </c>
      <c r="G12" s="771">
        <v>3394077</v>
      </c>
      <c r="H12" s="771">
        <v>134633.19780622501</v>
      </c>
      <c r="I12" s="771">
        <v>2451200</v>
      </c>
      <c r="J12" s="771">
        <v>89610.809579174995</v>
      </c>
      <c r="K12" s="771">
        <v>69293</v>
      </c>
      <c r="L12" s="771">
        <v>1901.3982012500001</v>
      </c>
      <c r="M12" s="771">
        <v>26344</v>
      </c>
      <c r="N12" s="771">
        <v>628.26680624999995</v>
      </c>
      <c r="O12" s="771">
        <v>5966403</v>
      </c>
      <c r="P12" s="771">
        <v>227665.07319565001</v>
      </c>
      <c r="Q12" s="771">
        <v>1609</v>
      </c>
      <c r="R12" s="771">
        <v>63.072075949999999</v>
      </c>
    </row>
    <row r="13" spans="1:18" s="752" customFormat="1" ht="15" customHeight="1">
      <c r="A13" s="564">
        <v>42281</v>
      </c>
      <c r="B13" s="565">
        <v>20</v>
      </c>
      <c r="C13" s="771">
        <v>22040</v>
      </c>
      <c r="D13" s="771">
        <v>957.56607150000002</v>
      </c>
      <c r="E13" s="771">
        <v>2638</v>
      </c>
      <c r="F13" s="771">
        <v>52.004917249999998</v>
      </c>
      <c r="G13" s="771">
        <v>1051513</v>
      </c>
      <c r="H13" s="771">
        <v>44409.829785925001</v>
      </c>
      <c r="I13" s="771">
        <v>6946843</v>
      </c>
      <c r="J13" s="771">
        <v>274380.01390249998</v>
      </c>
      <c r="K13" s="771">
        <v>49309</v>
      </c>
      <c r="L13" s="771">
        <v>1416.1899370000001</v>
      </c>
      <c r="M13" s="771">
        <v>36781</v>
      </c>
      <c r="N13" s="771">
        <v>1060.90681475</v>
      </c>
      <c r="O13" s="771">
        <v>8109124</v>
      </c>
      <c r="P13" s="771">
        <v>322276.51142892498</v>
      </c>
      <c r="Q13" s="771">
        <v>4569</v>
      </c>
      <c r="R13" s="771">
        <v>243.67</v>
      </c>
    </row>
    <row r="14" spans="1:18" s="752" customFormat="1" ht="15" customHeight="1">
      <c r="A14" s="564">
        <v>42312</v>
      </c>
      <c r="B14" s="565">
        <v>19</v>
      </c>
      <c r="C14" s="771">
        <v>7790</v>
      </c>
      <c r="D14" s="771">
        <v>405.44525199999998</v>
      </c>
      <c r="E14" s="771">
        <v>332</v>
      </c>
      <c r="F14" s="771">
        <v>16.301287500000001</v>
      </c>
      <c r="G14" s="771">
        <v>1488080</v>
      </c>
      <c r="H14" s="771">
        <v>79201.151707500001</v>
      </c>
      <c r="I14" s="771">
        <v>440825</v>
      </c>
      <c r="J14" s="771">
        <v>22410.361878799999</v>
      </c>
      <c r="K14" s="771">
        <v>37518</v>
      </c>
      <c r="L14" s="771">
        <v>1842.764678</v>
      </c>
      <c r="M14" s="771">
        <v>30652</v>
      </c>
      <c r="N14" s="771">
        <v>1650.23089375</v>
      </c>
      <c r="O14" s="771">
        <v>2005197</v>
      </c>
      <c r="P14" s="771">
        <v>105526.25569755</v>
      </c>
      <c r="Q14" s="771">
        <v>5229</v>
      </c>
      <c r="R14" s="771">
        <v>271.81</v>
      </c>
    </row>
    <row r="15" spans="1:18" s="752" customFormat="1" ht="15" customHeight="1">
      <c r="A15" s="564">
        <v>42342</v>
      </c>
      <c r="B15" s="772">
        <v>22</v>
      </c>
      <c r="C15" s="771">
        <v>7353</v>
      </c>
      <c r="D15" s="771">
        <v>380.79839200000004</v>
      </c>
      <c r="E15" s="771">
        <v>551</v>
      </c>
      <c r="F15" s="771">
        <v>27.329914249999995</v>
      </c>
      <c r="G15" s="771">
        <v>1714077</v>
      </c>
      <c r="H15" s="771">
        <v>90212.845004899995</v>
      </c>
      <c r="I15" s="771">
        <v>465551</v>
      </c>
      <c r="J15" s="771">
        <v>23422.506762499997</v>
      </c>
      <c r="K15" s="771">
        <v>57044</v>
      </c>
      <c r="L15" s="771">
        <v>2964.5053351250003</v>
      </c>
      <c r="M15" s="771">
        <v>64064</v>
      </c>
      <c r="N15" s="771">
        <v>3279.5400057500001</v>
      </c>
      <c r="O15" s="771">
        <v>2308640</v>
      </c>
      <c r="P15" s="771">
        <v>120287.52541452501</v>
      </c>
      <c r="Q15" s="771">
        <v>4482</v>
      </c>
      <c r="R15" s="771">
        <v>235.44682</v>
      </c>
    </row>
    <row r="16" spans="1:18" s="752" customFormat="1" ht="15" customHeight="1">
      <c r="A16" s="564">
        <v>42373</v>
      </c>
      <c r="B16" s="772">
        <v>20</v>
      </c>
      <c r="C16" s="771">
        <v>7693</v>
      </c>
      <c r="D16" s="771">
        <v>378.60668800000002</v>
      </c>
      <c r="E16" s="771">
        <v>172</v>
      </c>
      <c r="F16" s="771">
        <v>7.4661524999999997</v>
      </c>
      <c r="G16" s="771">
        <v>2180479</v>
      </c>
      <c r="H16" s="771">
        <v>110477.9766982</v>
      </c>
      <c r="I16" s="771">
        <v>392434</v>
      </c>
      <c r="J16" s="771">
        <v>19239.177380699999</v>
      </c>
      <c r="K16" s="771">
        <v>29215</v>
      </c>
      <c r="L16" s="771">
        <v>1592.585822</v>
      </c>
      <c r="M16" s="771">
        <v>18866</v>
      </c>
      <c r="N16" s="771">
        <v>894.52541599999995</v>
      </c>
      <c r="O16" s="771">
        <v>2628859</v>
      </c>
      <c r="P16" s="771">
        <v>132590.33815739999</v>
      </c>
      <c r="Q16" s="771">
        <v>4857</v>
      </c>
      <c r="R16" s="771">
        <v>237.31</v>
      </c>
    </row>
    <row r="17" spans="1:18" s="752" customFormat="1" ht="13.5" customHeight="1">
      <c r="A17" s="965">
        <v>42404</v>
      </c>
      <c r="B17" s="966">
        <v>21</v>
      </c>
      <c r="C17" s="777">
        <v>14625</v>
      </c>
      <c r="D17" s="966">
        <v>686.19296400000007</v>
      </c>
      <c r="E17" s="967">
        <v>178</v>
      </c>
      <c r="F17" s="966">
        <v>7.3410649999999995</v>
      </c>
      <c r="G17" s="966">
        <v>1884917</v>
      </c>
      <c r="H17" s="967">
        <v>91917.5487937</v>
      </c>
      <c r="I17" s="968">
        <v>506943</v>
      </c>
      <c r="J17" s="969">
        <v>24056.5970409</v>
      </c>
      <c r="K17" s="968">
        <v>28127</v>
      </c>
      <c r="L17" s="970">
        <v>1274.7454237500001</v>
      </c>
      <c r="M17" s="968">
        <v>50047</v>
      </c>
      <c r="N17" s="968">
        <v>1966.462251125</v>
      </c>
      <c r="O17" s="777">
        <v>2484837</v>
      </c>
      <c r="P17" s="777">
        <v>119908.887538475</v>
      </c>
      <c r="Q17" s="777">
        <v>4485</v>
      </c>
      <c r="R17" s="777">
        <v>204.23</v>
      </c>
    </row>
    <row r="18" spans="1:18" s="752" customFormat="1">
      <c r="A18" s="564">
        <v>42433</v>
      </c>
      <c r="B18" s="773">
        <v>20</v>
      </c>
      <c r="C18" s="774">
        <v>12487</v>
      </c>
      <c r="D18" s="773">
        <v>623.72663399999999</v>
      </c>
      <c r="E18" s="775">
        <v>733</v>
      </c>
      <c r="F18" s="773">
        <v>42.242815</v>
      </c>
      <c r="G18" s="773">
        <v>882127</v>
      </c>
      <c r="H18" s="775">
        <v>45102.410781999999</v>
      </c>
      <c r="I18" s="776">
        <v>615593</v>
      </c>
      <c r="J18" s="775">
        <v>29647.225488100001</v>
      </c>
      <c r="K18" s="776">
        <v>364</v>
      </c>
      <c r="L18" s="775">
        <v>9.2515920000000005</v>
      </c>
      <c r="M18" s="776">
        <v>279</v>
      </c>
      <c r="N18" s="776">
        <v>12.655526500000001</v>
      </c>
      <c r="O18" s="774">
        <v>1511583</v>
      </c>
      <c r="P18" s="774">
        <v>75437.512837600007</v>
      </c>
      <c r="Q18" s="774">
        <v>68</v>
      </c>
      <c r="R18" s="774">
        <v>3.47</v>
      </c>
    </row>
    <row r="19" spans="1:18">
      <c r="A19" s="778" t="s">
        <v>530</v>
      </c>
      <c r="B19" s="735"/>
      <c r="C19" s="735"/>
      <c r="D19" s="735"/>
      <c r="E19" s="735"/>
      <c r="F19" s="735"/>
      <c r="G19" s="735"/>
      <c r="H19" s="735"/>
      <c r="I19" s="735"/>
      <c r="J19" s="735"/>
      <c r="K19" s="735"/>
      <c r="L19" s="735"/>
      <c r="M19" s="735"/>
      <c r="O19" s="779"/>
      <c r="P19" s="566"/>
    </row>
    <row r="20" spans="1:18" s="735" customFormat="1" ht="12.75" customHeight="1">
      <c r="A20" s="1156" t="s">
        <v>773</v>
      </c>
      <c r="B20" s="1156"/>
      <c r="C20" s="1156"/>
      <c r="D20" s="1156"/>
      <c r="E20" s="1156"/>
      <c r="F20" s="1156"/>
    </row>
    <row r="21" spans="1:18">
      <c r="A21" s="742" t="s">
        <v>516</v>
      </c>
      <c r="B21" s="735"/>
      <c r="C21" s="735"/>
      <c r="D21" s="735"/>
      <c r="E21" s="735"/>
      <c r="F21" s="735"/>
      <c r="G21" s="735"/>
      <c r="H21" s="735"/>
      <c r="I21" s="735"/>
      <c r="J21" s="735"/>
      <c r="K21" s="735"/>
      <c r="L21" s="735"/>
      <c r="M21" s="735"/>
    </row>
    <row r="24" spans="1:18">
      <c r="Q24" s="715" t="s">
        <v>320</v>
      </c>
    </row>
    <row r="25" spans="1:18">
      <c r="R25" s="780"/>
    </row>
  </sheetData>
  <mergeCells count="13">
    <mergeCell ref="A20:F20"/>
    <mergeCell ref="O2:P3"/>
    <mergeCell ref="Q2:R3"/>
    <mergeCell ref="G3:H3"/>
    <mergeCell ref="I3:J3"/>
    <mergeCell ref="K3:L3"/>
    <mergeCell ref="M3:N3"/>
    <mergeCell ref="A2:A4"/>
    <mergeCell ref="B2:B4"/>
    <mergeCell ref="C2:D3"/>
    <mergeCell ref="E2:F3"/>
    <mergeCell ref="G2:J2"/>
    <mergeCell ref="K2:N2"/>
  </mergeCells>
  <pageMargins left="0.75" right="0.75" top="1" bottom="1" header="0.5" footer="0.5"/>
  <pageSetup scale="7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30"/>
  <sheetViews>
    <sheetView zoomScaleSheetLayoutView="100" workbookViewId="0">
      <selection activeCell="I29" sqref="I29"/>
    </sheetView>
  </sheetViews>
  <sheetFormatPr defaultColWidth="8.85546875" defaultRowHeight="12.75"/>
  <cols>
    <col min="1" max="1" width="7.7109375" style="735" customWidth="1"/>
    <col min="2" max="2" width="7.28515625" style="735" customWidth="1"/>
    <col min="3" max="3" width="10.42578125" style="735" customWidth="1"/>
    <col min="4" max="4" width="9.140625" style="735" customWidth="1"/>
    <col min="5" max="5" width="9.85546875" style="735" customWidth="1"/>
    <col min="6" max="6" width="9.28515625" style="735" customWidth="1"/>
    <col min="7" max="7" width="12.5703125" style="735" customWidth="1"/>
    <col min="8" max="9" width="9.85546875" style="735" customWidth="1"/>
    <col min="10" max="10" width="9.5703125" style="735" customWidth="1"/>
    <col min="11" max="11" width="9.28515625" style="735" customWidth="1"/>
    <col min="12" max="12" width="8.28515625" style="735" customWidth="1"/>
    <col min="13" max="13" width="9.140625" style="735" customWidth="1"/>
    <col min="14" max="14" width="8.28515625" style="735" customWidth="1"/>
    <col min="15" max="15" width="11.28515625" style="735" customWidth="1"/>
    <col min="16" max="16" width="10.28515625" style="735" customWidth="1"/>
    <col min="17" max="17" width="9" style="735" customWidth="1"/>
    <col min="18" max="18" width="8.140625" style="735" customWidth="1"/>
    <col min="19" max="16384" width="8.85546875" style="735"/>
  </cols>
  <sheetData>
    <row r="1" spans="1:115" ht="15.75">
      <c r="A1" s="1154" t="str">
        <f>[5]Tables!$A$32</f>
        <v xml:space="preserve">Table 31: Trends in Equity Derivatives Segment at NSE </v>
      </c>
      <c r="B1" s="1154"/>
      <c r="C1" s="1154"/>
      <c r="D1" s="1154"/>
      <c r="E1" s="1154"/>
      <c r="F1" s="1154"/>
      <c r="G1" s="1154"/>
      <c r="H1" s="1154"/>
      <c r="I1" s="1154"/>
      <c r="J1" s="1154"/>
      <c r="K1" s="1154"/>
      <c r="L1" s="1154"/>
      <c r="M1" s="1154"/>
      <c r="Q1" s="781"/>
      <c r="R1" s="781"/>
    </row>
    <row r="2" spans="1:115" ht="12.75" customHeight="1">
      <c r="A2" s="1163" t="s">
        <v>499</v>
      </c>
      <c r="B2" s="1166" t="s">
        <v>235</v>
      </c>
      <c r="C2" s="1181" t="s">
        <v>521</v>
      </c>
      <c r="D2" s="1182"/>
      <c r="E2" s="1181" t="s">
        <v>522</v>
      </c>
      <c r="F2" s="1185"/>
      <c r="G2" s="1179" t="s">
        <v>523</v>
      </c>
      <c r="H2" s="1188"/>
      <c r="I2" s="1188"/>
      <c r="J2" s="1180"/>
      <c r="K2" s="1179" t="s">
        <v>524</v>
      </c>
      <c r="L2" s="1188"/>
      <c r="M2" s="1188"/>
      <c r="N2" s="1180"/>
      <c r="O2" s="1176" t="s">
        <v>137</v>
      </c>
      <c r="P2" s="1176"/>
      <c r="Q2" s="1177" t="s">
        <v>525</v>
      </c>
      <c r="R2" s="1178"/>
    </row>
    <row r="3" spans="1:115">
      <c r="A3" s="1164"/>
      <c r="B3" s="1167"/>
      <c r="C3" s="1183"/>
      <c r="D3" s="1184"/>
      <c r="E3" s="1186"/>
      <c r="F3" s="1187"/>
      <c r="G3" s="1179" t="s">
        <v>526</v>
      </c>
      <c r="H3" s="1180"/>
      <c r="I3" s="1179" t="s">
        <v>527</v>
      </c>
      <c r="J3" s="1180"/>
      <c r="K3" s="1179" t="s">
        <v>526</v>
      </c>
      <c r="L3" s="1180"/>
      <c r="M3" s="1176" t="s">
        <v>527</v>
      </c>
      <c r="N3" s="1176"/>
      <c r="O3" s="1176"/>
      <c r="P3" s="1176"/>
      <c r="Q3" s="1178"/>
      <c r="R3" s="1178"/>
    </row>
    <row r="4" spans="1:115" ht="36.75" customHeight="1">
      <c r="A4" s="1165"/>
      <c r="B4" s="1168"/>
      <c r="C4" s="782" t="s">
        <v>355</v>
      </c>
      <c r="D4" s="736" t="s">
        <v>528</v>
      </c>
      <c r="E4" s="782" t="s">
        <v>355</v>
      </c>
      <c r="F4" s="736" t="s">
        <v>528</v>
      </c>
      <c r="G4" s="782" t="s">
        <v>355</v>
      </c>
      <c r="H4" s="736" t="s">
        <v>528</v>
      </c>
      <c r="I4" s="782" t="s">
        <v>355</v>
      </c>
      <c r="J4" s="736" t="s">
        <v>528</v>
      </c>
      <c r="K4" s="782" t="s">
        <v>355</v>
      </c>
      <c r="L4" s="736" t="s">
        <v>528</v>
      </c>
      <c r="M4" s="782" t="s">
        <v>355</v>
      </c>
      <c r="N4" s="736" t="s">
        <v>528</v>
      </c>
      <c r="O4" s="782" t="s">
        <v>355</v>
      </c>
      <c r="P4" s="736" t="s">
        <v>528</v>
      </c>
      <c r="Q4" s="782" t="s">
        <v>355</v>
      </c>
      <c r="R4" s="783" t="s">
        <v>531</v>
      </c>
    </row>
    <row r="5" spans="1:115" s="784" customFormat="1" ht="15" customHeight="1">
      <c r="A5" s="563" t="s">
        <v>70</v>
      </c>
      <c r="B5" s="750">
        <v>243</v>
      </c>
      <c r="C5" s="750">
        <v>129314318</v>
      </c>
      <c r="D5" s="750">
        <v>4109471.3267868748</v>
      </c>
      <c r="E5" s="750">
        <v>237604741</v>
      </c>
      <c r="F5" s="750">
        <v>8291766.1706576096</v>
      </c>
      <c r="G5" s="750">
        <v>701416670</v>
      </c>
      <c r="H5" s="750">
        <v>20771438.744763628</v>
      </c>
      <c r="I5" s="750">
        <v>677226193</v>
      </c>
      <c r="J5" s="750">
        <v>19151224.139877375</v>
      </c>
      <c r="K5" s="750">
        <v>61204473</v>
      </c>
      <c r="L5" s="750">
        <v>2243382.2672235798</v>
      </c>
      <c r="M5" s="750">
        <v>30274736</v>
      </c>
      <c r="N5" s="750">
        <v>1039170.008354665</v>
      </c>
      <c r="O5" s="750">
        <v>1837041131</v>
      </c>
      <c r="P5" s="750">
        <v>55606452.657663725</v>
      </c>
      <c r="Q5" s="750">
        <v>6837326</v>
      </c>
      <c r="R5" s="750">
        <v>179344.32218013497</v>
      </c>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735"/>
      <c r="AT5" s="735"/>
      <c r="AU5" s="735"/>
      <c r="AV5" s="735"/>
      <c r="AW5" s="735"/>
      <c r="AX5" s="735"/>
      <c r="AY5" s="735"/>
      <c r="AZ5" s="735"/>
      <c r="BA5" s="735"/>
      <c r="BB5" s="735"/>
      <c r="BC5" s="735"/>
      <c r="BD5" s="735"/>
      <c r="BE5" s="735"/>
      <c r="BF5" s="735"/>
      <c r="BG5" s="735"/>
      <c r="BH5" s="735"/>
      <c r="BI5" s="735"/>
      <c r="BJ5" s="735"/>
      <c r="BK5" s="735"/>
      <c r="BL5" s="735"/>
      <c r="BM5" s="735"/>
      <c r="BN5" s="735"/>
      <c r="BO5" s="735"/>
      <c r="BP5" s="735"/>
      <c r="BQ5" s="735"/>
      <c r="BR5" s="735"/>
      <c r="BS5" s="735"/>
      <c r="BT5" s="735"/>
      <c r="BU5" s="735"/>
      <c r="BV5" s="735"/>
      <c r="BW5" s="735"/>
      <c r="BX5" s="735"/>
      <c r="BY5" s="735"/>
      <c r="BZ5" s="735"/>
      <c r="CA5" s="735"/>
      <c r="CB5" s="735"/>
      <c r="CC5" s="735"/>
      <c r="CD5" s="735"/>
      <c r="CE5" s="735"/>
      <c r="CF5" s="735"/>
      <c r="CG5" s="735"/>
      <c r="CH5" s="735"/>
      <c r="CI5" s="735"/>
      <c r="CJ5" s="735"/>
      <c r="CK5" s="735"/>
      <c r="CL5" s="735"/>
      <c r="CM5" s="735"/>
      <c r="CN5" s="735"/>
      <c r="CO5" s="735"/>
      <c r="CP5" s="735"/>
      <c r="CQ5" s="735"/>
      <c r="CR5" s="735"/>
      <c r="CS5" s="735"/>
      <c r="CT5" s="735"/>
      <c r="CU5" s="735"/>
      <c r="CV5" s="735"/>
      <c r="CW5" s="735"/>
      <c r="CX5" s="735"/>
      <c r="CY5" s="735"/>
      <c r="CZ5" s="735"/>
      <c r="DA5" s="735"/>
      <c r="DB5" s="735"/>
      <c r="DC5" s="735"/>
      <c r="DD5" s="735"/>
      <c r="DE5" s="735"/>
      <c r="DF5" s="735"/>
      <c r="DG5" s="735"/>
      <c r="DH5" s="735"/>
      <c r="DI5" s="735"/>
      <c r="DJ5" s="735"/>
      <c r="DK5" s="735"/>
    </row>
    <row r="6" spans="1:115" s="784" customFormat="1" ht="15" customHeight="1">
      <c r="A6" s="563" t="s">
        <v>71</v>
      </c>
      <c r="B6" s="750">
        <v>247</v>
      </c>
      <c r="C6" s="750">
        <v>140538768</v>
      </c>
      <c r="D6" s="750">
        <v>4557123.859903275</v>
      </c>
      <c r="E6" s="750">
        <v>234243967</v>
      </c>
      <c r="F6" s="750">
        <v>7828605.9954773653</v>
      </c>
      <c r="G6" s="750">
        <v>837683830</v>
      </c>
      <c r="H6" s="750">
        <v>26063790.641186614</v>
      </c>
      <c r="I6" s="750">
        <v>785844656</v>
      </c>
      <c r="J6" s="750">
        <v>22888139.938789792</v>
      </c>
      <c r="K6" s="750">
        <v>65322962</v>
      </c>
      <c r="L6" s="750">
        <v>2325029.9772571698</v>
      </c>
      <c r="M6" s="750">
        <v>34976212</v>
      </c>
      <c r="N6" s="750">
        <v>1163143.86624609</v>
      </c>
      <c r="O6" s="750">
        <v>2098610395</v>
      </c>
      <c r="P6" s="750">
        <v>64825834.282080315</v>
      </c>
      <c r="Q6" s="750">
        <v>2908184</v>
      </c>
      <c r="R6" s="750">
        <v>154411.44558025501</v>
      </c>
      <c r="S6" s="735"/>
      <c r="T6" s="735"/>
      <c r="U6" s="735"/>
      <c r="V6" s="735"/>
      <c r="W6" s="735"/>
      <c r="X6" s="735"/>
      <c r="Y6" s="735"/>
      <c r="Z6" s="735"/>
      <c r="AA6" s="735"/>
      <c r="AB6" s="735"/>
      <c r="AC6" s="735"/>
      <c r="AD6" s="735"/>
      <c r="AE6" s="735"/>
      <c r="AF6" s="735"/>
      <c r="AG6" s="735"/>
      <c r="AH6" s="735"/>
      <c r="AI6" s="735"/>
      <c r="AJ6" s="735"/>
      <c r="AK6" s="735"/>
      <c r="AL6" s="735"/>
      <c r="AM6" s="735"/>
      <c r="AN6" s="735"/>
      <c r="AO6" s="735"/>
      <c r="AP6" s="735"/>
      <c r="AQ6" s="735"/>
      <c r="AR6" s="735"/>
      <c r="AS6" s="735"/>
      <c r="AT6" s="735"/>
      <c r="AU6" s="735"/>
      <c r="AV6" s="735"/>
      <c r="AW6" s="735"/>
      <c r="AX6" s="735"/>
      <c r="AY6" s="735"/>
      <c r="AZ6" s="735"/>
      <c r="BA6" s="735"/>
      <c r="BB6" s="735"/>
      <c r="BC6" s="735"/>
      <c r="BD6" s="735"/>
      <c r="BE6" s="735"/>
      <c r="BF6" s="735"/>
      <c r="BG6" s="735"/>
      <c r="BH6" s="735"/>
      <c r="BI6" s="735"/>
      <c r="BJ6" s="735"/>
      <c r="BK6" s="735"/>
      <c r="BL6" s="735"/>
      <c r="BM6" s="735"/>
      <c r="BN6" s="735"/>
      <c r="BO6" s="735"/>
      <c r="BP6" s="735"/>
      <c r="BQ6" s="735"/>
      <c r="BR6" s="735"/>
      <c r="BS6" s="735"/>
      <c r="BT6" s="735"/>
      <c r="BU6" s="735"/>
      <c r="BV6" s="735"/>
      <c r="BW6" s="735"/>
      <c r="BX6" s="735"/>
      <c r="BY6" s="735"/>
      <c r="BZ6" s="735"/>
      <c r="CA6" s="735"/>
      <c r="CB6" s="735"/>
      <c r="CC6" s="735"/>
      <c r="CD6" s="735"/>
      <c r="CE6" s="735"/>
      <c r="CF6" s="735"/>
      <c r="CG6" s="735"/>
      <c r="CH6" s="735"/>
      <c r="CI6" s="735"/>
      <c r="CJ6" s="735"/>
      <c r="CK6" s="735"/>
      <c r="CL6" s="735"/>
      <c r="CM6" s="735"/>
      <c r="CN6" s="735"/>
      <c r="CO6" s="735"/>
      <c r="CP6" s="735"/>
      <c r="CQ6" s="735"/>
      <c r="CR6" s="735"/>
      <c r="CS6" s="735"/>
      <c r="CT6" s="735"/>
      <c r="CU6" s="735"/>
      <c r="CV6" s="735"/>
      <c r="CW6" s="735"/>
      <c r="CX6" s="735"/>
      <c r="CY6" s="735"/>
      <c r="CZ6" s="735"/>
      <c r="DA6" s="735"/>
      <c r="DB6" s="735"/>
      <c r="DC6" s="735"/>
      <c r="DD6" s="735"/>
      <c r="DE6" s="735"/>
      <c r="DF6" s="735"/>
      <c r="DG6" s="735"/>
      <c r="DH6" s="735"/>
      <c r="DI6" s="735"/>
      <c r="DJ6" s="735"/>
      <c r="DK6" s="735"/>
    </row>
    <row r="7" spans="1:115" s="784" customFormat="1" ht="15" customHeight="1">
      <c r="A7" s="564">
        <v>42108</v>
      </c>
      <c r="B7" s="565">
        <v>19</v>
      </c>
      <c r="C7" s="771">
        <v>14679503</v>
      </c>
      <c r="D7" s="771">
        <v>385464.21740212495</v>
      </c>
      <c r="E7" s="771">
        <v>21704444</v>
      </c>
      <c r="F7" s="771">
        <v>676409.93976580491</v>
      </c>
      <c r="G7" s="771">
        <v>101780061</v>
      </c>
      <c r="H7" s="771">
        <v>2353554.218731625</v>
      </c>
      <c r="I7" s="771">
        <v>90001816</v>
      </c>
      <c r="J7" s="771">
        <v>2000401.5796306252</v>
      </c>
      <c r="K7" s="771">
        <v>5666759</v>
      </c>
      <c r="L7" s="771">
        <v>189340.99431268501</v>
      </c>
      <c r="M7" s="771">
        <v>2989704</v>
      </c>
      <c r="N7" s="771">
        <v>94591.611235100005</v>
      </c>
      <c r="O7" s="771">
        <v>236822287</v>
      </c>
      <c r="P7" s="771">
        <v>5699762.5610779682</v>
      </c>
      <c r="Q7" s="771">
        <v>6468279</v>
      </c>
      <c r="R7" s="771">
        <v>163771.13866900999</v>
      </c>
      <c r="S7" s="735"/>
      <c r="T7" s="735"/>
      <c r="U7" s="735"/>
      <c r="V7" s="735"/>
      <c r="W7" s="735"/>
      <c r="X7" s="735"/>
      <c r="Y7" s="735"/>
      <c r="Z7" s="735"/>
      <c r="AA7" s="735"/>
      <c r="AB7" s="735"/>
      <c r="AC7" s="735"/>
      <c r="AD7" s="735"/>
      <c r="AE7" s="735"/>
      <c r="AF7" s="735"/>
      <c r="AG7" s="735"/>
      <c r="AH7" s="735"/>
      <c r="AI7" s="735"/>
      <c r="AJ7" s="735"/>
      <c r="AK7" s="735"/>
      <c r="AL7" s="735"/>
      <c r="AM7" s="735"/>
      <c r="AN7" s="735"/>
      <c r="AO7" s="735"/>
      <c r="AP7" s="735"/>
      <c r="AQ7" s="735"/>
      <c r="AR7" s="735"/>
      <c r="AS7" s="735"/>
      <c r="AT7" s="735"/>
      <c r="AU7" s="735"/>
      <c r="AV7" s="735"/>
      <c r="AW7" s="735"/>
      <c r="AX7" s="735"/>
      <c r="AY7" s="735"/>
      <c r="AZ7" s="735"/>
      <c r="BA7" s="735"/>
      <c r="BB7" s="735"/>
      <c r="BC7" s="735"/>
      <c r="BD7" s="735"/>
      <c r="BE7" s="735"/>
      <c r="BF7" s="735"/>
      <c r="BG7" s="735"/>
      <c r="BH7" s="735"/>
      <c r="BI7" s="735"/>
      <c r="BJ7" s="735"/>
      <c r="BK7" s="735"/>
      <c r="BL7" s="735"/>
      <c r="BM7" s="735"/>
      <c r="BN7" s="735"/>
      <c r="BO7" s="735"/>
      <c r="BP7" s="735"/>
      <c r="BQ7" s="735"/>
      <c r="BR7" s="735"/>
      <c r="BS7" s="735"/>
      <c r="BT7" s="735"/>
      <c r="BU7" s="735"/>
      <c r="BV7" s="735"/>
      <c r="BW7" s="735"/>
      <c r="BX7" s="735"/>
      <c r="BY7" s="735"/>
      <c r="BZ7" s="735"/>
      <c r="CA7" s="735"/>
      <c r="CB7" s="735"/>
      <c r="CC7" s="735"/>
      <c r="CD7" s="735"/>
      <c r="CE7" s="735"/>
      <c r="CF7" s="735"/>
      <c r="CG7" s="735"/>
      <c r="CH7" s="735"/>
      <c r="CI7" s="735"/>
      <c r="CJ7" s="735"/>
      <c r="CK7" s="735"/>
      <c r="CL7" s="735"/>
      <c r="CM7" s="735"/>
      <c r="CN7" s="735"/>
      <c r="CO7" s="735"/>
      <c r="CP7" s="735"/>
      <c r="CQ7" s="735"/>
      <c r="CR7" s="735"/>
      <c r="CS7" s="735"/>
      <c r="CT7" s="735"/>
      <c r="CU7" s="735"/>
      <c r="CV7" s="735"/>
      <c r="CW7" s="735"/>
      <c r="CX7" s="735"/>
      <c r="CY7" s="735"/>
      <c r="CZ7" s="735"/>
      <c r="DA7" s="735"/>
      <c r="DB7" s="735"/>
      <c r="DC7" s="735"/>
      <c r="DD7" s="735"/>
      <c r="DE7" s="735"/>
      <c r="DF7" s="735"/>
      <c r="DG7" s="735"/>
      <c r="DH7" s="735"/>
      <c r="DI7" s="735"/>
      <c r="DJ7" s="735"/>
      <c r="DK7" s="735"/>
    </row>
    <row r="8" spans="1:115" s="784" customFormat="1" ht="15" customHeight="1">
      <c r="A8" s="564">
        <v>42138</v>
      </c>
      <c r="B8" s="565">
        <v>20</v>
      </c>
      <c r="C8" s="771">
        <v>14755189</v>
      </c>
      <c r="D8" s="771">
        <v>376623.92049600015</v>
      </c>
      <c r="E8" s="771">
        <v>23811852</v>
      </c>
      <c r="F8" s="771">
        <v>628530.575589785</v>
      </c>
      <c r="G8" s="771">
        <v>89487844</v>
      </c>
      <c r="H8" s="771">
        <v>2045005.2538242498</v>
      </c>
      <c r="I8" s="771">
        <v>88102966</v>
      </c>
      <c r="J8" s="771">
        <v>1907517.6237851251</v>
      </c>
      <c r="K8" s="771">
        <v>5847902</v>
      </c>
      <c r="L8" s="771">
        <v>162058.86060898504</v>
      </c>
      <c r="M8" s="771">
        <v>3123924</v>
      </c>
      <c r="N8" s="771">
        <v>80988.732739440005</v>
      </c>
      <c r="O8" s="771">
        <v>225129677</v>
      </c>
      <c r="P8" s="771">
        <v>5200724.967043587</v>
      </c>
      <c r="Q8" s="771">
        <v>6850443</v>
      </c>
      <c r="R8" s="771">
        <v>172696.82336419</v>
      </c>
      <c r="S8" s="735"/>
      <c r="T8" s="735"/>
      <c r="U8" s="735"/>
      <c r="V8" s="735"/>
      <c r="W8" s="735"/>
      <c r="X8" s="735"/>
      <c r="Y8" s="735"/>
      <c r="Z8" s="735"/>
      <c r="AA8" s="735"/>
      <c r="AB8" s="735"/>
      <c r="AC8" s="735"/>
      <c r="AD8" s="735"/>
      <c r="AE8" s="735"/>
      <c r="AF8" s="735"/>
      <c r="AG8" s="735"/>
      <c r="AH8" s="735"/>
      <c r="AI8" s="735"/>
      <c r="AJ8" s="735"/>
      <c r="AK8" s="735"/>
      <c r="AL8" s="735"/>
      <c r="AM8" s="735"/>
      <c r="AN8" s="735"/>
      <c r="AO8" s="735"/>
      <c r="AP8" s="735"/>
      <c r="AQ8" s="735"/>
      <c r="AR8" s="735"/>
      <c r="AS8" s="735"/>
      <c r="AT8" s="735"/>
      <c r="AU8" s="735"/>
      <c r="AV8" s="735"/>
      <c r="AW8" s="735"/>
      <c r="AX8" s="735"/>
      <c r="AY8" s="735"/>
      <c r="AZ8" s="735"/>
      <c r="BA8" s="735"/>
      <c r="BB8" s="735"/>
      <c r="BC8" s="735"/>
      <c r="BD8" s="735"/>
      <c r="BE8" s="735"/>
      <c r="BF8" s="735"/>
      <c r="BG8" s="735"/>
      <c r="BH8" s="735"/>
      <c r="BI8" s="735"/>
      <c r="BJ8" s="735"/>
      <c r="BK8" s="735"/>
      <c r="BL8" s="735"/>
      <c r="BM8" s="735"/>
      <c r="BN8" s="735"/>
      <c r="BO8" s="735"/>
      <c r="BP8" s="735"/>
      <c r="BQ8" s="735"/>
      <c r="BR8" s="735"/>
      <c r="BS8" s="735"/>
      <c r="BT8" s="735"/>
      <c r="BU8" s="735"/>
      <c r="BV8" s="735"/>
      <c r="BW8" s="735"/>
      <c r="BX8" s="735"/>
      <c r="BY8" s="735"/>
      <c r="BZ8" s="735"/>
      <c r="CA8" s="735"/>
      <c r="CB8" s="735"/>
      <c r="CC8" s="735"/>
      <c r="CD8" s="735"/>
      <c r="CE8" s="735"/>
      <c r="CF8" s="735"/>
      <c r="CG8" s="735"/>
      <c r="CH8" s="735"/>
      <c r="CI8" s="735"/>
      <c r="CJ8" s="735"/>
      <c r="CK8" s="735"/>
      <c r="CL8" s="735"/>
      <c r="CM8" s="735"/>
      <c r="CN8" s="735"/>
      <c r="CO8" s="735"/>
      <c r="CP8" s="735"/>
      <c r="CQ8" s="735"/>
      <c r="CR8" s="735"/>
      <c r="CS8" s="735"/>
      <c r="CT8" s="735"/>
      <c r="CU8" s="735"/>
      <c r="CV8" s="735"/>
      <c r="CW8" s="735"/>
      <c r="CX8" s="735"/>
      <c r="CY8" s="735"/>
      <c r="CZ8" s="735"/>
      <c r="DA8" s="735"/>
      <c r="DB8" s="735"/>
      <c r="DC8" s="735"/>
      <c r="DD8" s="735"/>
      <c r="DE8" s="735"/>
      <c r="DF8" s="735"/>
      <c r="DG8" s="735"/>
      <c r="DH8" s="735"/>
      <c r="DI8" s="735"/>
      <c r="DJ8" s="735"/>
      <c r="DK8" s="735"/>
    </row>
    <row r="9" spans="1:115" s="784" customFormat="1" ht="15" customHeight="1">
      <c r="A9" s="564">
        <v>42170</v>
      </c>
      <c r="B9" s="565">
        <v>22</v>
      </c>
      <c r="C9" s="771">
        <v>15854676</v>
      </c>
      <c r="D9" s="771">
        <v>403910.09419999999</v>
      </c>
      <c r="E9" s="771">
        <v>23688366</v>
      </c>
      <c r="F9" s="771">
        <v>612250.0808</v>
      </c>
      <c r="G9" s="771">
        <v>96828143</v>
      </c>
      <c r="H9" s="771">
        <v>2211373.9909999999</v>
      </c>
      <c r="I9" s="771">
        <v>93679801</v>
      </c>
      <c r="J9" s="771">
        <v>2030599.0970000001</v>
      </c>
      <c r="K9" s="771">
        <v>6038427</v>
      </c>
      <c r="L9" s="771">
        <v>160448.53769999999</v>
      </c>
      <c r="M9" s="771">
        <v>3205751</v>
      </c>
      <c r="N9" s="771">
        <v>79938.829880000005</v>
      </c>
      <c r="O9" s="771">
        <v>239295164</v>
      </c>
      <c r="P9" s="771">
        <v>5498520.6299999999</v>
      </c>
      <c r="Q9" s="771">
        <v>7078851</v>
      </c>
      <c r="R9" s="771">
        <v>177907.76892535001</v>
      </c>
      <c r="S9" s="735"/>
      <c r="T9" s="735"/>
      <c r="U9" s="735"/>
      <c r="V9" s="735"/>
      <c r="W9" s="735"/>
      <c r="X9" s="735"/>
      <c r="Y9" s="735"/>
      <c r="Z9" s="735"/>
      <c r="AA9" s="735"/>
      <c r="AB9" s="735"/>
      <c r="AC9" s="735"/>
      <c r="AD9" s="735"/>
      <c r="AE9" s="735"/>
      <c r="AF9" s="735"/>
      <c r="AG9" s="735"/>
      <c r="AH9" s="735"/>
      <c r="AI9" s="735"/>
      <c r="AJ9" s="735"/>
      <c r="AK9" s="735"/>
      <c r="AL9" s="735"/>
      <c r="AM9" s="735"/>
      <c r="AN9" s="735"/>
      <c r="AO9" s="735"/>
      <c r="AP9" s="735"/>
      <c r="AQ9" s="735"/>
      <c r="AR9" s="735"/>
      <c r="AS9" s="735"/>
      <c r="AT9" s="735"/>
      <c r="AU9" s="735"/>
      <c r="AV9" s="735"/>
      <c r="AW9" s="735"/>
      <c r="AX9" s="735"/>
      <c r="AY9" s="735"/>
      <c r="AZ9" s="735"/>
      <c r="BA9" s="735"/>
      <c r="BB9" s="735"/>
      <c r="BC9" s="735"/>
      <c r="BD9" s="735"/>
      <c r="BE9" s="735"/>
      <c r="BF9" s="735"/>
      <c r="BG9" s="735"/>
      <c r="BH9" s="735"/>
      <c r="BI9" s="735"/>
      <c r="BJ9" s="735"/>
      <c r="BK9" s="735"/>
      <c r="BL9" s="735"/>
      <c r="BM9" s="735"/>
      <c r="BN9" s="735"/>
      <c r="BO9" s="735"/>
      <c r="BP9" s="735"/>
      <c r="BQ9" s="735"/>
      <c r="BR9" s="735"/>
      <c r="BS9" s="735"/>
      <c r="BT9" s="735"/>
      <c r="BU9" s="735"/>
      <c r="BV9" s="735"/>
      <c r="BW9" s="735"/>
      <c r="BX9" s="735"/>
      <c r="BY9" s="735"/>
      <c r="BZ9" s="735"/>
      <c r="CA9" s="735"/>
      <c r="CB9" s="735"/>
      <c r="CC9" s="735"/>
      <c r="CD9" s="735"/>
      <c r="CE9" s="735"/>
      <c r="CF9" s="735"/>
      <c r="CG9" s="735"/>
      <c r="CH9" s="735"/>
      <c r="CI9" s="735"/>
      <c r="CJ9" s="735"/>
      <c r="CK9" s="735"/>
      <c r="CL9" s="735"/>
      <c r="CM9" s="735"/>
      <c r="CN9" s="735"/>
      <c r="CO9" s="735"/>
      <c r="CP9" s="735"/>
      <c r="CQ9" s="735"/>
      <c r="CR9" s="735"/>
      <c r="CS9" s="735"/>
      <c r="CT9" s="735"/>
      <c r="CU9" s="735"/>
      <c r="CV9" s="735"/>
      <c r="CW9" s="735"/>
      <c r="CX9" s="735"/>
      <c r="CY9" s="735"/>
      <c r="CZ9" s="735"/>
      <c r="DA9" s="735"/>
      <c r="DB9" s="735"/>
      <c r="DC9" s="735"/>
      <c r="DD9" s="735"/>
      <c r="DE9" s="735"/>
      <c r="DF9" s="735"/>
      <c r="DG9" s="735"/>
      <c r="DH9" s="735"/>
      <c r="DI9" s="735"/>
      <c r="DJ9" s="735"/>
      <c r="DK9" s="735"/>
    </row>
    <row r="10" spans="1:115" s="784" customFormat="1" ht="15" customHeight="1">
      <c r="A10" s="564">
        <v>42200</v>
      </c>
      <c r="B10" s="565">
        <v>23</v>
      </c>
      <c r="C10" s="771">
        <v>14789002</v>
      </c>
      <c r="D10" s="771">
        <v>391736.14</v>
      </c>
      <c r="E10" s="771">
        <v>25841503</v>
      </c>
      <c r="F10" s="771">
        <v>719880.66700000002</v>
      </c>
      <c r="G10" s="771">
        <v>93622788</v>
      </c>
      <c r="H10" s="771">
        <v>2196364.7940000002</v>
      </c>
      <c r="I10" s="771">
        <v>92955897</v>
      </c>
      <c r="J10" s="771">
        <v>2074040.503</v>
      </c>
      <c r="K10" s="771">
        <v>7401276</v>
      </c>
      <c r="L10" s="771">
        <v>215682.5955</v>
      </c>
      <c r="M10" s="771">
        <v>3877022</v>
      </c>
      <c r="N10" s="771">
        <v>107868.0977</v>
      </c>
      <c r="O10" s="771">
        <v>238487488</v>
      </c>
      <c r="P10" s="771">
        <v>5705572.801</v>
      </c>
      <c r="Q10" s="771">
        <v>6914820</v>
      </c>
      <c r="R10" s="771">
        <v>181914.37272502494</v>
      </c>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5"/>
      <c r="AY10" s="735"/>
      <c r="AZ10" s="735"/>
      <c r="BA10" s="735"/>
      <c r="BB10" s="735"/>
      <c r="BC10" s="735"/>
      <c r="BD10" s="735"/>
      <c r="BE10" s="735"/>
      <c r="BF10" s="735"/>
      <c r="BG10" s="735"/>
      <c r="BH10" s="735"/>
      <c r="BI10" s="735"/>
      <c r="BJ10" s="735"/>
      <c r="BK10" s="735"/>
      <c r="BL10" s="735"/>
      <c r="BM10" s="735"/>
      <c r="BN10" s="735"/>
      <c r="BO10" s="735"/>
      <c r="BP10" s="735"/>
      <c r="BQ10" s="735"/>
      <c r="BR10" s="735"/>
      <c r="BS10" s="735"/>
      <c r="BT10" s="735"/>
      <c r="BU10" s="735"/>
      <c r="BV10" s="735"/>
      <c r="BW10" s="735"/>
      <c r="BX10" s="735"/>
      <c r="BY10" s="735"/>
      <c r="BZ10" s="735"/>
      <c r="CA10" s="735"/>
      <c r="CB10" s="735"/>
      <c r="CC10" s="735"/>
      <c r="CD10" s="735"/>
      <c r="CE10" s="735"/>
      <c r="CF10" s="735"/>
      <c r="CG10" s="735"/>
      <c r="CH10" s="735"/>
      <c r="CI10" s="735"/>
      <c r="CJ10" s="735"/>
      <c r="CK10" s="735"/>
      <c r="CL10" s="735"/>
      <c r="CM10" s="735"/>
      <c r="CN10" s="735"/>
      <c r="CO10" s="735"/>
      <c r="CP10" s="735"/>
      <c r="CQ10" s="735"/>
      <c r="CR10" s="735"/>
      <c r="CS10" s="735"/>
      <c r="CT10" s="735"/>
      <c r="CU10" s="735"/>
      <c r="CV10" s="735"/>
      <c r="CW10" s="735"/>
      <c r="CX10" s="735"/>
      <c r="CY10" s="735"/>
      <c r="CZ10" s="735"/>
      <c r="DA10" s="735"/>
      <c r="DB10" s="735"/>
      <c r="DC10" s="735"/>
      <c r="DD10" s="735"/>
      <c r="DE10" s="735"/>
      <c r="DF10" s="735"/>
      <c r="DG10" s="735"/>
      <c r="DH10" s="735"/>
      <c r="DI10" s="735"/>
      <c r="DJ10" s="735"/>
      <c r="DK10" s="735"/>
    </row>
    <row r="11" spans="1:115" s="784" customFormat="1" ht="15" customHeight="1">
      <c r="A11" s="564">
        <v>42231</v>
      </c>
      <c r="B11" s="565">
        <v>21</v>
      </c>
      <c r="C11" s="771">
        <v>17167226</v>
      </c>
      <c r="D11" s="771">
        <v>435122.6052863251</v>
      </c>
      <c r="E11" s="771">
        <v>27086931</v>
      </c>
      <c r="F11" s="771">
        <v>734924.07595574984</v>
      </c>
      <c r="G11" s="771">
        <v>101769994</v>
      </c>
      <c r="H11" s="771">
        <v>2333608.2780272495</v>
      </c>
      <c r="I11" s="771">
        <v>94832542</v>
      </c>
      <c r="J11" s="771">
        <v>2057355.3303072499</v>
      </c>
      <c r="K11" s="771">
        <v>7742394</v>
      </c>
      <c r="L11" s="771">
        <v>224715.23004187498</v>
      </c>
      <c r="M11" s="771">
        <v>4095032</v>
      </c>
      <c r="N11" s="771">
        <v>112948.29244125</v>
      </c>
      <c r="O11" s="771">
        <v>252694119</v>
      </c>
      <c r="P11" s="771">
        <v>5898673.8120596986</v>
      </c>
      <c r="Q11" s="771">
        <v>7683569</v>
      </c>
      <c r="R11" s="771">
        <v>186689.88898232498</v>
      </c>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5"/>
      <c r="AY11" s="735"/>
      <c r="AZ11" s="735"/>
      <c r="BA11" s="735"/>
      <c r="BB11" s="735"/>
      <c r="BC11" s="735"/>
      <c r="BD11" s="735"/>
      <c r="BE11" s="735"/>
      <c r="BF11" s="735"/>
      <c r="BG11" s="735"/>
      <c r="BH11" s="735"/>
      <c r="BI11" s="735"/>
      <c r="BJ11" s="735"/>
      <c r="BK11" s="735"/>
      <c r="BL11" s="735"/>
      <c r="BM11" s="735"/>
      <c r="BN11" s="735"/>
      <c r="BO11" s="735"/>
      <c r="BP11" s="735"/>
      <c r="BQ11" s="735"/>
      <c r="BR11" s="735"/>
      <c r="BS11" s="735"/>
      <c r="BT11" s="735"/>
      <c r="BU11" s="735"/>
      <c r="BV11" s="735"/>
      <c r="BW11" s="735"/>
      <c r="BX11" s="735"/>
      <c r="BY11" s="735"/>
      <c r="BZ11" s="735"/>
      <c r="CA11" s="735"/>
      <c r="CB11" s="735"/>
      <c r="CC11" s="735"/>
      <c r="CD11" s="735"/>
      <c r="CE11" s="735"/>
      <c r="CF11" s="735"/>
      <c r="CG11" s="735"/>
      <c r="CH11" s="735"/>
      <c r="CI11" s="735"/>
      <c r="CJ11" s="735"/>
      <c r="CK11" s="735"/>
      <c r="CL11" s="735"/>
      <c r="CM11" s="735"/>
      <c r="CN11" s="735"/>
      <c r="CO11" s="735"/>
      <c r="CP11" s="735"/>
      <c r="CQ11" s="735"/>
      <c r="CR11" s="735"/>
      <c r="CS11" s="735"/>
      <c r="CT11" s="735"/>
      <c r="CU11" s="735"/>
      <c r="CV11" s="735"/>
      <c r="CW11" s="735"/>
      <c r="CX11" s="735"/>
      <c r="CY11" s="735"/>
      <c r="CZ11" s="735"/>
      <c r="DA11" s="735"/>
      <c r="DB11" s="735"/>
      <c r="DC11" s="735"/>
      <c r="DD11" s="735"/>
      <c r="DE11" s="735"/>
      <c r="DF11" s="735"/>
      <c r="DG11" s="735"/>
      <c r="DH11" s="735"/>
      <c r="DI11" s="735"/>
      <c r="DJ11" s="735"/>
      <c r="DK11" s="735"/>
    </row>
    <row r="12" spans="1:115" s="784" customFormat="1" ht="15" customHeight="1">
      <c r="A12" s="564">
        <v>42262</v>
      </c>
      <c r="B12" s="565">
        <v>20</v>
      </c>
      <c r="C12" s="771">
        <v>18492427</v>
      </c>
      <c r="D12" s="771">
        <v>458216.86598464992</v>
      </c>
      <c r="E12" s="771">
        <v>22454408</v>
      </c>
      <c r="F12" s="771">
        <v>570324.79538957495</v>
      </c>
      <c r="G12" s="771">
        <v>88363485</v>
      </c>
      <c r="H12" s="771">
        <v>1990520.8648173753</v>
      </c>
      <c r="I12" s="771">
        <v>85839253</v>
      </c>
      <c r="J12" s="771">
        <v>1793280.7794414752</v>
      </c>
      <c r="K12" s="771">
        <v>5494359</v>
      </c>
      <c r="L12" s="771">
        <v>148033.39467775004</v>
      </c>
      <c r="M12" s="771">
        <v>2935869</v>
      </c>
      <c r="N12" s="771">
        <v>71841.049920000005</v>
      </c>
      <c r="O12" s="771">
        <v>223579801</v>
      </c>
      <c r="P12" s="771">
        <v>5032217.7502308255</v>
      </c>
      <c r="Q12" s="771">
        <v>6861288</v>
      </c>
      <c r="R12" s="771">
        <v>182311.84018667002</v>
      </c>
      <c r="S12" s="735"/>
      <c r="T12" s="735"/>
      <c r="U12" s="735"/>
      <c r="V12" s="735"/>
      <c r="W12" s="735"/>
      <c r="X12" s="735"/>
      <c r="Y12" s="735"/>
      <c r="Z12" s="735"/>
      <c r="AA12" s="735"/>
      <c r="AB12" s="735"/>
      <c r="AC12" s="735"/>
      <c r="AD12" s="735"/>
      <c r="AE12" s="735"/>
      <c r="AF12" s="735"/>
      <c r="AG12" s="735"/>
      <c r="AH12" s="735"/>
      <c r="AI12" s="735"/>
      <c r="AJ12" s="735"/>
      <c r="AK12" s="735"/>
      <c r="AL12" s="735"/>
      <c r="AM12" s="735"/>
      <c r="AN12" s="735"/>
      <c r="AO12" s="735"/>
      <c r="AP12" s="735"/>
      <c r="AQ12" s="735"/>
      <c r="AR12" s="735"/>
      <c r="AS12" s="735"/>
      <c r="AT12" s="735"/>
      <c r="AU12" s="735"/>
      <c r="AV12" s="735"/>
      <c r="AW12" s="735"/>
      <c r="AX12" s="735"/>
      <c r="AY12" s="735"/>
      <c r="AZ12" s="735"/>
      <c r="BA12" s="735"/>
      <c r="BB12" s="735"/>
      <c r="BC12" s="735"/>
      <c r="BD12" s="735"/>
      <c r="BE12" s="735"/>
      <c r="BF12" s="735"/>
      <c r="BG12" s="735"/>
      <c r="BH12" s="735"/>
      <c r="BI12" s="735"/>
      <c r="BJ12" s="735"/>
      <c r="BK12" s="735"/>
      <c r="BL12" s="735"/>
      <c r="BM12" s="735"/>
      <c r="BN12" s="735"/>
      <c r="BO12" s="735"/>
      <c r="BP12" s="735"/>
      <c r="BQ12" s="735"/>
      <c r="BR12" s="735"/>
      <c r="BS12" s="735"/>
      <c r="BT12" s="735"/>
      <c r="BU12" s="735"/>
      <c r="BV12" s="735"/>
      <c r="BW12" s="735"/>
      <c r="BX12" s="735"/>
      <c r="BY12" s="735"/>
      <c r="BZ12" s="735"/>
      <c r="CA12" s="735"/>
      <c r="CB12" s="735"/>
      <c r="CC12" s="735"/>
      <c r="CD12" s="735"/>
      <c r="CE12" s="735"/>
      <c r="CF12" s="735"/>
      <c r="CG12" s="735"/>
      <c r="CH12" s="735"/>
      <c r="CI12" s="735"/>
      <c r="CJ12" s="735"/>
      <c r="CK12" s="735"/>
      <c r="CL12" s="735"/>
      <c r="CM12" s="735"/>
      <c r="CN12" s="735"/>
      <c r="CO12" s="735"/>
      <c r="CP12" s="735"/>
      <c r="CQ12" s="735"/>
      <c r="CR12" s="735"/>
      <c r="CS12" s="735"/>
      <c r="CT12" s="735"/>
      <c r="CU12" s="735"/>
      <c r="CV12" s="735"/>
      <c r="CW12" s="735"/>
      <c r="CX12" s="735"/>
      <c r="CY12" s="735"/>
      <c r="CZ12" s="735"/>
      <c r="DA12" s="735"/>
      <c r="DB12" s="735"/>
      <c r="DC12" s="735"/>
      <c r="DD12" s="735"/>
      <c r="DE12" s="735"/>
      <c r="DF12" s="735"/>
      <c r="DG12" s="735"/>
      <c r="DH12" s="735"/>
      <c r="DI12" s="735"/>
      <c r="DJ12" s="735"/>
      <c r="DK12" s="735"/>
    </row>
    <row r="13" spans="1:115" s="784" customFormat="1" ht="15" customHeight="1">
      <c r="A13" s="564">
        <v>42292</v>
      </c>
      <c r="B13" s="565">
        <v>20</v>
      </c>
      <c r="C13" s="771">
        <v>11502566</v>
      </c>
      <c r="D13" s="771">
        <v>335581.89418009995</v>
      </c>
      <c r="E13" s="771">
        <v>20717819</v>
      </c>
      <c r="F13" s="771">
        <v>627671.3805809</v>
      </c>
      <c r="G13" s="771">
        <v>67166048</v>
      </c>
      <c r="H13" s="771">
        <v>1645578.6383870749</v>
      </c>
      <c r="I13" s="771">
        <v>66138404</v>
      </c>
      <c r="J13" s="771">
        <v>1534879.6858995252</v>
      </c>
      <c r="K13" s="771">
        <v>6445041</v>
      </c>
      <c r="L13" s="771">
        <v>189172.91256204998</v>
      </c>
      <c r="M13" s="771">
        <v>3540218</v>
      </c>
      <c r="N13" s="771">
        <v>96744.950801000014</v>
      </c>
      <c r="O13" s="771">
        <v>175510096</v>
      </c>
      <c r="P13" s="771">
        <v>4429629.4624106511</v>
      </c>
      <c r="Q13" s="771">
        <v>3132791</v>
      </c>
      <c r="R13" s="771">
        <v>174768.42240655006</v>
      </c>
      <c r="S13" s="735"/>
      <c r="T13" s="735"/>
      <c r="U13" s="735"/>
      <c r="V13" s="735"/>
      <c r="W13" s="735"/>
      <c r="X13" s="735"/>
      <c r="Y13" s="735"/>
      <c r="Z13" s="735"/>
      <c r="AA13" s="735"/>
      <c r="AB13" s="735"/>
      <c r="AC13" s="735"/>
      <c r="AD13" s="735"/>
      <c r="AE13" s="735"/>
      <c r="AF13" s="735"/>
      <c r="AG13" s="735"/>
      <c r="AH13" s="735"/>
      <c r="AI13" s="735"/>
      <c r="AJ13" s="735"/>
      <c r="AK13" s="735"/>
      <c r="AL13" s="735"/>
      <c r="AM13" s="735"/>
      <c r="AN13" s="735"/>
      <c r="AO13" s="735"/>
      <c r="AP13" s="735"/>
      <c r="AQ13" s="735"/>
      <c r="AR13" s="735"/>
      <c r="AS13" s="735"/>
      <c r="AT13" s="735"/>
      <c r="AU13" s="735"/>
      <c r="AV13" s="735"/>
      <c r="AW13" s="735"/>
      <c r="AX13" s="735"/>
      <c r="AY13" s="735"/>
      <c r="AZ13" s="735"/>
      <c r="BA13" s="735"/>
      <c r="BB13" s="735"/>
      <c r="BC13" s="735"/>
      <c r="BD13" s="735"/>
      <c r="BE13" s="735"/>
      <c r="BF13" s="735"/>
      <c r="BG13" s="735"/>
      <c r="BH13" s="735"/>
      <c r="BI13" s="735"/>
      <c r="BJ13" s="735"/>
      <c r="BK13" s="735"/>
      <c r="BL13" s="735"/>
      <c r="BM13" s="735"/>
      <c r="BN13" s="735"/>
      <c r="BO13" s="735"/>
      <c r="BP13" s="735"/>
      <c r="BQ13" s="735"/>
      <c r="BR13" s="735"/>
      <c r="BS13" s="735"/>
      <c r="BT13" s="735"/>
      <c r="BU13" s="735"/>
      <c r="BV13" s="735"/>
      <c r="BW13" s="735"/>
      <c r="BX13" s="735"/>
      <c r="BY13" s="735"/>
      <c r="BZ13" s="735"/>
      <c r="CA13" s="735"/>
      <c r="CB13" s="735"/>
      <c r="CC13" s="735"/>
      <c r="CD13" s="735"/>
      <c r="CE13" s="735"/>
      <c r="CF13" s="735"/>
      <c r="CG13" s="735"/>
      <c r="CH13" s="735"/>
      <c r="CI13" s="735"/>
      <c r="CJ13" s="735"/>
      <c r="CK13" s="735"/>
      <c r="CL13" s="735"/>
      <c r="CM13" s="735"/>
      <c r="CN13" s="735"/>
      <c r="CO13" s="735"/>
      <c r="CP13" s="735"/>
      <c r="CQ13" s="735"/>
      <c r="CR13" s="735"/>
      <c r="CS13" s="735"/>
      <c r="CT13" s="735"/>
      <c r="CU13" s="735"/>
      <c r="CV13" s="735"/>
      <c r="CW13" s="735"/>
      <c r="CX13" s="735"/>
      <c r="CY13" s="735"/>
      <c r="CZ13" s="735"/>
      <c r="DA13" s="735"/>
      <c r="DB13" s="735"/>
      <c r="DC13" s="735"/>
      <c r="DD13" s="735"/>
      <c r="DE13" s="735"/>
      <c r="DF13" s="735"/>
      <c r="DG13" s="735"/>
      <c r="DH13" s="735"/>
      <c r="DI13" s="735"/>
      <c r="DJ13" s="735"/>
      <c r="DK13" s="735"/>
    </row>
    <row r="14" spans="1:115" s="784" customFormat="1" ht="15" customHeight="1">
      <c r="A14" s="564">
        <v>42323</v>
      </c>
      <c r="B14" s="565">
        <v>19</v>
      </c>
      <c r="C14" s="771">
        <v>5139901</v>
      </c>
      <c r="D14" s="771">
        <v>289438.78789184999</v>
      </c>
      <c r="E14" s="771">
        <v>11876912</v>
      </c>
      <c r="F14" s="771">
        <v>597632.51191052492</v>
      </c>
      <c r="G14" s="771">
        <v>29269261</v>
      </c>
      <c r="H14" s="771">
        <v>1749523.8482336248</v>
      </c>
      <c r="I14" s="771">
        <v>25228432</v>
      </c>
      <c r="J14" s="771">
        <v>1447833.9533072249</v>
      </c>
      <c r="K14" s="771">
        <v>3315699</v>
      </c>
      <c r="L14" s="771">
        <v>176220.61447334997</v>
      </c>
      <c r="M14" s="771">
        <v>1740663</v>
      </c>
      <c r="N14" s="771">
        <v>86404.529425250003</v>
      </c>
      <c r="O14" s="771">
        <v>76570868</v>
      </c>
      <c r="P14" s="771">
        <v>4347054.2452418245</v>
      </c>
      <c r="Q14" s="771">
        <v>3279662</v>
      </c>
      <c r="R14" s="771">
        <v>181086.50165840014</v>
      </c>
      <c r="S14" s="735"/>
      <c r="T14" s="735"/>
      <c r="U14" s="735"/>
      <c r="V14" s="735"/>
      <c r="W14" s="735"/>
      <c r="X14" s="735"/>
      <c r="Y14" s="735"/>
      <c r="Z14" s="735"/>
      <c r="AA14" s="735"/>
      <c r="AB14" s="735"/>
      <c r="AC14" s="735"/>
      <c r="AD14" s="735"/>
      <c r="AE14" s="735"/>
      <c r="AF14" s="735"/>
      <c r="AG14" s="735"/>
      <c r="AH14" s="735"/>
      <c r="AI14" s="735"/>
      <c r="AJ14" s="735"/>
      <c r="AK14" s="735"/>
      <c r="AL14" s="735"/>
      <c r="AM14" s="735"/>
      <c r="AN14" s="735"/>
      <c r="AO14" s="735"/>
      <c r="AP14" s="735"/>
      <c r="AQ14" s="735"/>
      <c r="AR14" s="735"/>
      <c r="AS14" s="735"/>
      <c r="AT14" s="735"/>
      <c r="AU14" s="735"/>
      <c r="AV14" s="735"/>
      <c r="AW14" s="735"/>
      <c r="AX14" s="735"/>
      <c r="AY14" s="735"/>
      <c r="AZ14" s="735"/>
      <c r="BA14" s="735"/>
      <c r="BB14" s="735"/>
      <c r="BC14" s="735"/>
      <c r="BD14" s="735"/>
      <c r="BE14" s="735"/>
      <c r="BF14" s="735"/>
      <c r="BG14" s="735"/>
      <c r="BH14" s="735"/>
      <c r="BI14" s="735"/>
      <c r="BJ14" s="735"/>
      <c r="BK14" s="735"/>
      <c r="BL14" s="735"/>
      <c r="BM14" s="735"/>
      <c r="BN14" s="735"/>
      <c r="BO14" s="735"/>
      <c r="BP14" s="735"/>
      <c r="BQ14" s="735"/>
      <c r="BR14" s="735"/>
      <c r="BS14" s="735"/>
      <c r="BT14" s="735"/>
      <c r="BU14" s="735"/>
      <c r="BV14" s="735"/>
      <c r="BW14" s="735"/>
      <c r="BX14" s="735"/>
      <c r="BY14" s="735"/>
      <c r="BZ14" s="735"/>
      <c r="CA14" s="735"/>
      <c r="CB14" s="735"/>
      <c r="CC14" s="735"/>
      <c r="CD14" s="735"/>
      <c r="CE14" s="735"/>
      <c r="CF14" s="735"/>
      <c r="CG14" s="735"/>
      <c r="CH14" s="735"/>
      <c r="CI14" s="735"/>
      <c r="CJ14" s="735"/>
      <c r="CK14" s="735"/>
      <c r="CL14" s="735"/>
      <c r="CM14" s="735"/>
      <c r="CN14" s="735"/>
      <c r="CO14" s="735"/>
      <c r="CP14" s="735"/>
      <c r="CQ14" s="735"/>
      <c r="CR14" s="735"/>
      <c r="CS14" s="735"/>
      <c r="CT14" s="735"/>
      <c r="CU14" s="735"/>
      <c r="CV14" s="735"/>
      <c r="CW14" s="735"/>
      <c r="CX14" s="735"/>
      <c r="CY14" s="735"/>
      <c r="CZ14" s="735"/>
      <c r="DA14" s="735"/>
      <c r="DB14" s="735"/>
      <c r="DC14" s="735"/>
      <c r="DD14" s="735"/>
      <c r="DE14" s="735"/>
      <c r="DF14" s="735"/>
      <c r="DG14" s="735"/>
      <c r="DH14" s="735"/>
      <c r="DI14" s="735"/>
      <c r="DJ14" s="735"/>
      <c r="DK14" s="735"/>
    </row>
    <row r="15" spans="1:115" s="784" customFormat="1" ht="15" customHeight="1">
      <c r="A15" s="564">
        <v>42353</v>
      </c>
      <c r="B15" s="565">
        <v>22</v>
      </c>
      <c r="C15" s="771">
        <v>5397473</v>
      </c>
      <c r="D15" s="771">
        <v>300357.35644777503</v>
      </c>
      <c r="E15" s="771">
        <v>12428874</v>
      </c>
      <c r="F15" s="771">
        <v>630520.71465202491</v>
      </c>
      <c r="G15" s="771">
        <v>31797538</v>
      </c>
      <c r="H15" s="771">
        <v>1880246.6920623751</v>
      </c>
      <c r="I15" s="771">
        <v>27061557</v>
      </c>
      <c r="J15" s="771">
        <v>1539487.0960846501</v>
      </c>
      <c r="K15" s="771">
        <v>3547704</v>
      </c>
      <c r="L15" s="771">
        <v>189893.048377475</v>
      </c>
      <c r="M15" s="771">
        <v>1823472</v>
      </c>
      <c r="N15" s="771">
        <v>90666.709232125009</v>
      </c>
      <c r="O15" s="771">
        <v>82056618</v>
      </c>
      <c r="P15" s="771">
        <v>4631171.6168564279</v>
      </c>
      <c r="Q15" s="771">
        <v>2821797</v>
      </c>
      <c r="R15" s="771">
        <v>154963.85627846993</v>
      </c>
      <c r="S15" s="735"/>
      <c r="T15" s="735"/>
      <c r="U15" s="735"/>
      <c r="V15" s="735"/>
      <c r="W15" s="735"/>
      <c r="X15" s="735"/>
      <c r="Y15" s="735"/>
      <c r="Z15" s="735"/>
      <c r="AA15" s="735"/>
      <c r="AB15" s="735"/>
      <c r="AC15" s="735"/>
      <c r="AD15" s="735"/>
      <c r="AE15" s="735"/>
      <c r="AF15" s="735"/>
      <c r="AG15" s="735"/>
      <c r="AH15" s="735"/>
      <c r="AI15" s="735"/>
      <c r="AJ15" s="735"/>
      <c r="AK15" s="735"/>
      <c r="AL15" s="735"/>
      <c r="AM15" s="735"/>
      <c r="AN15" s="735"/>
      <c r="AO15" s="735"/>
      <c r="AP15" s="735"/>
      <c r="AQ15" s="735"/>
      <c r="AR15" s="735"/>
      <c r="AS15" s="735"/>
      <c r="AT15" s="735"/>
      <c r="AU15" s="735"/>
      <c r="AV15" s="735"/>
      <c r="AW15" s="735"/>
      <c r="AX15" s="735"/>
      <c r="AY15" s="735"/>
      <c r="AZ15" s="735"/>
      <c r="BA15" s="735"/>
      <c r="BB15" s="735"/>
      <c r="BC15" s="735"/>
      <c r="BD15" s="735"/>
      <c r="BE15" s="735"/>
      <c r="BF15" s="735"/>
      <c r="BG15" s="735"/>
      <c r="BH15" s="735"/>
      <c r="BI15" s="735"/>
      <c r="BJ15" s="735"/>
      <c r="BK15" s="735"/>
      <c r="BL15" s="735"/>
      <c r="BM15" s="735"/>
      <c r="BN15" s="735"/>
      <c r="BO15" s="735"/>
      <c r="BP15" s="735"/>
      <c r="BQ15" s="735"/>
      <c r="BR15" s="735"/>
      <c r="BS15" s="735"/>
      <c r="BT15" s="735"/>
      <c r="BU15" s="735"/>
      <c r="BV15" s="735"/>
      <c r="BW15" s="735"/>
      <c r="BX15" s="735"/>
      <c r="BY15" s="735"/>
      <c r="BZ15" s="735"/>
      <c r="CA15" s="735"/>
      <c r="CB15" s="735"/>
      <c r="CC15" s="735"/>
      <c r="CD15" s="735"/>
      <c r="CE15" s="735"/>
      <c r="CF15" s="735"/>
      <c r="CG15" s="735"/>
      <c r="CH15" s="735"/>
      <c r="CI15" s="735"/>
      <c r="CJ15" s="735"/>
      <c r="CK15" s="735"/>
      <c r="CL15" s="735"/>
      <c r="CM15" s="735"/>
      <c r="CN15" s="735"/>
      <c r="CO15" s="735"/>
      <c r="CP15" s="735"/>
      <c r="CQ15" s="735"/>
      <c r="CR15" s="735"/>
      <c r="CS15" s="735"/>
      <c r="CT15" s="735"/>
      <c r="CU15" s="735"/>
      <c r="CV15" s="735"/>
      <c r="CW15" s="735"/>
      <c r="CX15" s="735"/>
      <c r="CY15" s="735"/>
      <c r="CZ15" s="735"/>
      <c r="DA15" s="735"/>
      <c r="DB15" s="735"/>
      <c r="DC15" s="735"/>
      <c r="DD15" s="735"/>
      <c r="DE15" s="735"/>
      <c r="DF15" s="735"/>
      <c r="DG15" s="735"/>
      <c r="DH15" s="735"/>
      <c r="DI15" s="735"/>
      <c r="DJ15" s="735"/>
      <c r="DK15" s="735"/>
    </row>
    <row r="16" spans="1:115" s="784" customFormat="1" ht="15" customHeight="1">
      <c r="A16" s="564">
        <v>42384</v>
      </c>
      <c r="B16" s="565">
        <v>20</v>
      </c>
      <c r="C16" s="771">
        <v>7151363</v>
      </c>
      <c r="D16" s="771">
        <v>379136.59309954999</v>
      </c>
      <c r="E16" s="771">
        <v>14605105</v>
      </c>
      <c r="F16" s="771">
        <v>698909.21410790004</v>
      </c>
      <c r="G16" s="771">
        <v>42476467</v>
      </c>
      <c r="H16" s="771">
        <v>2408349.47789437</v>
      </c>
      <c r="I16" s="771">
        <v>36471724</v>
      </c>
      <c r="J16" s="771">
        <v>1982823.8304656299</v>
      </c>
      <c r="K16" s="771">
        <v>4629447</v>
      </c>
      <c r="L16" s="771">
        <v>240100.17359337499</v>
      </c>
      <c r="M16" s="771">
        <v>2498473</v>
      </c>
      <c r="N16" s="771">
        <v>119709.668572125</v>
      </c>
      <c r="O16" s="771">
        <v>107832579</v>
      </c>
      <c r="P16" s="771">
        <v>5829028.9577329503</v>
      </c>
      <c r="Q16" s="771">
        <v>3349183</v>
      </c>
      <c r="R16" s="771">
        <v>172319.78730513007</v>
      </c>
      <c r="S16" s="735"/>
      <c r="T16" s="735"/>
      <c r="U16" s="735"/>
      <c r="V16" s="735"/>
      <c r="W16" s="735"/>
      <c r="X16" s="735"/>
      <c r="Y16" s="735"/>
      <c r="Z16" s="735"/>
      <c r="AA16" s="735"/>
      <c r="AB16" s="735"/>
      <c r="AC16" s="735"/>
      <c r="AD16" s="735"/>
      <c r="AE16" s="735"/>
      <c r="AF16" s="735"/>
      <c r="AG16" s="735"/>
      <c r="AH16" s="735"/>
      <c r="AI16" s="735"/>
      <c r="AJ16" s="735"/>
      <c r="AK16" s="735"/>
      <c r="AL16" s="735"/>
      <c r="AM16" s="735"/>
      <c r="AN16" s="735"/>
      <c r="AO16" s="735"/>
      <c r="AP16" s="735"/>
      <c r="AQ16" s="735"/>
      <c r="AR16" s="735"/>
      <c r="AS16" s="735"/>
      <c r="AT16" s="735"/>
      <c r="AU16" s="735"/>
      <c r="AV16" s="735"/>
      <c r="AW16" s="735"/>
      <c r="AX16" s="735"/>
      <c r="AY16" s="735"/>
      <c r="AZ16" s="735"/>
      <c r="BA16" s="735"/>
      <c r="BB16" s="735"/>
      <c r="BC16" s="735"/>
      <c r="BD16" s="735"/>
      <c r="BE16" s="735"/>
      <c r="BF16" s="735"/>
      <c r="BG16" s="735"/>
      <c r="BH16" s="735"/>
      <c r="BI16" s="735"/>
      <c r="BJ16" s="735"/>
      <c r="BK16" s="735"/>
      <c r="BL16" s="735"/>
      <c r="BM16" s="735"/>
      <c r="BN16" s="735"/>
      <c r="BO16" s="735"/>
      <c r="BP16" s="735"/>
      <c r="BQ16" s="735"/>
      <c r="BR16" s="735"/>
      <c r="BS16" s="735"/>
      <c r="BT16" s="735"/>
      <c r="BU16" s="735"/>
      <c r="BV16" s="735"/>
      <c r="BW16" s="735"/>
      <c r="BX16" s="735"/>
      <c r="BY16" s="735"/>
      <c r="BZ16" s="735"/>
      <c r="CA16" s="735"/>
      <c r="CB16" s="735"/>
      <c r="CC16" s="735"/>
      <c r="CD16" s="735"/>
      <c r="CE16" s="735"/>
      <c r="CF16" s="735"/>
      <c r="CG16" s="735"/>
      <c r="CH16" s="735"/>
      <c r="CI16" s="735"/>
      <c r="CJ16" s="735"/>
      <c r="CK16" s="735"/>
      <c r="CL16" s="735"/>
      <c r="CM16" s="735"/>
      <c r="CN16" s="735"/>
      <c r="CO16" s="735"/>
      <c r="CP16" s="735"/>
      <c r="CQ16" s="735"/>
      <c r="CR16" s="735"/>
      <c r="CS16" s="735"/>
      <c r="CT16" s="735"/>
      <c r="CU16" s="735"/>
      <c r="CV16" s="735"/>
      <c r="CW16" s="735"/>
      <c r="CX16" s="735"/>
      <c r="CY16" s="735"/>
      <c r="CZ16" s="735"/>
      <c r="DA16" s="735"/>
      <c r="DB16" s="735"/>
      <c r="DC16" s="735"/>
      <c r="DD16" s="735"/>
      <c r="DE16" s="735"/>
      <c r="DF16" s="735"/>
      <c r="DG16" s="735"/>
      <c r="DH16" s="735"/>
      <c r="DI16" s="735"/>
      <c r="DJ16" s="735"/>
      <c r="DK16" s="735"/>
    </row>
    <row r="17" spans="1:115" s="784" customFormat="1">
      <c r="A17" s="564">
        <v>42415</v>
      </c>
      <c r="B17" s="565">
        <v>21</v>
      </c>
      <c r="C17" s="771">
        <v>8444206</v>
      </c>
      <c r="D17" s="771">
        <v>422228.60056185001</v>
      </c>
      <c r="E17" s="771">
        <v>16054224</v>
      </c>
      <c r="F17" s="771">
        <v>684615.59053282498</v>
      </c>
      <c r="G17" s="771">
        <v>52734262</v>
      </c>
      <c r="H17" s="771">
        <v>2849686.6549633499</v>
      </c>
      <c r="I17" s="771">
        <v>44066407</v>
      </c>
      <c r="J17" s="771">
        <v>2276593.2247818001</v>
      </c>
      <c r="K17" s="771">
        <v>4906666</v>
      </c>
      <c r="L17" s="771">
        <v>221932.12680112501</v>
      </c>
      <c r="M17" s="771">
        <v>2837246</v>
      </c>
      <c r="N17" s="771">
        <v>117688.347761</v>
      </c>
      <c r="O17" s="771">
        <v>129043011</v>
      </c>
      <c r="P17" s="771">
        <v>6572744.5454019504</v>
      </c>
      <c r="Q17" s="771">
        <v>3558596</v>
      </c>
      <c r="R17" s="771">
        <v>168642.00050396001</v>
      </c>
      <c r="S17" s="735"/>
      <c r="T17" s="735"/>
      <c r="U17" s="735"/>
      <c r="V17" s="735"/>
      <c r="W17" s="735"/>
      <c r="X17" s="735"/>
      <c r="Y17" s="735"/>
      <c r="Z17" s="735"/>
      <c r="AA17" s="735"/>
      <c r="AB17" s="735"/>
      <c r="AC17" s="735"/>
      <c r="AD17" s="735"/>
      <c r="AE17" s="735"/>
      <c r="AF17" s="735"/>
      <c r="AG17" s="735"/>
      <c r="AH17" s="735"/>
      <c r="AI17" s="735"/>
      <c r="AJ17" s="735"/>
      <c r="AK17" s="735"/>
      <c r="AL17" s="735"/>
      <c r="AM17" s="735"/>
      <c r="AN17" s="735"/>
      <c r="AO17" s="735"/>
      <c r="AP17" s="735"/>
      <c r="AQ17" s="735"/>
      <c r="AR17" s="735"/>
      <c r="AS17" s="735"/>
      <c r="AT17" s="735"/>
      <c r="AU17" s="735"/>
      <c r="AV17" s="735"/>
      <c r="AW17" s="735"/>
      <c r="AX17" s="735"/>
      <c r="AY17" s="735"/>
      <c r="AZ17" s="735"/>
      <c r="BA17" s="735"/>
      <c r="BB17" s="735"/>
      <c r="BC17" s="735"/>
      <c r="BD17" s="735"/>
      <c r="BE17" s="735"/>
      <c r="BF17" s="735"/>
      <c r="BG17" s="735"/>
      <c r="BH17" s="735"/>
      <c r="BI17" s="735"/>
      <c r="BJ17" s="735"/>
      <c r="BK17" s="735"/>
      <c r="BL17" s="735"/>
      <c r="BM17" s="735"/>
      <c r="BN17" s="735"/>
      <c r="BO17" s="735"/>
      <c r="BP17" s="735"/>
      <c r="BQ17" s="735"/>
      <c r="BR17" s="735"/>
      <c r="BS17" s="735"/>
      <c r="BT17" s="735"/>
      <c r="BU17" s="735"/>
      <c r="BV17" s="735"/>
      <c r="BW17" s="735"/>
      <c r="BX17" s="735"/>
      <c r="BY17" s="735"/>
      <c r="BZ17" s="735"/>
      <c r="CA17" s="735"/>
      <c r="CB17" s="735"/>
      <c r="CC17" s="735"/>
      <c r="CD17" s="735"/>
      <c r="CE17" s="735"/>
      <c r="CF17" s="735"/>
      <c r="CG17" s="735"/>
      <c r="CH17" s="735"/>
      <c r="CI17" s="735"/>
      <c r="CJ17" s="735"/>
      <c r="CK17" s="735"/>
      <c r="CL17" s="735"/>
      <c r="CM17" s="735"/>
      <c r="CN17" s="735"/>
      <c r="CO17" s="735"/>
      <c r="CP17" s="735"/>
      <c r="CQ17" s="735"/>
      <c r="CR17" s="735"/>
      <c r="CS17" s="735"/>
      <c r="CT17" s="735"/>
      <c r="CU17" s="735"/>
      <c r="CV17" s="735"/>
      <c r="CW17" s="735"/>
      <c r="CX17" s="735"/>
      <c r="CY17" s="735"/>
      <c r="CZ17" s="735"/>
      <c r="DA17" s="735"/>
      <c r="DB17" s="735"/>
      <c r="DC17" s="735"/>
      <c r="DD17" s="735"/>
      <c r="DE17" s="735"/>
      <c r="DF17" s="735"/>
      <c r="DG17" s="735"/>
      <c r="DH17" s="735"/>
      <c r="DI17" s="735"/>
      <c r="DJ17" s="735"/>
      <c r="DK17" s="735"/>
    </row>
    <row r="18" spans="1:115" s="971" customFormat="1">
      <c r="A18" s="564">
        <v>42444</v>
      </c>
      <c r="B18" s="565">
        <v>20</v>
      </c>
      <c r="C18" s="771">
        <v>7165236</v>
      </c>
      <c r="D18" s="771">
        <v>379306.78435305</v>
      </c>
      <c r="E18" s="771">
        <v>13973529</v>
      </c>
      <c r="F18" s="771">
        <v>646936.44919227494</v>
      </c>
      <c r="G18" s="771">
        <v>42387939</v>
      </c>
      <c r="H18" s="771">
        <v>2399977.9292453201</v>
      </c>
      <c r="I18" s="771">
        <v>41465857</v>
      </c>
      <c r="J18" s="771">
        <v>2243327.2350864802</v>
      </c>
      <c r="K18" s="771">
        <v>4287288</v>
      </c>
      <c r="L18" s="771">
        <v>207431.48860849999</v>
      </c>
      <c r="M18" s="771">
        <v>2308838</v>
      </c>
      <c r="N18" s="771">
        <v>103753.0465388</v>
      </c>
      <c r="O18" s="771">
        <v>111588687</v>
      </c>
      <c r="P18" s="771">
        <v>5980732.9330244297</v>
      </c>
      <c r="Q18" s="771">
        <v>2908184</v>
      </c>
      <c r="R18" s="771">
        <v>154411.44558025501</v>
      </c>
      <c r="S18" s="735"/>
      <c r="T18" s="735"/>
      <c r="U18" s="735"/>
      <c r="V18" s="735"/>
      <c r="W18" s="735"/>
      <c r="X18" s="735"/>
      <c r="Y18" s="735"/>
      <c r="Z18" s="735"/>
      <c r="AA18" s="735"/>
      <c r="AB18" s="735"/>
      <c r="AC18" s="735"/>
      <c r="AD18" s="735"/>
      <c r="AE18" s="735"/>
      <c r="AF18" s="735"/>
      <c r="AG18" s="735"/>
      <c r="AH18" s="735"/>
      <c r="AI18" s="735"/>
      <c r="AJ18" s="735"/>
      <c r="AK18" s="735"/>
      <c r="AL18" s="735"/>
      <c r="AM18" s="735"/>
      <c r="AN18" s="735"/>
      <c r="AO18" s="735"/>
      <c r="AP18" s="735"/>
      <c r="AQ18" s="735"/>
      <c r="AR18" s="735"/>
      <c r="AS18" s="735"/>
      <c r="AT18" s="735"/>
      <c r="AU18" s="735"/>
      <c r="AV18" s="735"/>
      <c r="AW18" s="735"/>
      <c r="AX18" s="735"/>
      <c r="AY18" s="735"/>
      <c r="AZ18" s="735"/>
      <c r="BA18" s="735"/>
      <c r="BB18" s="735"/>
      <c r="BC18" s="735"/>
      <c r="BD18" s="735"/>
      <c r="BE18" s="735"/>
      <c r="BF18" s="735"/>
      <c r="BG18" s="735"/>
      <c r="BH18" s="735"/>
      <c r="BI18" s="735"/>
      <c r="BJ18" s="735"/>
      <c r="BK18" s="735"/>
      <c r="BL18" s="735"/>
      <c r="BM18" s="735"/>
      <c r="BN18" s="735"/>
      <c r="BO18" s="735"/>
      <c r="BP18" s="735"/>
      <c r="BQ18" s="735"/>
      <c r="BR18" s="735"/>
      <c r="BS18" s="735"/>
      <c r="BT18" s="735"/>
      <c r="BU18" s="735"/>
      <c r="BV18" s="735"/>
      <c r="BW18" s="735"/>
      <c r="BX18" s="735"/>
      <c r="BY18" s="735"/>
      <c r="BZ18" s="735"/>
      <c r="CA18" s="735"/>
      <c r="CB18" s="735"/>
      <c r="CC18" s="735"/>
      <c r="CD18" s="735"/>
      <c r="CE18" s="735"/>
      <c r="CF18" s="735"/>
      <c r="CG18" s="735"/>
      <c r="CH18" s="735"/>
      <c r="CI18" s="735"/>
      <c r="CJ18" s="735"/>
      <c r="CK18" s="735"/>
      <c r="CL18" s="735"/>
      <c r="CM18" s="735"/>
      <c r="CN18" s="735"/>
      <c r="CO18" s="735"/>
      <c r="CP18" s="735"/>
      <c r="CQ18" s="735"/>
      <c r="CR18" s="735"/>
      <c r="CS18" s="735"/>
      <c r="CT18" s="735"/>
      <c r="CU18" s="735"/>
      <c r="CV18" s="735"/>
      <c r="CW18" s="735"/>
      <c r="CX18" s="735"/>
      <c r="CY18" s="735"/>
      <c r="CZ18" s="735"/>
      <c r="DA18" s="735"/>
      <c r="DB18" s="735"/>
      <c r="DC18" s="735"/>
      <c r="DD18" s="735"/>
      <c r="DE18" s="735"/>
      <c r="DF18" s="735"/>
      <c r="DG18" s="735"/>
      <c r="DH18" s="735"/>
      <c r="DI18" s="735"/>
      <c r="DJ18" s="735"/>
      <c r="DK18" s="735"/>
    </row>
    <row r="19" spans="1:115" s="715" customFormat="1">
      <c r="A19" s="778" t="s">
        <v>530</v>
      </c>
      <c r="B19" s="735"/>
      <c r="C19" s="735"/>
      <c r="D19" s="735"/>
      <c r="E19" s="735"/>
      <c r="F19" s="735"/>
      <c r="G19" s="735"/>
      <c r="H19" s="735"/>
      <c r="I19" s="735"/>
      <c r="J19" s="735"/>
      <c r="K19" s="735"/>
      <c r="L19" s="735"/>
      <c r="M19" s="735"/>
      <c r="O19" s="779"/>
      <c r="P19" s="566"/>
      <c r="S19" s="735"/>
      <c r="T19" s="735"/>
      <c r="U19" s="735"/>
      <c r="V19" s="735"/>
      <c r="W19" s="735"/>
      <c r="X19" s="735"/>
      <c r="Y19" s="735"/>
      <c r="Z19" s="735"/>
      <c r="AA19" s="735"/>
      <c r="AB19" s="735"/>
      <c r="AC19" s="735"/>
      <c r="AD19" s="735"/>
      <c r="AE19" s="735"/>
      <c r="AF19" s="735"/>
      <c r="AG19" s="735"/>
      <c r="AH19" s="735"/>
      <c r="AI19" s="735"/>
      <c r="AJ19" s="735"/>
      <c r="AK19" s="735"/>
      <c r="AL19" s="735"/>
      <c r="AM19" s="735"/>
      <c r="AN19" s="735"/>
      <c r="AO19" s="735"/>
      <c r="AP19" s="735"/>
      <c r="AQ19" s="735"/>
      <c r="AR19" s="735"/>
      <c r="AS19" s="735"/>
      <c r="AT19" s="735"/>
      <c r="AU19" s="735"/>
      <c r="AV19" s="735"/>
      <c r="AW19" s="735"/>
      <c r="AX19" s="735"/>
      <c r="AY19" s="735"/>
      <c r="AZ19" s="735"/>
      <c r="BA19" s="735"/>
      <c r="BB19" s="735"/>
      <c r="BC19" s="735"/>
      <c r="BD19" s="735"/>
      <c r="BE19" s="735"/>
      <c r="BF19" s="735"/>
      <c r="BG19" s="735"/>
      <c r="BH19" s="735"/>
      <c r="BI19" s="735"/>
      <c r="BJ19" s="735"/>
      <c r="BK19" s="735"/>
      <c r="BL19" s="735"/>
      <c r="BM19" s="735"/>
      <c r="BN19" s="735"/>
      <c r="BO19" s="735"/>
      <c r="BP19" s="735"/>
      <c r="BQ19" s="735"/>
      <c r="BR19" s="735"/>
      <c r="BS19" s="735"/>
      <c r="BT19" s="735"/>
      <c r="BU19" s="735"/>
      <c r="BV19" s="735"/>
      <c r="BW19" s="735"/>
      <c r="BX19" s="735"/>
      <c r="BY19" s="735"/>
      <c r="BZ19" s="735"/>
      <c r="CA19" s="735"/>
      <c r="CB19" s="735"/>
      <c r="CC19" s="735"/>
      <c r="CD19" s="735"/>
      <c r="CE19" s="735"/>
      <c r="CF19" s="735"/>
      <c r="CG19" s="735"/>
      <c r="CH19" s="735"/>
      <c r="CI19" s="735"/>
      <c r="CJ19" s="735"/>
      <c r="CK19" s="735"/>
      <c r="CL19" s="735"/>
      <c r="CM19" s="735"/>
      <c r="CN19" s="735"/>
      <c r="CO19" s="735"/>
      <c r="CP19" s="735"/>
      <c r="CQ19" s="735"/>
      <c r="CR19" s="735"/>
      <c r="CS19" s="735"/>
      <c r="CT19" s="735"/>
      <c r="CU19" s="735"/>
      <c r="CV19" s="735"/>
      <c r="CW19" s="735"/>
      <c r="CX19" s="735"/>
      <c r="CY19" s="735"/>
      <c r="CZ19" s="735"/>
      <c r="DA19" s="735"/>
      <c r="DB19" s="735"/>
      <c r="DC19" s="735"/>
      <c r="DD19" s="735"/>
      <c r="DE19" s="735"/>
      <c r="DF19" s="735"/>
      <c r="DG19" s="735"/>
      <c r="DH19" s="735"/>
      <c r="DI19" s="735"/>
      <c r="DJ19" s="735"/>
      <c r="DK19" s="735"/>
    </row>
    <row r="20" spans="1:115" ht="12.75" customHeight="1">
      <c r="A20" s="1156" t="s">
        <v>773</v>
      </c>
      <c r="B20" s="1156"/>
      <c r="C20" s="1156"/>
      <c r="D20" s="1156"/>
      <c r="E20" s="1156"/>
      <c r="F20" s="1156"/>
    </row>
    <row r="21" spans="1:115">
      <c r="A21" s="785" t="s">
        <v>342</v>
      </c>
      <c r="B21" s="786"/>
      <c r="C21" s="786"/>
      <c r="D21" s="786"/>
      <c r="E21" s="786"/>
      <c r="F21" s="786"/>
      <c r="G21" s="786"/>
      <c r="H21" s="786"/>
      <c r="I21" s="786"/>
      <c r="J21" s="786"/>
      <c r="K21" s="786"/>
      <c r="L21" s="786"/>
      <c r="M21" s="786"/>
      <c r="N21" s="786"/>
      <c r="O21" s="786"/>
      <c r="Q21" s="787"/>
    </row>
    <row r="25" spans="1:115">
      <c r="D25" s="735" t="s">
        <v>320</v>
      </c>
      <c r="N25" s="788"/>
      <c r="P25" s="567"/>
    </row>
    <row r="26" spans="1:115">
      <c r="N26" s="568"/>
      <c r="P26" s="567"/>
    </row>
    <row r="27" spans="1:115">
      <c r="N27" s="568"/>
      <c r="P27" s="567"/>
    </row>
    <row r="28" spans="1:115">
      <c r="N28" s="568"/>
    </row>
    <row r="29" spans="1:115">
      <c r="N29" s="569"/>
    </row>
    <row r="30" spans="1:115">
      <c r="N30" s="570"/>
    </row>
  </sheetData>
  <mergeCells count="14">
    <mergeCell ref="A1:M1"/>
    <mergeCell ref="A2:A4"/>
    <mergeCell ref="B2:B4"/>
    <mergeCell ref="C2:D3"/>
    <mergeCell ref="E2:F3"/>
    <mergeCell ref="G2:J2"/>
    <mergeCell ref="K2:N2"/>
    <mergeCell ref="A20:F20"/>
    <mergeCell ref="O2:P3"/>
    <mergeCell ref="Q2:R3"/>
    <mergeCell ref="G3:H3"/>
    <mergeCell ref="I3:J3"/>
    <mergeCell ref="K3:L3"/>
    <mergeCell ref="M3:N3"/>
  </mergeCells>
  <pageMargins left="0.75" right="0.75" top="1" bottom="1" header="0.5" footer="0.5"/>
  <pageSetup scale="71"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zoomScaleSheetLayoutView="100" workbookViewId="0">
      <selection activeCell="J27" sqref="J27"/>
    </sheetView>
  </sheetViews>
  <sheetFormatPr defaultColWidth="9.140625" defaultRowHeight="12.75"/>
  <cols>
    <col min="1" max="1" width="7.7109375" style="658" customWidth="1"/>
    <col min="2" max="2" width="9.42578125" style="658" customWidth="1"/>
    <col min="3" max="3" width="10.140625" style="658" customWidth="1"/>
    <col min="4" max="4" width="9.85546875" style="658" customWidth="1"/>
    <col min="5" max="6" width="9.28515625" style="658" customWidth="1"/>
    <col min="7" max="8" width="9.85546875" style="658" customWidth="1"/>
    <col min="9" max="9" width="9.7109375" style="658" customWidth="1"/>
    <col min="10" max="10" width="10" style="658" customWidth="1"/>
    <col min="11" max="11" width="8" style="658" customWidth="1"/>
    <col min="12" max="12" width="7" style="658" customWidth="1"/>
    <col min="13" max="13" width="9.28515625" style="658" customWidth="1"/>
    <col min="14" max="16384" width="9.140625" style="658"/>
  </cols>
  <sheetData>
    <row r="1" spans="1:24" s="789" customFormat="1" ht="15.75">
      <c r="A1" s="1193" t="str">
        <f>[5]Tables!$A$33</f>
        <v>Table 32: Settlement Statistics in Equity Derivatives Segment at BSE and NSE (` crore)</v>
      </c>
      <c r="B1" s="1193"/>
      <c r="C1" s="1193"/>
      <c r="D1" s="1193"/>
      <c r="E1" s="1193"/>
      <c r="F1" s="1193"/>
      <c r="G1" s="1193"/>
      <c r="H1" s="1193"/>
      <c r="I1" s="1193"/>
      <c r="J1" s="1193"/>
      <c r="K1" s="1193"/>
      <c r="L1" s="1193"/>
      <c r="M1" s="1193"/>
    </row>
    <row r="2" spans="1:24">
      <c r="A2" s="1166" t="s">
        <v>499</v>
      </c>
      <c r="B2" s="1179" t="s">
        <v>198</v>
      </c>
      <c r="C2" s="1188"/>
      <c r="D2" s="1188"/>
      <c r="E2" s="1188"/>
      <c r="F2" s="1188"/>
      <c r="G2" s="1180"/>
      <c r="H2" s="1176" t="s">
        <v>197</v>
      </c>
      <c r="I2" s="1196"/>
      <c r="J2" s="1196"/>
      <c r="K2" s="1196"/>
      <c r="L2" s="1196"/>
      <c r="M2" s="1196"/>
    </row>
    <row r="3" spans="1:24" ht="12.75" customHeight="1">
      <c r="A3" s="1194"/>
      <c r="B3" s="1176" t="s">
        <v>532</v>
      </c>
      <c r="C3" s="1176"/>
      <c r="D3" s="1176" t="s">
        <v>533</v>
      </c>
      <c r="E3" s="1176"/>
      <c r="F3" s="1189" t="s">
        <v>181</v>
      </c>
      <c r="G3" s="1197" t="s">
        <v>534</v>
      </c>
      <c r="H3" s="1176" t="s">
        <v>532</v>
      </c>
      <c r="I3" s="1176"/>
      <c r="J3" s="1176" t="s">
        <v>533</v>
      </c>
      <c r="K3" s="1176"/>
      <c r="L3" s="1189" t="s">
        <v>181</v>
      </c>
      <c r="M3" s="1191" t="s">
        <v>534</v>
      </c>
    </row>
    <row r="4" spans="1:24" ht="27" customHeight="1">
      <c r="A4" s="1195"/>
      <c r="B4" s="782" t="s">
        <v>358</v>
      </c>
      <c r="C4" s="782" t="s">
        <v>535</v>
      </c>
      <c r="D4" s="782" t="s">
        <v>536</v>
      </c>
      <c r="E4" s="782" t="s">
        <v>537</v>
      </c>
      <c r="F4" s="1190"/>
      <c r="G4" s="1197"/>
      <c r="H4" s="790" t="s">
        <v>358</v>
      </c>
      <c r="I4" s="782" t="s">
        <v>535</v>
      </c>
      <c r="J4" s="791" t="s">
        <v>536</v>
      </c>
      <c r="K4" s="782" t="s">
        <v>537</v>
      </c>
      <c r="L4" s="1190"/>
      <c r="M4" s="1192"/>
    </row>
    <row r="5" spans="1:24" ht="15" customHeight="1">
      <c r="A5" s="406" t="s">
        <v>70</v>
      </c>
      <c r="B5" s="571">
        <v>897.42</v>
      </c>
      <c r="C5" s="571">
        <v>21.179999999999996</v>
      </c>
      <c r="D5" s="571">
        <v>36301.020000000004</v>
      </c>
      <c r="E5" s="571">
        <v>48.56</v>
      </c>
      <c r="F5" s="571">
        <v>37268.18</v>
      </c>
      <c r="G5" s="571">
        <v>364.73</v>
      </c>
      <c r="H5" s="571">
        <v>75766.44</v>
      </c>
      <c r="I5" s="571">
        <v>1753.56</v>
      </c>
      <c r="J5" s="571">
        <v>15298.88</v>
      </c>
      <c r="K5" s="571">
        <v>2834.84</v>
      </c>
      <c r="L5" s="571">
        <v>95653.72</v>
      </c>
      <c r="M5" s="571">
        <v>489</v>
      </c>
      <c r="N5" s="792"/>
      <c r="O5" s="792"/>
      <c r="P5" s="792"/>
      <c r="Q5" s="792"/>
      <c r="R5" s="792"/>
      <c r="S5" s="792"/>
      <c r="T5" s="792"/>
      <c r="U5" s="792"/>
      <c r="V5" s="792"/>
      <c r="W5" s="792"/>
      <c r="X5" s="792"/>
    </row>
    <row r="6" spans="1:24" ht="15" customHeight="1">
      <c r="A6" s="63" t="s">
        <v>71</v>
      </c>
      <c r="B6" s="572">
        <v>451.34</v>
      </c>
      <c r="C6" s="572">
        <v>11.12</v>
      </c>
      <c r="D6" s="572">
        <v>6382.05</v>
      </c>
      <c r="E6" s="572">
        <v>10.09</v>
      </c>
      <c r="F6" s="572">
        <v>6854.7299999999987</v>
      </c>
      <c r="G6" s="572">
        <v>15.31</v>
      </c>
      <c r="H6" s="572">
        <v>85583.800000000017</v>
      </c>
      <c r="I6" s="572">
        <v>1420.7300000000005</v>
      </c>
      <c r="J6" s="572">
        <v>15922.300000000001</v>
      </c>
      <c r="K6" s="572">
        <v>2802.22</v>
      </c>
      <c r="L6" s="572">
        <v>105729.05</v>
      </c>
      <c r="M6" s="572">
        <v>798</v>
      </c>
      <c r="N6" s="792"/>
      <c r="O6" s="792"/>
      <c r="P6" s="792"/>
      <c r="Q6" s="792"/>
      <c r="R6" s="792"/>
      <c r="S6" s="792"/>
      <c r="T6" s="792"/>
      <c r="U6" s="792"/>
      <c r="V6" s="792"/>
      <c r="W6" s="792"/>
      <c r="X6" s="792"/>
    </row>
    <row r="7" spans="1:24" ht="15" customHeight="1">
      <c r="A7" s="408">
        <v>42108</v>
      </c>
      <c r="B7" s="573">
        <v>84.36</v>
      </c>
      <c r="C7" s="573">
        <v>1.88</v>
      </c>
      <c r="D7" s="573">
        <v>958.92</v>
      </c>
      <c r="E7" s="573">
        <v>1.24</v>
      </c>
      <c r="F7" s="573">
        <v>1046.4000000000001</v>
      </c>
      <c r="G7" s="573">
        <v>13.77</v>
      </c>
      <c r="H7" s="574">
        <v>6451.43</v>
      </c>
      <c r="I7" s="574">
        <v>145.61000000000001</v>
      </c>
      <c r="J7" s="574">
        <v>1088.97</v>
      </c>
      <c r="K7" s="574">
        <v>161.22999999999999</v>
      </c>
      <c r="L7" s="574">
        <v>7847.24</v>
      </c>
      <c r="M7" s="793">
        <v>514</v>
      </c>
      <c r="N7" s="792"/>
      <c r="O7" s="792"/>
      <c r="P7" s="792"/>
      <c r="Q7" s="792"/>
      <c r="R7" s="792"/>
      <c r="S7" s="792"/>
      <c r="T7" s="792"/>
      <c r="U7" s="792"/>
      <c r="V7" s="792"/>
      <c r="W7" s="792"/>
      <c r="X7" s="792"/>
    </row>
    <row r="8" spans="1:24" ht="15" customHeight="1">
      <c r="A8" s="408">
        <v>42138</v>
      </c>
      <c r="B8" s="573">
        <v>89.74</v>
      </c>
      <c r="C8" s="573">
        <v>1.89</v>
      </c>
      <c r="D8" s="573">
        <v>1470.48</v>
      </c>
      <c r="E8" s="573"/>
      <c r="F8" s="573">
        <v>1562.24</v>
      </c>
      <c r="G8" s="573">
        <v>13.79</v>
      </c>
      <c r="H8" s="574">
        <v>7852.88</v>
      </c>
      <c r="I8" s="574">
        <v>92.99</v>
      </c>
      <c r="J8" s="574">
        <v>1071.1400000000001</v>
      </c>
      <c r="K8" s="574">
        <v>98.73</v>
      </c>
      <c r="L8" s="574">
        <v>9115.74</v>
      </c>
      <c r="M8" s="793">
        <v>517</v>
      </c>
      <c r="N8" s="792"/>
      <c r="O8" s="792"/>
      <c r="P8" s="792"/>
      <c r="Q8" s="792"/>
      <c r="R8" s="792"/>
      <c r="S8" s="792"/>
      <c r="T8" s="792"/>
      <c r="U8" s="792"/>
      <c r="V8" s="792"/>
      <c r="W8" s="792"/>
      <c r="X8" s="792"/>
    </row>
    <row r="9" spans="1:24" ht="15" customHeight="1">
      <c r="A9" s="408">
        <v>42169</v>
      </c>
      <c r="B9" s="573">
        <v>39.03</v>
      </c>
      <c r="C9" s="573">
        <v>0.95</v>
      </c>
      <c r="D9" s="573">
        <v>1443.62</v>
      </c>
      <c r="E9" s="573">
        <v>1.54</v>
      </c>
      <c r="F9" s="573">
        <v>1485.14</v>
      </c>
      <c r="G9" s="573">
        <v>14.59</v>
      </c>
      <c r="H9" s="574">
        <v>6935.47</v>
      </c>
      <c r="I9" s="574">
        <v>68.08</v>
      </c>
      <c r="J9" s="574">
        <v>1423.83</v>
      </c>
      <c r="K9" s="574">
        <v>517.87</v>
      </c>
      <c r="L9" s="574">
        <v>8945.25</v>
      </c>
      <c r="M9" s="793">
        <v>542</v>
      </c>
      <c r="N9" s="792"/>
      <c r="O9" s="792"/>
      <c r="P9" s="792"/>
      <c r="Q9" s="792"/>
      <c r="R9" s="792"/>
      <c r="S9" s="792"/>
      <c r="T9" s="792"/>
      <c r="U9" s="792"/>
      <c r="V9" s="792"/>
      <c r="W9" s="792"/>
      <c r="X9" s="792"/>
    </row>
    <row r="10" spans="1:24" ht="15" customHeight="1">
      <c r="A10" s="408">
        <v>42199</v>
      </c>
      <c r="B10" s="573">
        <v>26.23</v>
      </c>
      <c r="C10" s="573">
        <v>0.42</v>
      </c>
      <c r="D10" s="573">
        <v>714.52</v>
      </c>
      <c r="E10" s="573">
        <v>0.39</v>
      </c>
      <c r="F10" s="573">
        <v>741.56</v>
      </c>
      <c r="G10" s="573">
        <v>14.66</v>
      </c>
      <c r="H10" s="574">
        <v>7208.28</v>
      </c>
      <c r="I10" s="574">
        <v>146.27000000000001</v>
      </c>
      <c r="J10" s="574">
        <v>992.72</v>
      </c>
      <c r="K10" s="574">
        <v>126.17</v>
      </c>
      <c r="L10" s="574">
        <v>8473.44</v>
      </c>
      <c r="M10" s="793">
        <v>547</v>
      </c>
      <c r="N10" s="792"/>
      <c r="O10" s="792"/>
      <c r="P10" s="792"/>
      <c r="Q10" s="792"/>
      <c r="R10" s="792"/>
      <c r="S10" s="792"/>
      <c r="T10" s="792"/>
      <c r="U10" s="792"/>
      <c r="V10" s="792"/>
      <c r="W10" s="792"/>
      <c r="X10" s="792"/>
    </row>
    <row r="11" spans="1:24" ht="15" customHeight="1">
      <c r="A11" s="408">
        <v>42230</v>
      </c>
      <c r="B11" s="573">
        <v>13.64</v>
      </c>
      <c r="C11" s="573">
        <v>0.35</v>
      </c>
      <c r="D11" s="573">
        <v>395.01</v>
      </c>
      <c r="E11" s="573">
        <v>0.41</v>
      </c>
      <c r="F11" s="573">
        <v>409.41</v>
      </c>
      <c r="G11" s="573">
        <v>14.72</v>
      </c>
      <c r="H11" s="574">
        <v>10286.81</v>
      </c>
      <c r="I11" s="574">
        <v>348.93</v>
      </c>
      <c r="J11" s="574">
        <v>1394.71</v>
      </c>
      <c r="K11" s="574">
        <v>216.3</v>
      </c>
      <c r="L11" s="574">
        <v>12246.75</v>
      </c>
      <c r="M11" s="793">
        <v>558</v>
      </c>
      <c r="N11" s="792"/>
      <c r="O11" s="792"/>
      <c r="P11" s="792"/>
      <c r="Q11" s="792"/>
      <c r="R11" s="792"/>
      <c r="S11" s="792"/>
      <c r="T11" s="792"/>
      <c r="U11" s="792"/>
      <c r="V11" s="792"/>
      <c r="W11" s="792"/>
      <c r="X11" s="792"/>
    </row>
    <row r="12" spans="1:24" ht="15" customHeight="1">
      <c r="A12" s="408">
        <v>42261</v>
      </c>
      <c r="B12" s="573">
        <v>4.26</v>
      </c>
      <c r="C12" s="573">
        <v>7.0000000000000007E-2</v>
      </c>
      <c r="D12" s="573">
        <v>235.14</v>
      </c>
      <c r="E12" s="573">
        <v>1.06</v>
      </c>
      <c r="F12" s="573">
        <v>240.53</v>
      </c>
      <c r="G12" s="573">
        <v>14.8</v>
      </c>
      <c r="H12" s="574">
        <v>8074.8</v>
      </c>
      <c r="I12" s="574">
        <v>71.03</v>
      </c>
      <c r="J12" s="574">
        <v>1402.22</v>
      </c>
      <c r="K12" s="574">
        <v>132.4</v>
      </c>
      <c r="L12" s="574">
        <v>9680.4500000000007</v>
      </c>
      <c r="M12" s="793">
        <v>750</v>
      </c>
      <c r="N12" s="792"/>
      <c r="O12" s="792"/>
      <c r="P12" s="792"/>
      <c r="Q12" s="792"/>
      <c r="R12" s="792"/>
      <c r="S12" s="792"/>
      <c r="T12" s="792"/>
      <c r="U12" s="792"/>
      <c r="V12" s="792"/>
      <c r="W12" s="792"/>
      <c r="X12" s="792"/>
    </row>
    <row r="13" spans="1:24" ht="15" customHeight="1">
      <c r="A13" s="408">
        <v>42291</v>
      </c>
      <c r="B13" s="573">
        <v>22.02</v>
      </c>
      <c r="C13" s="573">
        <v>1.81</v>
      </c>
      <c r="D13" s="573">
        <v>195.11</v>
      </c>
      <c r="E13" s="573">
        <v>0.25</v>
      </c>
      <c r="F13" s="573">
        <v>219.19</v>
      </c>
      <c r="G13" s="573">
        <v>14.8</v>
      </c>
      <c r="H13" s="574">
        <v>4199.46</v>
      </c>
      <c r="I13" s="574">
        <v>111.36</v>
      </c>
      <c r="J13" s="574">
        <v>1102.77</v>
      </c>
      <c r="K13" s="574">
        <v>80</v>
      </c>
      <c r="L13" s="574">
        <v>5493.59</v>
      </c>
      <c r="M13" s="793">
        <v>754</v>
      </c>
      <c r="N13" s="792"/>
      <c r="O13" s="792"/>
      <c r="P13" s="792"/>
      <c r="Q13" s="792"/>
      <c r="R13" s="792"/>
      <c r="S13" s="792"/>
      <c r="T13" s="792"/>
      <c r="U13" s="792"/>
      <c r="V13" s="792"/>
      <c r="W13" s="792"/>
      <c r="X13" s="792"/>
    </row>
    <row r="14" spans="1:24" ht="15" customHeight="1">
      <c r="A14" s="408">
        <v>42322</v>
      </c>
      <c r="B14" s="573">
        <v>25.05</v>
      </c>
      <c r="C14" s="573">
        <v>1.34</v>
      </c>
      <c r="D14" s="573">
        <v>228.32</v>
      </c>
      <c r="E14" s="573">
        <v>1.04</v>
      </c>
      <c r="F14" s="573">
        <v>255.75</v>
      </c>
      <c r="G14" s="573">
        <v>14.9</v>
      </c>
      <c r="H14" s="574">
        <v>4472.88</v>
      </c>
      <c r="I14" s="574">
        <v>115.13</v>
      </c>
      <c r="J14" s="574">
        <v>1132.69</v>
      </c>
      <c r="K14" s="574">
        <v>96.76</v>
      </c>
      <c r="L14" s="574">
        <v>5817.4600000000009</v>
      </c>
      <c r="M14" s="793">
        <v>777</v>
      </c>
      <c r="N14" s="792"/>
      <c r="O14" s="792"/>
      <c r="P14" s="792"/>
      <c r="Q14" s="792"/>
      <c r="R14" s="792"/>
      <c r="S14" s="792"/>
      <c r="T14" s="792"/>
      <c r="U14" s="792"/>
      <c r="V14" s="792"/>
      <c r="W14" s="792"/>
      <c r="X14" s="792"/>
    </row>
    <row r="15" spans="1:24" ht="15" customHeight="1">
      <c r="A15" s="408">
        <v>42352</v>
      </c>
      <c r="B15" s="573">
        <v>31.39</v>
      </c>
      <c r="C15" s="573">
        <v>1.28</v>
      </c>
      <c r="D15" s="573">
        <v>244.38</v>
      </c>
      <c r="E15" s="573">
        <v>0.82</v>
      </c>
      <c r="F15" s="573">
        <v>277.87</v>
      </c>
      <c r="G15" s="573">
        <v>15</v>
      </c>
      <c r="H15" s="574">
        <v>5845.04</v>
      </c>
      <c r="I15" s="574">
        <v>65.13</v>
      </c>
      <c r="J15" s="574">
        <v>1185.22</v>
      </c>
      <c r="K15" s="574">
        <v>288.32</v>
      </c>
      <c r="L15" s="574">
        <v>7383.71</v>
      </c>
      <c r="M15" s="574">
        <v>782</v>
      </c>
      <c r="N15" s="792"/>
      <c r="O15" s="792"/>
      <c r="P15" s="792"/>
      <c r="Q15" s="792"/>
      <c r="R15" s="792"/>
      <c r="S15" s="792"/>
      <c r="T15" s="792"/>
      <c r="U15" s="792"/>
      <c r="V15" s="792"/>
      <c r="W15" s="792"/>
      <c r="X15" s="792"/>
    </row>
    <row r="16" spans="1:24" ht="15" customHeight="1">
      <c r="A16" s="408">
        <v>42383</v>
      </c>
      <c r="B16" s="573">
        <v>36.07</v>
      </c>
      <c r="C16" s="573">
        <v>7.0000000000000007E-2</v>
      </c>
      <c r="D16" s="573">
        <v>134.38</v>
      </c>
      <c r="E16" s="573">
        <v>0.35</v>
      </c>
      <c r="F16" s="573">
        <v>170.87</v>
      </c>
      <c r="G16" s="573">
        <v>15.09</v>
      </c>
      <c r="H16" s="574">
        <v>9689.99</v>
      </c>
      <c r="I16" s="574">
        <v>64.66</v>
      </c>
      <c r="J16" s="574">
        <v>1719.76</v>
      </c>
      <c r="K16" s="574">
        <v>258.22000000000003</v>
      </c>
      <c r="L16" s="574">
        <f t="shared" ref="L16" si="0">SUM(H16:K16)</f>
        <v>11732.63</v>
      </c>
      <c r="M16" s="574">
        <v>787</v>
      </c>
      <c r="N16" s="792"/>
      <c r="O16" s="792"/>
      <c r="P16" s="792"/>
      <c r="Q16" s="792"/>
      <c r="R16" s="792"/>
      <c r="S16" s="792"/>
      <c r="T16" s="792"/>
      <c r="U16" s="792"/>
      <c r="V16" s="792"/>
      <c r="W16" s="792"/>
      <c r="X16" s="792"/>
    </row>
    <row r="17" spans="1:24" ht="12.75" customHeight="1">
      <c r="A17" s="408">
        <v>42414</v>
      </c>
      <c r="B17" s="573">
        <v>47.01</v>
      </c>
      <c r="C17" s="573">
        <v>0.99</v>
      </c>
      <c r="D17" s="573">
        <v>136.61000000000001</v>
      </c>
      <c r="E17" s="573">
        <v>2.13</v>
      </c>
      <c r="F17" s="573">
        <v>186.74</v>
      </c>
      <c r="G17" s="573">
        <v>15.19</v>
      </c>
      <c r="H17" s="574">
        <v>8853.91</v>
      </c>
      <c r="I17" s="574">
        <v>122.66</v>
      </c>
      <c r="J17" s="574">
        <v>1807.99</v>
      </c>
      <c r="K17" s="574">
        <v>401.37</v>
      </c>
      <c r="L17" s="574">
        <v>11185.93</v>
      </c>
      <c r="M17" s="574">
        <v>795</v>
      </c>
      <c r="N17" s="792"/>
      <c r="O17" s="792"/>
      <c r="P17" s="792"/>
      <c r="Q17" s="792"/>
      <c r="R17" s="792"/>
      <c r="S17" s="792"/>
      <c r="T17" s="792"/>
      <c r="U17" s="792"/>
      <c r="V17" s="792"/>
      <c r="W17" s="792"/>
      <c r="X17" s="792"/>
    </row>
    <row r="18" spans="1:24" ht="12.75" customHeight="1">
      <c r="A18" s="408">
        <v>42443</v>
      </c>
      <c r="B18" s="573">
        <v>32.54</v>
      </c>
      <c r="C18" s="573">
        <v>7.0000000000000007E-2</v>
      </c>
      <c r="D18" s="573">
        <v>225.56</v>
      </c>
      <c r="E18" s="573">
        <v>0.86</v>
      </c>
      <c r="F18" s="573">
        <v>259.02999999999997</v>
      </c>
      <c r="G18" s="573">
        <v>15.31</v>
      </c>
      <c r="H18" s="574">
        <v>5712.85</v>
      </c>
      <c r="I18" s="574">
        <v>68.88</v>
      </c>
      <c r="J18" s="574">
        <v>1600.28</v>
      </c>
      <c r="K18" s="574">
        <v>424.85</v>
      </c>
      <c r="L18" s="574">
        <v>7806.86</v>
      </c>
      <c r="M18" s="574">
        <v>798</v>
      </c>
      <c r="N18" s="792"/>
      <c r="O18" s="792"/>
      <c r="P18" s="792"/>
      <c r="Q18" s="792"/>
      <c r="R18" s="792"/>
      <c r="S18" s="792"/>
      <c r="T18" s="792"/>
      <c r="U18" s="792"/>
      <c r="V18" s="792"/>
      <c r="W18" s="792"/>
      <c r="X18" s="792"/>
    </row>
    <row r="19" spans="1:24" s="735" customFormat="1" ht="12.75" customHeight="1">
      <c r="A19" s="1156" t="s">
        <v>773</v>
      </c>
      <c r="B19" s="1156"/>
      <c r="C19" s="1156"/>
      <c r="D19" s="1156"/>
      <c r="E19" s="1156"/>
      <c r="F19" s="1156"/>
    </row>
    <row r="20" spans="1:24">
      <c r="A20" s="558" t="s">
        <v>488</v>
      </c>
      <c r="B20" s="794"/>
      <c r="C20" s="794"/>
      <c r="D20" s="794"/>
      <c r="E20" s="794"/>
      <c r="F20" s="794"/>
      <c r="G20" s="794"/>
      <c r="H20" s="794"/>
      <c r="I20" s="794"/>
      <c r="J20" s="794"/>
      <c r="K20" s="794"/>
    </row>
    <row r="21" spans="1:24" ht="12.75" customHeight="1">
      <c r="A21" s="794"/>
    </row>
  </sheetData>
  <mergeCells count="13">
    <mergeCell ref="A19:F19"/>
    <mergeCell ref="L3:L4"/>
    <mergeCell ref="M3:M4"/>
    <mergeCell ref="A1:M1"/>
    <mergeCell ref="A2:A4"/>
    <mergeCell ref="B2:G2"/>
    <mergeCell ref="H2:M2"/>
    <mergeCell ref="B3:C3"/>
    <mergeCell ref="D3:E3"/>
    <mergeCell ref="F3:F4"/>
    <mergeCell ref="G3:G4"/>
    <mergeCell ref="H3:I3"/>
    <mergeCell ref="J3:K3"/>
  </mergeCells>
  <pageMargins left="0.75" right="0.75" top="1" bottom="1" header="0.5" footer="0.5"/>
  <pageSetup scale="7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activeCell="C24" sqref="C24"/>
    </sheetView>
  </sheetViews>
  <sheetFormatPr defaultColWidth="9.140625" defaultRowHeight="15"/>
  <cols>
    <col min="1" max="1" width="9.140625" style="796"/>
    <col min="2" max="2" width="11.7109375" style="796" customWidth="1"/>
    <col min="3" max="3" width="9.140625" style="796"/>
    <col min="4" max="4" width="12.7109375" style="796" customWidth="1"/>
    <col min="5" max="8" width="9.140625" style="796"/>
    <col min="9" max="9" width="12.42578125" style="796" customWidth="1"/>
    <col min="10" max="10" width="9.140625" style="796"/>
    <col min="11" max="11" width="8.7109375" style="796" customWidth="1"/>
    <col min="12" max="16384" width="9.140625" style="796"/>
  </cols>
  <sheetData>
    <row r="1" spans="1:11" ht="15.75">
      <c r="A1" s="795" t="str">
        <f>[5]Tables!$A$34</f>
        <v>Table 33: Category-wise Share of Turnover &amp; Open Interest in Equity Derivative Segment of BSE</v>
      </c>
    </row>
    <row r="2" spans="1:11" s="797" customFormat="1" ht="15" customHeight="1">
      <c r="A2" s="1198" t="s">
        <v>280</v>
      </c>
      <c r="B2" s="1200" t="s">
        <v>281</v>
      </c>
      <c r="C2" s="1200"/>
      <c r="D2" s="1200"/>
      <c r="E2" s="1200"/>
      <c r="F2" s="1200"/>
      <c r="G2" s="1200" t="s">
        <v>538</v>
      </c>
      <c r="H2" s="1200"/>
      <c r="I2" s="1200"/>
      <c r="J2" s="1200"/>
      <c r="K2" s="1200"/>
    </row>
    <row r="3" spans="1:11" s="797" customFormat="1" ht="27" customHeight="1">
      <c r="A3" s="1199"/>
      <c r="B3" s="798" t="s">
        <v>329</v>
      </c>
      <c r="C3" s="798" t="s">
        <v>539</v>
      </c>
      <c r="D3" s="798" t="s">
        <v>97</v>
      </c>
      <c r="E3" s="798" t="s">
        <v>284</v>
      </c>
      <c r="F3" s="798" t="s">
        <v>179</v>
      </c>
      <c r="G3" s="798" t="s">
        <v>329</v>
      </c>
      <c r="H3" s="798" t="s">
        <v>539</v>
      </c>
      <c r="I3" s="798" t="s">
        <v>97</v>
      </c>
      <c r="J3" s="798" t="s">
        <v>284</v>
      </c>
      <c r="K3" s="798" t="s">
        <v>179</v>
      </c>
    </row>
    <row r="4" spans="1:11" ht="12.75" customHeight="1">
      <c r="A4" s="730">
        <v>42005</v>
      </c>
      <c r="B4" s="575">
        <v>88.71</v>
      </c>
      <c r="C4" s="575">
        <v>0</v>
      </c>
      <c r="D4" s="575">
        <v>0</v>
      </c>
      <c r="E4" s="575">
        <v>0</v>
      </c>
      <c r="F4" s="575">
        <v>11.290000000000006</v>
      </c>
      <c r="G4" s="576">
        <v>66.908000000000001</v>
      </c>
      <c r="H4" s="576">
        <v>0</v>
      </c>
      <c r="I4" s="799">
        <v>0</v>
      </c>
      <c r="J4" s="799">
        <v>0</v>
      </c>
      <c r="K4" s="576">
        <v>33.091999999999999</v>
      </c>
    </row>
    <row r="5" spans="1:11" ht="12.75" customHeight="1">
      <c r="A5" s="730">
        <v>42036</v>
      </c>
      <c r="B5" s="575">
        <v>96.59</v>
      </c>
      <c r="C5" s="575">
        <v>0</v>
      </c>
      <c r="D5" s="575">
        <v>0</v>
      </c>
      <c r="E5" s="575">
        <v>0</v>
      </c>
      <c r="F5" s="575">
        <v>3.4099999999999966</v>
      </c>
      <c r="G5" s="576">
        <v>67.139200000000002</v>
      </c>
      <c r="H5" s="576">
        <v>0</v>
      </c>
      <c r="I5" s="799">
        <v>0</v>
      </c>
      <c r="J5" s="799">
        <v>0</v>
      </c>
      <c r="K5" s="576">
        <v>32.86</v>
      </c>
    </row>
    <row r="6" spans="1:11" ht="12.75" customHeight="1">
      <c r="A6" s="730">
        <v>42064</v>
      </c>
      <c r="B6" s="575">
        <v>86.32</v>
      </c>
      <c r="C6" s="575">
        <v>0</v>
      </c>
      <c r="D6" s="575">
        <v>0</v>
      </c>
      <c r="E6" s="575">
        <v>0</v>
      </c>
      <c r="F6" s="575">
        <v>13.680000000000007</v>
      </c>
      <c r="G6" s="576">
        <v>84.979299999999995</v>
      </c>
      <c r="H6" s="576">
        <v>0</v>
      </c>
      <c r="I6" s="799">
        <v>0</v>
      </c>
      <c r="J6" s="799">
        <v>0</v>
      </c>
      <c r="K6" s="576">
        <v>15.020700000000001</v>
      </c>
    </row>
    <row r="7" spans="1:11" ht="12.75" customHeight="1">
      <c r="A7" s="730">
        <v>42095</v>
      </c>
      <c r="B7" s="575">
        <v>96.87239229840921</v>
      </c>
      <c r="C7" s="575">
        <v>0</v>
      </c>
      <c r="D7" s="575">
        <v>0</v>
      </c>
      <c r="E7" s="575">
        <v>0</v>
      </c>
      <c r="F7" s="575">
        <v>3.1276077015907902</v>
      </c>
      <c r="G7" s="576">
        <v>90.33</v>
      </c>
      <c r="H7" s="576">
        <v>0</v>
      </c>
      <c r="I7" s="799">
        <v>0</v>
      </c>
      <c r="J7" s="799">
        <v>0</v>
      </c>
      <c r="K7" s="576">
        <v>9.6669999999999998</v>
      </c>
    </row>
    <row r="8" spans="1:11" ht="12.75" customHeight="1">
      <c r="A8" s="730">
        <v>42125</v>
      </c>
      <c r="B8" s="575">
        <v>96.686693432446972</v>
      </c>
      <c r="C8" s="575">
        <v>6.9657466591371592E-4</v>
      </c>
      <c r="D8" s="575">
        <v>0</v>
      </c>
      <c r="E8" s="575">
        <v>0</v>
      </c>
      <c r="F8" s="575">
        <v>3.3133065675530275</v>
      </c>
      <c r="G8" s="576">
        <v>57.086300000000001</v>
      </c>
      <c r="H8" s="576">
        <v>0</v>
      </c>
      <c r="I8" s="799">
        <v>0</v>
      </c>
      <c r="J8" s="799">
        <v>0</v>
      </c>
      <c r="K8" s="576">
        <v>42.913700000000006</v>
      </c>
    </row>
    <row r="9" spans="1:11" ht="12.75" customHeight="1">
      <c r="A9" s="730">
        <v>42156</v>
      </c>
      <c r="B9" s="800">
        <v>97.418854765904143</v>
      </c>
      <c r="C9" s="800">
        <v>2.2351165597234296E-3</v>
      </c>
      <c r="D9" s="800">
        <v>0</v>
      </c>
      <c r="E9" s="800">
        <v>0</v>
      </c>
      <c r="F9" s="800">
        <v>2.5811452340958567</v>
      </c>
      <c r="G9" s="800">
        <v>41.9861</v>
      </c>
      <c r="H9" s="800">
        <v>0</v>
      </c>
      <c r="I9" s="800">
        <v>0</v>
      </c>
      <c r="J9" s="800">
        <v>0</v>
      </c>
      <c r="K9" s="800">
        <v>58.0139</v>
      </c>
    </row>
    <row r="10" spans="1:11" ht="12.75" customHeight="1">
      <c r="A10" s="730">
        <v>42186</v>
      </c>
      <c r="B10" s="800">
        <v>91.945897574773781</v>
      </c>
      <c r="C10" s="800">
        <v>5.4719930797482907E-4</v>
      </c>
      <c r="D10" s="800">
        <v>0</v>
      </c>
      <c r="E10" s="800">
        <v>0</v>
      </c>
      <c r="F10" s="800">
        <v>8.054102425226219</v>
      </c>
      <c r="G10" s="800">
        <v>58.950099999999999</v>
      </c>
      <c r="H10" s="800">
        <v>0</v>
      </c>
      <c r="I10" s="800">
        <v>0</v>
      </c>
      <c r="J10" s="800">
        <v>0</v>
      </c>
      <c r="K10" s="800">
        <v>41.05</v>
      </c>
    </row>
    <row r="11" spans="1:11" ht="12.75" customHeight="1">
      <c r="A11" s="730">
        <v>42217</v>
      </c>
      <c r="B11" s="800">
        <v>86.352971635396528</v>
      </c>
      <c r="C11" s="800">
        <v>1.7600971685283223E-3</v>
      </c>
      <c r="D11" s="800">
        <v>0</v>
      </c>
      <c r="E11" s="800">
        <v>0</v>
      </c>
      <c r="F11" s="800">
        <v>13.645268267434943</v>
      </c>
      <c r="G11" s="800">
        <v>60.857500000000002</v>
      </c>
      <c r="H11" s="800">
        <v>0</v>
      </c>
      <c r="I11" s="800">
        <v>0</v>
      </c>
      <c r="J11" s="800">
        <v>0</v>
      </c>
      <c r="K11" s="800">
        <v>39.142499999999998</v>
      </c>
    </row>
    <row r="12" spans="1:11" ht="12.75" customHeight="1">
      <c r="A12" s="730">
        <v>42248</v>
      </c>
      <c r="B12" s="800">
        <v>69.362932521248624</v>
      </c>
      <c r="C12" s="800">
        <v>8.2788680474507378E-3</v>
      </c>
      <c r="D12" s="800">
        <v>0</v>
      </c>
      <c r="E12" s="800">
        <v>0</v>
      </c>
      <c r="F12" s="800">
        <v>30.628788610703921</v>
      </c>
      <c r="G12" s="800">
        <v>41.497999999999998</v>
      </c>
      <c r="H12" s="800">
        <v>0</v>
      </c>
      <c r="I12" s="800">
        <v>0</v>
      </c>
      <c r="J12" s="800">
        <v>0</v>
      </c>
      <c r="K12" s="800">
        <v>58.502000000000002</v>
      </c>
    </row>
    <row r="13" spans="1:11" ht="12.75" customHeight="1">
      <c r="A13" s="730">
        <v>42278</v>
      </c>
      <c r="B13" s="800">
        <v>58.196700451562634</v>
      </c>
      <c r="C13" s="800">
        <v>6.9572887582112532E-4</v>
      </c>
      <c r="D13" s="800">
        <v>0</v>
      </c>
      <c r="E13" s="800">
        <v>0</v>
      </c>
      <c r="F13" s="800">
        <v>41.802603819561547</v>
      </c>
      <c r="G13" s="800">
        <v>87.58</v>
      </c>
      <c r="H13" s="800">
        <v>0</v>
      </c>
      <c r="I13" s="800">
        <v>0</v>
      </c>
      <c r="J13" s="800">
        <v>0</v>
      </c>
      <c r="K13" s="800">
        <v>12.42</v>
      </c>
    </row>
    <row r="14" spans="1:11" ht="12.75" customHeight="1">
      <c r="A14" s="730">
        <v>42312</v>
      </c>
      <c r="B14" s="800">
        <v>59.839281850892078</v>
      </c>
      <c r="C14" s="800">
        <v>4.5892048078347925E-3</v>
      </c>
      <c r="D14" s="800">
        <v>0</v>
      </c>
      <c r="E14" s="800">
        <v>0</v>
      </c>
      <c r="F14" s="800">
        <v>40.156128944300086</v>
      </c>
      <c r="G14" s="800">
        <v>85.477000000000004</v>
      </c>
      <c r="H14" s="800">
        <v>0</v>
      </c>
      <c r="I14" s="800">
        <v>0</v>
      </c>
      <c r="J14" s="800">
        <v>0</v>
      </c>
      <c r="K14" s="800">
        <v>14.52</v>
      </c>
    </row>
    <row r="15" spans="1:11" ht="12.75" customHeight="1">
      <c r="A15" s="730">
        <v>42346</v>
      </c>
      <c r="B15" s="800">
        <v>57.575189970602892</v>
      </c>
      <c r="C15" s="800">
        <v>0</v>
      </c>
      <c r="D15" s="800">
        <v>0</v>
      </c>
      <c r="E15" s="800">
        <v>0</v>
      </c>
      <c r="F15" s="800">
        <v>42.424810029397108</v>
      </c>
      <c r="G15" s="800">
        <v>92</v>
      </c>
      <c r="H15" s="800">
        <v>0</v>
      </c>
      <c r="I15" s="800">
        <v>0</v>
      </c>
      <c r="J15" s="800">
        <v>0</v>
      </c>
      <c r="K15" s="800">
        <v>8</v>
      </c>
    </row>
    <row r="16" spans="1:11" ht="12.75" customHeight="1">
      <c r="A16" s="730">
        <v>42380</v>
      </c>
      <c r="B16" s="800">
        <v>62.748961860277589</v>
      </c>
      <c r="C16" s="800">
        <v>0</v>
      </c>
      <c r="D16" s="800">
        <v>0</v>
      </c>
      <c r="E16" s="800">
        <v>0</v>
      </c>
      <c r="F16" s="800">
        <v>37.251038139722411</v>
      </c>
      <c r="G16" s="800">
        <v>87.892600000000002</v>
      </c>
      <c r="H16" s="800">
        <v>0</v>
      </c>
      <c r="I16" s="800">
        <v>0</v>
      </c>
      <c r="J16" s="800">
        <v>0</v>
      </c>
      <c r="K16" s="800">
        <v>12.1074</v>
      </c>
    </row>
    <row r="17" spans="1:17">
      <c r="A17" s="730">
        <v>42414</v>
      </c>
      <c r="B17" s="800">
        <v>65.710527875461167</v>
      </c>
      <c r="C17" s="800">
        <v>0</v>
      </c>
      <c r="D17" s="800">
        <v>0</v>
      </c>
      <c r="E17" s="800">
        <v>0</v>
      </c>
      <c r="F17" s="800">
        <v>34.289472124538833</v>
      </c>
      <c r="G17" s="800">
        <v>94.723500000000001</v>
      </c>
      <c r="H17" s="800">
        <v>0</v>
      </c>
      <c r="I17" s="800">
        <v>0</v>
      </c>
      <c r="J17" s="800">
        <v>0</v>
      </c>
      <c r="K17" s="800">
        <v>5.28</v>
      </c>
    </row>
    <row r="18" spans="1:17">
      <c r="A18" s="730">
        <v>42448</v>
      </c>
      <c r="B18" s="800">
        <v>64.8343827360017</v>
      </c>
      <c r="C18" s="800">
        <v>0</v>
      </c>
      <c r="D18" s="800">
        <v>0</v>
      </c>
      <c r="E18" s="800">
        <v>0</v>
      </c>
      <c r="F18" s="800">
        <v>35.1656172639983</v>
      </c>
      <c r="G18" s="800">
        <v>65.898099999999999</v>
      </c>
      <c r="H18" s="800">
        <v>0</v>
      </c>
      <c r="I18" s="800">
        <v>0</v>
      </c>
      <c r="J18" s="800">
        <v>0</v>
      </c>
      <c r="K18" s="800">
        <v>34.1</v>
      </c>
    </row>
    <row r="19" spans="1:17" s="803" customFormat="1" ht="12.75">
      <c r="A19" s="801" t="s">
        <v>516</v>
      </c>
      <c r="B19" s="802"/>
      <c r="C19" s="802"/>
      <c r="D19" s="802"/>
      <c r="E19" s="802"/>
      <c r="F19" s="802"/>
      <c r="G19" s="802"/>
      <c r="H19" s="802"/>
      <c r="I19" s="802"/>
      <c r="K19" s="802"/>
      <c r="L19" s="802"/>
      <c r="M19" s="802"/>
      <c r="N19" s="802"/>
      <c r="O19" s="802"/>
      <c r="P19" s="802"/>
      <c r="Q19" s="802"/>
    </row>
  </sheetData>
  <mergeCells count="3">
    <mergeCell ref="A2:A3"/>
    <mergeCell ref="B2:F2"/>
    <mergeCell ref="G2:K2"/>
  </mergeCells>
  <pageMargins left="0.7" right="0.7" top="0.75" bottom="0.75" header="0.3" footer="0.3"/>
  <pageSetup scale="8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D27" sqref="D27"/>
    </sheetView>
  </sheetViews>
  <sheetFormatPr defaultColWidth="9.140625" defaultRowHeight="15"/>
  <cols>
    <col min="1" max="1" width="9.140625" style="796"/>
    <col min="2" max="2" width="11.7109375" style="796" customWidth="1"/>
    <col min="3" max="3" width="9.140625" style="796"/>
    <col min="4" max="4" width="13.140625" style="796" customWidth="1"/>
    <col min="5" max="5" width="9.28515625" style="796" customWidth="1"/>
    <col min="6" max="8" width="9.140625" style="796"/>
    <col min="9" max="9" width="12.5703125" style="796" customWidth="1"/>
    <col min="10" max="12" width="9.140625" style="796"/>
    <col min="13" max="13" width="9.140625" style="804"/>
    <col min="14" max="16384" width="9.140625" style="796"/>
  </cols>
  <sheetData>
    <row r="1" spans="1:13" ht="15.75">
      <c r="A1" s="795" t="str">
        <f>[5]Tables!$A$35</f>
        <v>Table 34: Category-wise Share of Turnover &amp; Open Interest in Equity Derivative Segment of NSE</v>
      </c>
    </row>
    <row r="2" spans="1:13" s="805" customFormat="1" ht="14.25" customHeight="1">
      <c r="A2" s="1198" t="s">
        <v>280</v>
      </c>
      <c r="B2" s="1201" t="s">
        <v>281</v>
      </c>
      <c r="C2" s="1201"/>
      <c r="D2" s="1201"/>
      <c r="E2" s="1201"/>
      <c r="F2" s="1201"/>
      <c r="G2" s="1201" t="s">
        <v>538</v>
      </c>
      <c r="H2" s="1201"/>
      <c r="I2" s="1201"/>
      <c r="J2" s="1201"/>
      <c r="K2" s="1201"/>
      <c r="M2" s="806"/>
    </row>
    <row r="3" spans="1:13" s="797" customFormat="1" ht="12.75">
      <c r="A3" s="1199"/>
      <c r="B3" s="798" t="s">
        <v>329</v>
      </c>
      <c r="C3" s="798" t="s">
        <v>539</v>
      </c>
      <c r="D3" s="798" t="s">
        <v>97</v>
      </c>
      <c r="E3" s="798" t="s">
        <v>284</v>
      </c>
      <c r="F3" s="798" t="s">
        <v>179</v>
      </c>
      <c r="G3" s="798" t="s">
        <v>329</v>
      </c>
      <c r="H3" s="798" t="s">
        <v>539</v>
      </c>
      <c r="I3" s="798" t="s">
        <v>97</v>
      </c>
      <c r="J3" s="798" t="s">
        <v>284</v>
      </c>
      <c r="K3" s="798" t="s">
        <v>179</v>
      </c>
      <c r="M3" s="807"/>
    </row>
    <row r="4" spans="1:13">
      <c r="A4" s="730">
        <v>42005</v>
      </c>
      <c r="B4" s="575">
        <v>51.105011239476525</v>
      </c>
      <c r="C4" s="575">
        <v>10.683592931868214</v>
      </c>
      <c r="D4" s="575">
        <v>0.25405895761720793</v>
      </c>
      <c r="E4" s="575">
        <v>0</v>
      </c>
      <c r="F4" s="575">
        <v>37.957336871038052</v>
      </c>
      <c r="G4" s="576">
        <v>13.886245568383799</v>
      </c>
      <c r="H4" s="576">
        <v>34.609151774498102</v>
      </c>
      <c r="I4" s="799">
        <v>5.7696725415094603</v>
      </c>
      <c r="J4" s="799">
        <v>0</v>
      </c>
      <c r="K4" s="576">
        <v>45.734930115608599</v>
      </c>
    </row>
    <row r="5" spans="1:13">
      <c r="A5" s="730">
        <v>42036</v>
      </c>
      <c r="B5" s="575">
        <v>51.548858673516364</v>
      </c>
      <c r="C5" s="575">
        <v>10.320491389592783</v>
      </c>
      <c r="D5" s="575">
        <v>0.2918761951029103</v>
      </c>
      <c r="E5" s="575">
        <v>0</v>
      </c>
      <c r="F5" s="575">
        <v>37.838773373609762</v>
      </c>
      <c r="G5" s="576">
        <v>13.483618863492801</v>
      </c>
      <c r="H5" s="576">
        <v>33.0712508811243</v>
      </c>
      <c r="I5" s="799">
        <v>6.3248551652131697</v>
      </c>
      <c r="J5" s="799">
        <v>0</v>
      </c>
      <c r="K5" s="576">
        <v>47.120275090169699</v>
      </c>
    </row>
    <row r="6" spans="1:13">
      <c r="A6" s="730">
        <v>42064</v>
      </c>
      <c r="B6" s="575">
        <v>50.94</v>
      </c>
      <c r="C6" s="575">
        <v>11.14</v>
      </c>
      <c r="D6" s="575">
        <v>0.28999999999999998</v>
      </c>
      <c r="E6" s="575">
        <v>0</v>
      </c>
      <c r="F6" s="575">
        <v>37.630000000000003</v>
      </c>
      <c r="G6" s="576">
        <v>13.6117011979767</v>
      </c>
      <c r="H6" s="576">
        <v>33.619905679022899</v>
      </c>
      <c r="I6" s="799">
        <v>6.4919918574995101</v>
      </c>
      <c r="J6" s="799">
        <v>0</v>
      </c>
      <c r="K6" s="576">
        <v>46.276401265501001</v>
      </c>
    </row>
    <row r="7" spans="1:13">
      <c r="A7" s="730">
        <v>42095</v>
      </c>
      <c r="B7" s="575">
        <v>47.710644672429716</v>
      </c>
      <c r="C7" s="575">
        <v>13.761693885402696</v>
      </c>
      <c r="D7" s="575">
        <v>0.20694917580407118</v>
      </c>
      <c r="E7" s="575">
        <v>0</v>
      </c>
      <c r="F7" s="575">
        <v>38.320712450791639</v>
      </c>
      <c r="G7" s="576">
        <v>14.5294517744396</v>
      </c>
      <c r="H7" s="576">
        <v>33.565120723119499</v>
      </c>
      <c r="I7" s="799">
        <v>7.5986273908194004</v>
      </c>
      <c r="J7" s="799">
        <v>0</v>
      </c>
      <c r="K7" s="576">
        <v>44.306800111621499</v>
      </c>
    </row>
    <row r="8" spans="1:13">
      <c r="A8" s="730">
        <v>42125</v>
      </c>
      <c r="B8" s="575">
        <v>51.666010902322334</v>
      </c>
      <c r="C8" s="575">
        <v>9.1664427123128576</v>
      </c>
      <c r="D8" s="575">
        <v>0.34654505100660998</v>
      </c>
      <c r="E8" s="575">
        <v>0</v>
      </c>
      <c r="F8" s="575">
        <v>38.82100181506042</v>
      </c>
      <c r="G8" s="576">
        <v>14.57</v>
      </c>
      <c r="H8" s="576" t="s">
        <v>540</v>
      </c>
      <c r="I8" s="799">
        <v>8.16</v>
      </c>
      <c r="J8" s="799">
        <v>0</v>
      </c>
      <c r="K8" s="576">
        <v>42.64</v>
      </c>
    </row>
    <row r="9" spans="1:13">
      <c r="A9" s="730">
        <v>42156</v>
      </c>
      <c r="B9" s="800">
        <v>51.267610130871553</v>
      </c>
      <c r="C9" s="800">
        <v>9.3071820576003113</v>
      </c>
      <c r="D9" s="800">
        <v>0.40386166929784084</v>
      </c>
      <c r="E9" s="575">
        <v>0</v>
      </c>
      <c r="F9" s="800">
        <v>39.021346142230286</v>
      </c>
      <c r="G9" s="800">
        <v>15.72</v>
      </c>
      <c r="H9" s="800">
        <v>33.33</v>
      </c>
      <c r="I9" s="800">
        <v>8.61</v>
      </c>
      <c r="J9" s="800">
        <v>0</v>
      </c>
      <c r="K9" s="800">
        <v>42.35</v>
      </c>
    </row>
    <row r="10" spans="1:13">
      <c r="A10" s="730">
        <v>42186</v>
      </c>
      <c r="B10" s="800">
        <v>50.44</v>
      </c>
      <c r="C10" s="800">
        <v>9.09</v>
      </c>
      <c r="D10" s="800">
        <v>0.45</v>
      </c>
      <c r="E10" s="575">
        <v>0</v>
      </c>
      <c r="F10" s="800">
        <v>40.020000000000003</v>
      </c>
      <c r="G10" s="800">
        <v>13.45</v>
      </c>
      <c r="H10" s="800">
        <v>34.57</v>
      </c>
      <c r="I10" s="800">
        <v>9.43</v>
      </c>
      <c r="J10" s="800">
        <v>0</v>
      </c>
      <c r="K10" s="800">
        <v>42.55</v>
      </c>
    </row>
    <row r="11" spans="1:13">
      <c r="A11" s="730">
        <v>42217</v>
      </c>
      <c r="B11" s="800">
        <v>49.995476949434916</v>
      </c>
      <c r="C11" s="800">
        <v>10.213902266231937</v>
      </c>
      <c r="D11" s="800">
        <v>0.4429554125727953</v>
      </c>
      <c r="E11" s="575">
        <v>0</v>
      </c>
      <c r="F11" s="800">
        <v>39.347664693641832</v>
      </c>
      <c r="G11" s="800">
        <v>15.4457235465013</v>
      </c>
      <c r="H11" s="800">
        <v>35.877000000000002</v>
      </c>
      <c r="I11" s="800">
        <v>8.827</v>
      </c>
      <c r="J11" s="800">
        <v>0</v>
      </c>
      <c r="K11" s="800">
        <v>39.848999999999997</v>
      </c>
    </row>
    <row r="12" spans="1:13">
      <c r="A12" s="730">
        <v>42248</v>
      </c>
      <c r="B12" s="800">
        <v>49.95</v>
      </c>
      <c r="C12" s="800">
        <v>11.07</v>
      </c>
      <c r="D12" s="800">
        <v>0.52</v>
      </c>
      <c r="E12" s="575">
        <v>0</v>
      </c>
      <c r="F12" s="800">
        <v>35.450000000000003</v>
      </c>
      <c r="G12" s="800">
        <v>15.88</v>
      </c>
      <c r="H12" s="800">
        <v>34.11</v>
      </c>
      <c r="I12" s="800">
        <v>9.17</v>
      </c>
      <c r="J12" s="800">
        <v>0</v>
      </c>
      <c r="K12" s="800">
        <v>40.479999999999997</v>
      </c>
    </row>
    <row r="13" spans="1:13">
      <c r="A13" s="730">
        <v>42278</v>
      </c>
      <c r="B13" s="800">
        <v>49.28</v>
      </c>
      <c r="C13" s="800">
        <v>9.3800000000000008</v>
      </c>
      <c r="D13" s="800">
        <v>0.59</v>
      </c>
      <c r="E13" s="575">
        <v>0</v>
      </c>
      <c r="F13" s="800">
        <v>40.749999999999993</v>
      </c>
      <c r="G13" s="800">
        <v>15.153447889737</v>
      </c>
      <c r="H13" s="800">
        <v>32.918688770067902</v>
      </c>
      <c r="I13" s="800">
        <v>9.8834352950986197</v>
      </c>
      <c r="J13" s="800">
        <v>0</v>
      </c>
      <c r="K13" s="800">
        <v>42.043507475820299</v>
      </c>
    </row>
    <row r="14" spans="1:13">
      <c r="A14" s="730">
        <v>42309</v>
      </c>
      <c r="B14" s="800">
        <v>48.800533908776302</v>
      </c>
      <c r="C14" s="800">
        <v>13.133566911899401</v>
      </c>
      <c r="D14" s="800">
        <v>0.660743647244323</v>
      </c>
      <c r="E14" s="575">
        <v>0</v>
      </c>
      <c r="F14" s="800">
        <v>37.405155532079974</v>
      </c>
      <c r="G14" s="800">
        <v>15.33</v>
      </c>
      <c r="H14" s="800">
        <v>32.83</v>
      </c>
      <c r="I14" s="800">
        <v>9.92</v>
      </c>
      <c r="J14" s="800">
        <v>0</v>
      </c>
      <c r="K14" s="800">
        <v>41.92</v>
      </c>
    </row>
    <row r="15" spans="1:13">
      <c r="A15" s="730">
        <v>42339</v>
      </c>
      <c r="B15" s="800">
        <v>48.394896416217101</v>
      </c>
      <c r="C15" s="800">
        <v>11.6710716107129</v>
      </c>
      <c r="D15" s="800">
        <v>0.56546162755167395</v>
      </c>
      <c r="E15" s="575">
        <v>0</v>
      </c>
      <c r="F15" s="800">
        <v>39.3685703455183</v>
      </c>
      <c r="G15" s="800">
        <v>14.05</v>
      </c>
      <c r="H15" s="800">
        <v>31.62</v>
      </c>
      <c r="I15" s="800">
        <v>10.49</v>
      </c>
      <c r="J15" s="800">
        <v>0</v>
      </c>
      <c r="K15" s="800">
        <v>43.83</v>
      </c>
    </row>
    <row r="16" spans="1:13">
      <c r="A16" s="730">
        <v>42370</v>
      </c>
      <c r="B16" s="800">
        <v>47.438452117837201</v>
      </c>
      <c r="C16" s="800">
        <v>15.5975075781115</v>
      </c>
      <c r="D16" s="800">
        <v>0.43059264033531702</v>
      </c>
      <c r="E16" s="575">
        <v>0</v>
      </c>
      <c r="F16" s="800">
        <f>100-(SUM(B16:E16))</f>
        <v>36.533447663715975</v>
      </c>
      <c r="G16" s="800">
        <v>15.14</v>
      </c>
      <c r="H16" s="800">
        <v>32.03</v>
      </c>
      <c r="I16" s="800">
        <v>9.51</v>
      </c>
      <c r="J16" s="800">
        <v>0</v>
      </c>
      <c r="K16" s="800">
        <v>43.31</v>
      </c>
    </row>
    <row r="17" spans="1:11">
      <c r="A17" s="730">
        <v>42401</v>
      </c>
      <c r="B17" s="800">
        <v>46.721747424718899</v>
      </c>
      <c r="C17" s="800">
        <v>17.048732921535599</v>
      </c>
      <c r="D17" s="800">
        <v>0.39720206171809203</v>
      </c>
      <c r="E17" s="575">
        <v>0</v>
      </c>
      <c r="F17" s="800">
        <v>35.832317592027408</v>
      </c>
      <c r="G17" s="800">
        <v>16.63</v>
      </c>
      <c r="H17" s="800">
        <v>31.54</v>
      </c>
      <c r="I17" s="800">
        <v>9.1300000000000008</v>
      </c>
      <c r="J17" s="800">
        <v>0</v>
      </c>
      <c r="K17" s="800">
        <v>42.7</v>
      </c>
    </row>
    <row r="18" spans="1:11">
      <c r="A18" s="730">
        <v>42430</v>
      </c>
      <c r="B18" s="800">
        <v>46.205932552658702</v>
      </c>
      <c r="C18" s="800">
        <v>14.5858476916342</v>
      </c>
      <c r="D18" s="800">
        <v>0.408989684847964</v>
      </c>
      <c r="E18" s="575">
        <v>0</v>
      </c>
      <c r="F18" s="800">
        <v>38.799230070859132</v>
      </c>
      <c r="G18" s="800">
        <v>13.66</v>
      </c>
      <c r="H18" s="800">
        <v>32.44</v>
      </c>
      <c r="I18" s="800">
        <v>9.39</v>
      </c>
      <c r="J18" s="800">
        <v>0</v>
      </c>
      <c r="K18" s="800">
        <v>44.51</v>
      </c>
    </row>
    <row r="19" spans="1:11">
      <c r="A19" s="801" t="s">
        <v>342</v>
      </c>
      <c r="B19" s="802"/>
      <c r="C19" s="802"/>
      <c r="D19" s="802"/>
      <c r="E19" s="802"/>
      <c r="F19" s="802"/>
      <c r="G19" s="802"/>
      <c r="H19" s="802"/>
      <c r="I19" s="802"/>
      <c r="J19" s="802"/>
      <c r="K19" s="802"/>
    </row>
  </sheetData>
  <mergeCells count="3">
    <mergeCell ref="A2:A3"/>
    <mergeCell ref="B2:F2"/>
    <mergeCell ref="G2:K2"/>
  </mergeCells>
  <pageMargins left="0.7" right="0.7" top="0.75" bottom="0.75" header="0.3" footer="0.3"/>
  <pageSetup scale="8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D29" sqref="D29"/>
    </sheetView>
  </sheetViews>
  <sheetFormatPr defaultColWidth="9.140625" defaultRowHeight="15"/>
  <cols>
    <col min="1" max="1" width="7" style="307" customWidth="1"/>
    <col min="2" max="2" width="10.28515625" style="579" customWidth="1"/>
    <col min="3" max="3" width="9.140625" style="579"/>
    <col min="4" max="4" width="11.85546875" style="579" customWidth="1"/>
    <col min="5" max="10" width="9.140625" style="579"/>
    <col min="11" max="16384" width="9.140625" style="307"/>
  </cols>
  <sheetData>
    <row r="1" spans="1:10" s="343" customFormat="1" ht="15.75">
      <c r="A1" s="306" t="str">
        <f>[6]Tables!$A$36</f>
        <v>Table 35: Instrument-wise Turnover in Index Derivatives at BSE</v>
      </c>
      <c r="B1" s="577"/>
      <c r="C1" s="577"/>
      <c r="D1" s="577"/>
      <c r="E1" s="577"/>
      <c r="F1" s="577"/>
      <c r="G1" s="577"/>
      <c r="H1" s="577"/>
      <c r="I1" s="577"/>
      <c r="J1" s="577"/>
    </row>
    <row r="2" spans="1:10" s="337" customFormat="1" ht="12.75">
      <c r="A2" s="1202" t="s">
        <v>280</v>
      </c>
      <c r="B2" s="1204" t="s">
        <v>541</v>
      </c>
      <c r="C2" s="1205"/>
      <c r="D2" s="1205"/>
      <c r="E2" s="1205"/>
      <c r="F2" s="1205"/>
      <c r="G2" s="1205"/>
      <c r="H2" s="1205"/>
      <c r="I2" s="1205"/>
      <c r="J2" s="1206"/>
    </row>
    <row r="3" spans="1:10" s="369" customFormat="1" ht="55.5" customHeight="1">
      <c r="A3" s="1203"/>
      <c r="B3" s="578" t="s">
        <v>542</v>
      </c>
      <c r="C3" s="578" t="s">
        <v>543</v>
      </c>
      <c r="D3" s="578" t="s">
        <v>544</v>
      </c>
      <c r="E3" s="578" t="s">
        <v>545</v>
      </c>
      <c r="F3" s="578" t="s">
        <v>546</v>
      </c>
      <c r="G3" s="578" t="s">
        <v>547</v>
      </c>
      <c r="H3" s="578" t="s">
        <v>548</v>
      </c>
      <c r="I3" s="578" t="s">
        <v>549</v>
      </c>
      <c r="J3" s="578" t="s">
        <v>550</v>
      </c>
    </row>
    <row r="4" spans="1:10">
      <c r="A4" s="279">
        <v>42005</v>
      </c>
      <c r="B4" s="575">
        <v>100</v>
      </c>
      <c r="C4" s="575">
        <v>0</v>
      </c>
      <c r="D4" s="575">
        <v>0</v>
      </c>
      <c r="E4" s="575">
        <v>0</v>
      </c>
      <c r="F4" s="575">
        <v>0</v>
      </c>
      <c r="G4" s="575">
        <v>0</v>
      </c>
      <c r="H4" s="575">
        <v>0</v>
      </c>
      <c r="I4" s="575">
        <v>0</v>
      </c>
      <c r="J4" s="575">
        <v>0</v>
      </c>
    </row>
    <row r="5" spans="1:10">
      <c r="A5" s="279">
        <v>42036</v>
      </c>
      <c r="B5" s="575">
        <v>98.04</v>
      </c>
      <c r="C5" s="575">
        <v>0</v>
      </c>
      <c r="D5" s="575">
        <v>0</v>
      </c>
      <c r="E5" s="575">
        <v>0</v>
      </c>
      <c r="F5" s="575">
        <v>1.9599999999999937</v>
      </c>
      <c r="G5" s="575">
        <v>0</v>
      </c>
      <c r="H5" s="575">
        <v>0</v>
      </c>
      <c r="I5" s="575">
        <v>0</v>
      </c>
      <c r="J5" s="575">
        <v>0</v>
      </c>
    </row>
    <row r="6" spans="1:10">
      <c r="A6" s="279">
        <v>42064</v>
      </c>
      <c r="B6" s="575">
        <v>99.999648715406053</v>
      </c>
      <c r="C6" s="575">
        <v>3.5128459394684342E-4</v>
      </c>
      <c r="D6" s="575">
        <v>0</v>
      </c>
      <c r="E6" s="575">
        <v>0</v>
      </c>
      <c r="F6" s="575">
        <v>0</v>
      </c>
      <c r="G6" s="575">
        <v>0</v>
      </c>
      <c r="H6" s="575">
        <v>0</v>
      </c>
      <c r="I6" s="575">
        <v>0</v>
      </c>
      <c r="J6" s="575">
        <v>0</v>
      </c>
    </row>
    <row r="7" spans="1:10">
      <c r="A7" s="279">
        <v>42095</v>
      </c>
      <c r="B7" s="380">
        <v>100</v>
      </c>
      <c r="C7" s="380">
        <v>0</v>
      </c>
      <c r="D7" s="380">
        <v>0</v>
      </c>
      <c r="E7" s="380">
        <v>0</v>
      </c>
      <c r="F7" s="380">
        <v>0</v>
      </c>
      <c r="G7" s="380">
        <v>0</v>
      </c>
      <c r="H7" s="380">
        <v>0</v>
      </c>
      <c r="I7" s="380">
        <v>0</v>
      </c>
      <c r="J7" s="380">
        <v>0</v>
      </c>
    </row>
    <row r="8" spans="1:10">
      <c r="A8" s="279">
        <v>42125</v>
      </c>
      <c r="B8" s="380">
        <v>99.999968134189643</v>
      </c>
      <c r="C8" s="380">
        <v>0</v>
      </c>
      <c r="D8" s="380">
        <v>0</v>
      </c>
      <c r="E8" s="380">
        <v>0</v>
      </c>
      <c r="F8" s="380">
        <v>3.1865810356634938E-5</v>
      </c>
      <c r="G8" s="380">
        <v>0</v>
      </c>
      <c r="H8" s="380">
        <v>0</v>
      </c>
      <c r="I8" s="380">
        <v>0</v>
      </c>
      <c r="J8" s="380">
        <v>0</v>
      </c>
    </row>
    <row r="9" spans="1:10">
      <c r="A9" s="279">
        <v>42156</v>
      </c>
      <c r="B9" s="380">
        <v>100</v>
      </c>
      <c r="C9" s="380">
        <v>0</v>
      </c>
      <c r="D9" s="380">
        <v>0</v>
      </c>
      <c r="E9" s="380">
        <v>0</v>
      </c>
      <c r="F9" s="380">
        <v>0</v>
      </c>
      <c r="G9" s="380">
        <v>0</v>
      </c>
      <c r="H9" s="380">
        <v>0</v>
      </c>
      <c r="I9" s="380">
        <v>0</v>
      </c>
      <c r="J9" s="380">
        <v>0</v>
      </c>
    </row>
    <row r="10" spans="1:10">
      <c r="A10" s="279">
        <v>42186</v>
      </c>
      <c r="B10" s="380">
        <v>100</v>
      </c>
      <c r="C10" s="380">
        <v>0</v>
      </c>
      <c r="D10" s="380">
        <v>0</v>
      </c>
      <c r="E10" s="380">
        <v>0</v>
      </c>
      <c r="F10" s="380">
        <v>0</v>
      </c>
      <c r="G10" s="380">
        <v>0</v>
      </c>
      <c r="H10" s="380">
        <v>0</v>
      </c>
      <c r="I10" s="380">
        <v>0</v>
      </c>
      <c r="J10" s="380">
        <v>0</v>
      </c>
    </row>
    <row r="11" spans="1:10">
      <c r="A11" s="279">
        <v>42217</v>
      </c>
      <c r="B11" s="380">
        <v>100</v>
      </c>
      <c r="C11" s="380">
        <v>0</v>
      </c>
      <c r="D11" s="380">
        <v>0</v>
      </c>
      <c r="E11" s="380">
        <v>0</v>
      </c>
      <c r="F11" s="380">
        <v>0</v>
      </c>
      <c r="G11" s="380">
        <v>0</v>
      </c>
      <c r="H11" s="380">
        <v>0</v>
      </c>
      <c r="I11" s="380">
        <v>0</v>
      </c>
      <c r="J11" s="380">
        <v>0</v>
      </c>
    </row>
    <row r="12" spans="1:10">
      <c r="A12" s="279">
        <v>42248</v>
      </c>
      <c r="B12" s="380">
        <v>100</v>
      </c>
      <c r="C12" s="380">
        <v>0</v>
      </c>
      <c r="D12" s="380">
        <v>0</v>
      </c>
      <c r="E12" s="380">
        <v>0</v>
      </c>
      <c r="F12" s="380">
        <v>0</v>
      </c>
      <c r="G12" s="380">
        <v>0</v>
      </c>
      <c r="H12" s="380">
        <v>0</v>
      </c>
      <c r="I12" s="380">
        <v>0</v>
      </c>
      <c r="J12" s="380">
        <v>0</v>
      </c>
    </row>
    <row r="13" spans="1:10">
      <c r="A13" s="279">
        <v>42278</v>
      </c>
      <c r="B13" s="380">
        <v>99.999483362907</v>
      </c>
      <c r="C13" s="380">
        <v>0</v>
      </c>
      <c r="D13" s="380">
        <v>0</v>
      </c>
      <c r="E13" s="380">
        <v>0</v>
      </c>
      <c r="F13" s="380">
        <v>5.1663709297233244E-4</v>
      </c>
      <c r="G13" s="380">
        <v>0</v>
      </c>
      <c r="H13" s="380">
        <v>0</v>
      </c>
      <c r="I13" s="380">
        <v>0</v>
      </c>
      <c r="J13" s="380">
        <v>0</v>
      </c>
    </row>
    <row r="14" spans="1:10">
      <c r="A14" s="279">
        <v>42312</v>
      </c>
      <c r="B14" s="380">
        <v>99.999226952058777</v>
      </c>
      <c r="C14" s="380">
        <v>0</v>
      </c>
      <c r="D14" s="380">
        <v>0</v>
      </c>
      <c r="E14" s="380">
        <v>0</v>
      </c>
      <c r="F14" s="380">
        <v>7.7304794122516304E-4</v>
      </c>
      <c r="G14" s="380">
        <v>0</v>
      </c>
      <c r="H14" s="380">
        <v>0</v>
      </c>
      <c r="I14" s="380">
        <v>0</v>
      </c>
      <c r="J14" s="380">
        <v>0</v>
      </c>
    </row>
    <row r="15" spans="1:10">
      <c r="A15" s="279">
        <v>42342</v>
      </c>
      <c r="B15" s="380">
        <v>100</v>
      </c>
      <c r="C15" s="380">
        <v>0</v>
      </c>
      <c r="D15" s="380">
        <v>0</v>
      </c>
      <c r="E15" s="380">
        <v>0</v>
      </c>
      <c r="F15" s="380">
        <v>0</v>
      </c>
      <c r="G15" s="380">
        <v>0</v>
      </c>
      <c r="H15" s="380">
        <v>0</v>
      </c>
      <c r="I15" s="380">
        <v>0</v>
      </c>
      <c r="J15" s="380">
        <v>0</v>
      </c>
    </row>
    <row r="16" spans="1:10">
      <c r="A16" s="279">
        <v>42373</v>
      </c>
      <c r="B16" s="380">
        <v>100</v>
      </c>
      <c r="C16" s="380">
        <v>0</v>
      </c>
      <c r="D16" s="380">
        <v>0</v>
      </c>
      <c r="E16" s="380">
        <v>0</v>
      </c>
      <c r="F16" s="380">
        <v>0</v>
      </c>
      <c r="G16" s="380">
        <v>0</v>
      </c>
      <c r="H16" s="380">
        <v>0</v>
      </c>
      <c r="I16" s="380">
        <v>0</v>
      </c>
      <c r="J16" s="380">
        <v>0</v>
      </c>
    </row>
    <row r="17" spans="1:10">
      <c r="A17" s="730">
        <v>42404</v>
      </c>
      <c r="B17" s="800">
        <v>100</v>
      </c>
      <c r="C17" s="800">
        <v>0</v>
      </c>
      <c r="D17" s="800">
        <v>0</v>
      </c>
      <c r="E17" s="800">
        <v>0</v>
      </c>
      <c r="F17" s="800">
        <v>0</v>
      </c>
      <c r="G17" s="800">
        <v>0</v>
      </c>
      <c r="H17" s="800">
        <v>0</v>
      </c>
      <c r="I17" s="800">
        <v>0</v>
      </c>
      <c r="J17" s="800">
        <v>0</v>
      </c>
    </row>
    <row r="18" spans="1:10">
      <c r="A18" s="730">
        <v>42433</v>
      </c>
      <c r="B18" s="800">
        <v>100</v>
      </c>
      <c r="C18" s="800">
        <v>0</v>
      </c>
      <c r="D18" s="800">
        <v>0</v>
      </c>
      <c r="E18" s="800">
        <v>0</v>
      </c>
      <c r="F18" s="800">
        <v>0</v>
      </c>
      <c r="G18" s="800">
        <v>0</v>
      </c>
      <c r="H18" s="800">
        <v>0</v>
      </c>
      <c r="I18" s="800">
        <v>0</v>
      </c>
      <c r="J18" s="800">
        <v>0</v>
      </c>
    </row>
    <row r="19" spans="1:10">
      <c r="A19" s="375" t="s">
        <v>516</v>
      </c>
      <c r="B19" s="333"/>
      <c r="C19" s="333"/>
      <c r="D19" s="333"/>
      <c r="E19" s="333"/>
      <c r="F19" s="333"/>
      <c r="G19" s="333"/>
      <c r="H19" s="333"/>
      <c r="I19" s="333"/>
    </row>
  </sheetData>
  <mergeCells count="2">
    <mergeCell ref="A2:A3"/>
    <mergeCell ref="B2:J2"/>
  </mergeCells>
  <pageMargins left="0.7" right="0.7" top="0.75" bottom="0.75" header="0.3" footer="0.3"/>
  <pageSetup scale="8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activeCell="E31" sqref="E31"/>
    </sheetView>
  </sheetViews>
  <sheetFormatPr defaultColWidth="10.85546875" defaultRowHeight="15"/>
  <cols>
    <col min="1" max="1" width="8.85546875" style="307" customWidth="1"/>
    <col min="2" max="2" width="9.42578125" style="579" customWidth="1"/>
    <col min="3" max="3" width="9.140625" style="579" customWidth="1"/>
    <col min="4" max="4" width="13" style="579" customWidth="1"/>
    <col min="5" max="5" width="13.7109375" style="579" customWidth="1"/>
    <col min="6" max="6" width="10.5703125" style="579" customWidth="1"/>
    <col min="7" max="7" width="11.28515625" style="579" customWidth="1"/>
    <col min="8" max="9" width="9.7109375" style="579" customWidth="1"/>
    <col min="10" max="10" width="9.140625" style="307" customWidth="1"/>
    <col min="11" max="16384" width="10.85546875" style="307"/>
  </cols>
  <sheetData>
    <row r="1" spans="1:11" s="343" customFormat="1" ht="15.75">
      <c r="A1" s="306" t="str">
        <f>[6]Tables!$A$37</f>
        <v>Table 36: Instrument-wise Turnover in Index Derivatives at NSE</v>
      </c>
      <c r="B1" s="577"/>
      <c r="C1" s="577"/>
      <c r="D1" s="577"/>
      <c r="E1" s="577"/>
      <c r="F1" s="577"/>
      <c r="G1" s="577"/>
      <c r="H1" s="577"/>
      <c r="I1" s="577"/>
    </row>
    <row r="2" spans="1:11" s="337" customFormat="1" ht="20.25" customHeight="1">
      <c r="A2" s="1202" t="s">
        <v>280</v>
      </c>
      <c r="B2" s="1207" t="s">
        <v>541</v>
      </c>
      <c r="C2" s="1208"/>
      <c r="D2" s="1208"/>
      <c r="E2" s="1208"/>
      <c r="F2" s="1208"/>
      <c r="G2" s="1208"/>
      <c r="H2" s="1208"/>
      <c r="I2" s="1208"/>
      <c r="J2" s="1208"/>
      <c r="K2" s="1209"/>
    </row>
    <row r="3" spans="1:11" s="369" customFormat="1" ht="37.5" customHeight="1">
      <c r="A3" s="1203"/>
      <c r="B3" s="578" t="s">
        <v>551</v>
      </c>
      <c r="C3" s="578" t="s">
        <v>552</v>
      </c>
      <c r="D3" s="578" t="s">
        <v>553</v>
      </c>
      <c r="E3" s="578" t="s">
        <v>554</v>
      </c>
      <c r="F3" s="578" t="s">
        <v>555</v>
      </c>
      <c r="G3" s="578" t="s">
        <v>556</v>
      </c>
      <c r="H3" s="578" t="s">
        <v>557</v>
      </c>
      <c r="I3" s="578" t="s">
        <v>558</v>
      </c>
      <c r="J3" s="578" t="s">
        <v>559</v>
      </c>
      <c r="K3" s="578" t="s">
        <v>560</v>
      </c>
    </row>
    <row r="4" spans="1:11">
      <c r="A4" s="279">
        <v>42005</v>
      </c>
      <c r="B4" s="575">
        <v>86.596985945636789</v>
      </c>
      <c r="C4" s="575">
        <v>1.0036241224071598E-2</v>
      </c>
      <c r="D4" s="575">
        <v>13.375065982103143</v>
      </c>
      <c r="E4" s="575">
        <v>1.9451596430881789E-5</v>
      </c>
      <c r="F4" s="575">
        <v>1.3593900487069E-5</v>
      </c>
      <c r="G4" s="575">
        <v>1.4465876217983799E-5</v>
      </c>
      <c r="H4" s="575">
        <v>2.0872973721242237E-5</v>
      </c>
      <c r="I4" s="575">
        <v>6.7323836165498266E-3</v>
      </c>
      <c r="J4" s="575">
        <v>1.0553750842381913E-2</v>
      </c>
      <c r="K4" s="575">
        <v>5.5731223019635635E-4</v>
      </c>
    </row>
    <row r="5" spans="1:11">
      <c r="A5" s="279">
        <v>42036</v>
      </c>
      <c r="B5" s="575">
        <v>84.203566659007379</v>
      </c>
      <c r="C5" s="575">
        <v>1.0531858458883759E-2</v>
      </c>
      <c r="D5" s="575">
        <v>15.773230545334755</v>
      </c>
      <c r="E5" s="575">
        <v>1.1807584820190436E-6</v>
      </c>
      <c r="F5" s="575">
        <v>0</v>
      </c>
      <c r="G5" s="575">
        <v>0</v>
      </c>
      <c r="H5" s="575">
        <v>3.8874054728681074E-5</v>
      </c>
      <c r="I5" s="575">
        <v>6.3732739921724593E-3</v>
      </c>
      <c r="J5" s="575">
        <v>5.9476182347297799E-3</v>
      </c>
      <c r="K5" s="575">
        <v>3.0999015887612596E-4</v>
      </c>
    </row>
    <row r="6" spans="1:11">
      <c r="A6" s="279">
        <v>42064</v>
      </c>
      <c r="B6" s="575">
        <v>83.926310374703306</v>
      </c>
      <c r="C6" s="575">
        <v>8.3916131881728116E-3</v>
      </c>
      <c r="D6" s="575">
        <v>16.051580499972147</v>
      </c>
      <c r="E6" s="575">
        <v>0</v>
      </c>
      <c r="F6" s="575">
        <v>3.8261740926228821E-6</v>
      </c>
      <c r="G6" s="575">
        <v>1.4162554850305591E-6</v>
      </c>
      <c r="H6" s="575">
        <v>4.1008485528431497E-5</v>
      </c>
      <c r="I6" s="575">
        <v>5.6250952371072645E-3</v>
      </c>
      <c r="J6" s="575">
        <v>7.8060787153628177E-3</v>
      </c>
      <c r="K6" s="575">
        <v>2.4008726881216832E-4</v>
      </c>
    </row>
    <row r="7" spans="1:11">
      <c r="A7" s="279">
        <v>42095</v>
      </c>
      <c r="B7" s="575">
        <v>86.838731528879947</v>
      </c>
      <c r="C7" s="575">
        <v>7.8293945122134122E-3</v>
      </c>
      <c r="D7" s="575">
        <v>13.141338092561435</v>
      </c>
      <c r="E7" s="575">
        <v>0</v>
      </c>
      <c r="F7" s="575">
        <v>0</v>
      </c>
      <c r="G7" s="575">
        <v>0</v>
      </c>
      <c r="H7" s="575">
        <v>5.3199230952594915E-5</v>
      </c>
      <c r="I7" s="575">
        <v>5.0728174375831228E-3</v>
      </c>
      <c r="J7" s="575">
        <v>6.9057476740055123E-3</v>
      </c>
      <c r="K7" s="575">
        <v>6.9219703868573509E-5</v>
      </c>
    </row>
    <row r="8" spans="1:11">
      <c r="A8" s="279">
        <v>42125</v>
      </c>
      <c r="B8" s="575">
        <v>86.67655259950287</v>
      </c>
      <c r="C8" s="575">
        <v>8.785428153913628E-3</v>
      </c>
      <c r="D8" s="575">
        <v>13.299543583044503</v>
      </c>
      <c r="E8" s="575">
        <v>0</v>
      </c>
      <c r="F8" s="575">
        <v>0</v>
      </c>
      <c r="G8" s="575">
        <v>7.6135094366457491E-7</v>
      </c>
      <c r="H8" s="575">
        <v>1.2884755958012736E-5</v>
      </c>
      <c r="I8" s="575">
        <v>6.730857021931538E-3</v>
      </c>
      <c r="J8" s="575">
        <v>8.3249209788341209E-3</v>
      </c>
      <c r="K8" s="575">
        <v>4.8965191037820826E-5</v>
      </c>
    </row>
    <row r="9" spans="1:11">
      <c r="A9" s="279">
        <v>42170</v>
      </c>
      <c r="B9" s="380">
        <v>85.15</v>
      </c>
      <c r="C9" s="380">
        <v>0.01</v>
      </c>
      <c r="D9" s="380">
        <v>14.83</v>
      </c>
      <c r="E9" s="380">
        <v>0</v>
      </c>
      <c r="F9" s="380">
        <v>0</v>
      </c>
      <c r="G9" s="380">
        <v>0</v>
      </c>
      <c r="H9" s="380">
        <v>0</v>
      </c>
      <c r="I9" s="380">
        <v>0.01</v>
      </c>
      <c r="J9" s="380">
        <v>0.01</v>
      </c>
      <c r="K9" s="380">
        <v>0</v>
      </c>
    </row>
    <row r="10" spans="1:11">
      <c r="A10" s="279">
        <v>42200</v>
      </c>
      <c r="B10" s="380">
        <v>85.179767338093797</v>
      </c>
      <c r="C10" s="380">
        <v>7.5677953305392752E-3</v>
      </c>
      <c r="D10" s="380">
        <v>14.79721937502068</v>
      </c>
      <c r="E10" s="380">
        <v>1.0408339304491055E-3</v>
      </c>
      <c r="F10" s="380">
        <v>0</v>
      </c>
      <c r="G10" s="380">
        <v>0</v>
      </c>
      <c r="H10" s="380">
        <v>1.4973591189459819E-5</v>
      </c>
      <c r="I10" s="380">
        <v>7.547244881519379E-3</v>
      </c>
      <c r="J10" s="380">
        <v>6.8342334805774549E-3</v>
      </c>
      <c r="K10" s="380">
        <v>8.2056712536202321E-6</v>
      </c>
    </row>
    <row r="11" spans="1:11">
      <c r="A11" s="279">
        <v>42231</v>
      </c>
      <c r="B11" s="380">
        <v>85.739592455257736</v>
      </c>
      <c r="C11" s="380">
        <v>7.8471535341857954E-3</v>
      </c>
      <c r="D11" s="380">
        <v>14.24</v>
      </c>
      <c r="E11" s="380">
        <v>4.9642178080829252E-4</v>
      </c>
      <c r="F11" s="380">
        <v>1.0440136742231565E-6</v>
      </c>
      <c r="G11" s="380">
        <v>1.3239019605508418E-5</v>
      </c>
      <c r="H11" s="380">
        <v>4.7712574912175278E-6</v>
      </c>
      <c r="I11" s="380">
        <v>6.6644481317438362E-3</v>
      </c>
      <c r="J11" s="380">
        <v>9.5655525422876364E-3</v>
      </c>
      <c r="K11" s="380">
        <v>7.2916227440533649E-6</v>
      </c>
    </row>
    <row r="12" spans="1:11">
      <c r="A12" s="279">
        <v>42262</v>
      </c>
      <c r="B12" s="380">
        <v>82.174723983792902</v>
      </c>
      <c r="C12" s="380">
        <v>7.3581423500691627E-3</v>
      </c>
      <c r="D12" s="380">
        <v>17.800177642068011</v>
      </c>
      <c r="E12" s="380">
        <v>5.8654765272515873E-4</v>
      </c>
      <c r="F12" s="380">
        <v>1.5336566741257701E-5</v>
      </c>
      <c r="G12" s="380">
        <v>1.371988355530754E-5</v>
      </c>
      <c r="H12" s="380">
        <v>1.4366509682321436E-5</v>
      </c>
      <c r="I12" s="380">
        <v>7.7137125099724525E-3</v>
      </c>
      <c r="J12" s="380">
        <v>9.3839094004130163E-3</v>
      </c>
      <c r="K12" s="380">
        <v>1.2639265922703937E-5</v>
      </c>
    </row>
    <row r="13" spans="1:11">
      <c r="A13" s="279">
        <v>42292</v>
      </c>
      <c r="B13" s="380">
        <v>83.319206905646084</v>
      </c>
      <c r="C13" s="380">
        <v>8.2797096189631408E-3</v>
      </c>
      <c r="D13" s="380">
        <v>16.657373646473321</v>
      </c>
      <c r="E13" s="380">
        <v>7.4938349287398918E-4</v>
      </c>
      <c r="F13" s="380">
        <v>0</v>
      </c>
      <c r="G13" s="380">
        <v>1.4543633412219544E-5</v>
      </c>
      <c r="H13" s="380">
        <v>3.1270973358759755E-6</v>
      </c>
      <c r="I13" s="380">
        <v>5.7246470814766729E-3</v>
      </c>
      <c r="J13" s="380">
        <v>8.648036956545405E-3</v>
      </c>
      <c r="K13" s="380">
        <v>0</v>
      </c>
    </row>
    <row r="14" spans="1:11">
      <c r="A14" s="279">
        <v>42323</v>
      </c>
      <c r="B14" s="380">
        <v>85.932372620329559</v>
      </c>
      <c r="C14" s="380">
        <v>4.4156108250366782E-3</v>
      </c>
      <c r="D14" s="380">
        <v>14.042660116415451</v>
      </c>
      <c r="E14" s="380">
        <v>7.4938349287398918E-4</v>
      </c>
      <c r="F14" s="380">
        <v>0</v>
      </c>
      <c r="G14" s="380">
        <v>1.4543633412219544E-5</v>
      </c>
      <c r="H14" s="380">
        <v>3.1270973358759755E-6</v>
      </c>
      <c r="I14" s="380">
        <v>1.0960424639000191E-2</v>
      </c>
      <c r="J14" s="380">
        <v>8.7865661830834295E-3</v>
      </c>
      <c r="K14" s="380">
        <v>0</v>
      </c>
    </row>
    <row r="15" spans="1:11">
      <c r="A15" s="279">
        <v>42353</v>
      </c>
      <c r="B15" s="380">
        <v>86.351851671221553</v>
      </c>
      <c r="C15" s="380">
        <v>1.9539239006445715E-5</v>
      </c>
      <c r="D15" s="380">
        <v>13.621507454331322</v>
      </c>
      <c r="E15" s="380">
        <v>7.0933141082687675E-4</v>
      </c>
      <c r="F15" s="380">
        <v>0</v>
      </c>
      <c r="G15" s="380">
        <v>4.3830570290438456E-3</v>
      </c>
      <c r="H15" s="380">
        <v>8.5805962164071818E-6</v>
      </c>
      <c r="I15" s="380">
        <v>1.2744008824591278E-2</v>
      </c>
      <c r="J15" s="380">
        <v>8.7763573474370291E-3</v>
      </c>
      <c r="K15" s="380">
        <v>4.3830570290438456E-3</v>
      </c>
    </row>
    <row r="16" spans="1:11">
      <c r="A16" s="279">
        <v>42384</v>
      </c>
      <c r="B16" s="380">
        <v>86.420088250040223</v>
      </c>
      <c r="C16" s="380">
        <v>0</v>
      </c>
      <c r="D16" s="380">
        <v>13.545949276056263</v>
      </c>
      <c r="E16" s="380">
        <v>1.9841478217388011E-6</v>
      </c>
      <c r="F16" s="380">
        <v>0</v>
      </c>
      <c r="G16" s="380">
        <v>0</v>
      </c>
      <c r="H16" s="380">
        <v>1.8570806054528029E-5</v>
      </c>
      <c r="I16" s="380">
        <v>1.2655866311018523E-2</v>
      </c>
      <c r="J16" s="380">
        <v>1.6513641592949241E-2</v>
      </c>
      <c r="K16" s="380">
        <v>1.5328013590401749E-5</v>
      </c>
    </row>
    <row r="17" spans="1:16">
      <c r="A17" s="730">
        <v>42415</v>
      </c>
      <c r="B17" s="800">
        <v>86.283120540869007</v>
      </c>
      <c r="C17" s="800">
        <v>3.488817875327269E-3</v>
      </c>
      <c r="D17" s="800">
        <v>13.699137661350274</v>
      </c>
      <c r="E17" s="800">
        <v>1.9841478217388011E-6</v>
      </c>
      <c r="F17" s="800">
        <v>0</v>
      </c>
      <c r="G17" s="800">
        <v>0</v>
      </c>
      <c r="H17" s="800">
        <v>6.2328912576675924E-6</v>
      </c>
      <c r="I17" s="800">
        <v>7.3375875732188418E-3</v>
      </c>
      <c r="J17" s="800">
        <v>6.9039041547757545E-3</v>
      </c>
      <c r="K17" s="800">
        <v>5.2552861915039608E-6</v>
      </c>
    </row>
    <row r="18" spans="1:16">
      <c r="A18" s="730">
        <v>42444</v>
      </c>
      <c r="B18" s="800">
        <v>85.245015439252285</v>
      </c>
      <c r="C18" s="800">
        <v>3.4558982636604101E-3</v>
      </c>
      <c r="D18" s="800">
        <v>14.738538376744076</v>
      </c>
      <c r="E18" s="800">
        <v>3.6032049031259036E-6</v>
      </c>
      <c r="F18" s="800">
        <v>0</v>
      </c>
      <c r="G18" s="800">
        <v>5.2376383580436231E-6</v>
      </c>
      <c r="H18" s="800">
        <v>2.7732582453731572E-6</v>
      </c>
      <c r="I18" s="800">
        <v>7.7609255698535065E-3</v>
      </c>
      <c r="J18" s="800">
        <v>5.2177460687286665E-3</v>
      </c>
      <c r="K18" s="800">
        <v>2.7732582453731572E-6</v>
      </c>
    </row>
    <row r="19" spans="1:16" s="541" customFormat="1" ht="12.75">
      <c r="A19" s="375" t="s">
        <v>342</v>
      </c>
      <c r="B19" s="333"/>
      <c r="C19" s="333"/>
      <c r="D19" s="333"/>
      <c r="E19" s="333"/>
      <c r="F19" s="333"/>
      <c r="G19" s="333"/>
      <c r="H19" s="333"/>
      <c r="I19" s="333"/>
      <c r="J19" s="333"/>
      <c r="K19" s="333"/>
      <c r="L19" s="333"/>
      <c r="M19" s="333"/>
      <c r="N19" s="333"/>
      <c r="O19" s="333"/>
      <c r="P19" s="333"/>
    </row>
  </sheetData>
  <mergeCells count="2">
    <mergeCell ref="A2:A3"/>
    <mergeCell ref="B2:K2"/>
  </mergeCells>
  <pageMargins left="0.7" right="0.7" top="0.75" bottom="0.75" header="0.3" footer="0.3"/>
  <pageSetup scale="8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zoomScaleSheetLayoutView="100" workbookViewId="0">
      <selection activeCell="H35" sqref="H35"/>
    </sheetView>
  </sheetViews>
  <sheetFormatPr defaultColWidth="8.85546875" defaultRowHeight="12.75"/>
  <cols>
    <col min="1" max="1" width="7.5703125" style="580" customWidth="1"/>
    <col min="2" max="2" width="7.7109375" style="580" customWidth="1"/>
    <col min="3" max="3" width="9.85546875" style="580" customWidth="1"/>
    <col min="4" max="4" width="8.85546875" style="580" customWidth="1"/>
    <col min="5" max="5" width="10.28515625" style="580" customWidth="1"/>
    <col min="6" max="6" width="9.140625" style="580" customWidth="1"/>
    <col min="7" max="7" width="9.85546875" style="580" customWidth="1"/>
    <col min="8" max="8" width="9.140625" style="580" customWidth="1"/>
    <col min="9" max="9" width="10.42578125" style="580" customWidth="1"/>
    <col min="10" max="10" width="8.5703125" style="580" customWidth="1"/>
    <col min="11" max="11" width="9" style="580" bestFit="1" customWidth="1"/>
    <col min="12" max="12" width="8.28515625" style="580" customWidth="1"/>
    <col min="13" max="13" width="1.85546875" style="580" hidden="1" customWidth="1"/>
    <col min="14" max="244" width="8.85546875" style="580"/>
    <col min="245" max="245" width="12.140625" style="580" customWidth="1"/>
    <col min="246" max="246" width="9" style="580" customWidth="1"/>
    <col min="247" max="247" width="11.85546875" style="580" customWidth="1"/>
    <col min="248" max="248" width="10.7109375" style="580" customWidth="1"/>
    <col min="249" max="249" width="12" style="580" customWidth="1"/>
    <col min="250" max="251" width="11.85546875" style="580" customWidth="1"/>
    <col min="252" max="254" width="11" style="580" customWidth="1"/>
    <col min="255" max="255" width="14.5703125" style="580" customWidth="1"/>
    <col min="256" max="256" width="13.7109375" style="580" customWidth="1"/>
    <col min="257" max="257" width="1.85546875" style="580" customWidth="1"/>
    <col min="258" max="500" width="8.85546875" style="580"/>
    <col min="501" max="501" width="12.140625" style="580" customWidth="1"/>
    <col min="502" max="502" width="9" style="580" customWidth="1"/>
    <col min="503" max="503" width="11.85546875" style="580" customWidth="1"/>
    <col min="504" max="504" width="10.7109375" style="580" customWidth="1"/>
    <col min="505" max="505" width="12" style="580" customWidth="1"/>
    <col min="506" max="507" width="11.85546875" style="580" customWidth="1"/>
    <col min="508" max="510" width="11" style="580" customWidth="1"/>
    <col min="511" max="511" width="14.5703125" style="580" customWidth="1"/>
    <col min="512" max="512" width="13.7109375" style="580" customWidth="1"/>
    <col min="513" max="513" width="1.85546875" style="580" customWidth="1"/>
    <col min="514" max="756" width="8.85546875" style="580"/>
    <col min="757" max="757" width="12.140625" style="580" customWidth="1"/>
    <col min="758" max="758" width="9" style="580" customWidth="1"/>
    <col min="759" max="759" width="11.85546875" style="580" customWidth="1"/>
    <col min="760" max="760" width="10.7109375" style="580" customWidth="1"/>
    <col min="761" max="761" width="12" style="580" customWidth="1"/>
    <col min="762" max="763" width="11.85546875" style="580" customWidth="1"/>
    <col min="764" max="766" width="11" style="580" customWidth="1"/>
    <col min="767" max="767" width="14.5703125" style="580" customWidth="1"/>
    <col min="768" max="768" width="13.7109375" style="580" customWidth="1"/>
    <col min="769" max="769" width="1.85546875" style="580" customWidth="1"/>
    <col min="770" max="1012" width="8.85546875" style="580"/>
    <col min="1013" max="1013" width="12.140625" style="580" customWidth="1"/>
    <col min="1014" max="1014" width="9" style="580" customWidth="1"/>
    <col min="1015" max="1015" width="11.85546875" style="580" customWidth="1"/>
    <col min="1016" max="1016" width="10.7109375" style="580" customWidth="1"/>
    <col min="1017" max="1017" width="12" style="580" customWidth="1"/>
    <col min="1018" max="1019" width="11.85546875" style="580" customWidth="1"/>
    <col min="1020" max="1022" width="11" style="580" customWidth="1"/>
    <col min="1023" max="1023" width="14.5703125" style="580" customWidth="1"/>
    <col min="1024" max="1024" width="13.7109375" style="580" customWidth="1"/>
    <col min="1025" max="1025" width="1.85546875" style="580" customWidth="1"/>
    <col min="1026" max="1268" width="8.85546875" style="580"/>
    <col min="1269" max="1269" width="12.140625" style="580" customWidth="1"/>
    <col min="1270" max="1270" width="9" style="580" customWidth="1"/>
    <col min="1271" max="1271" width="11.85546875" style="580" customWidth="1"/>
    <col min="1272" max="1272" width="10.7109375" style="580" customWidth="1"/>
    <col min="1273" max="1273" width="12" style="580" customWidth="1"/>
    <col min="1274" max="1275" width="11.85546875" style="580" customWidth="1"/>
    <col min="1276" max="1278" width="11" style="580" customWidth="1"/>
    <col min="1279" max="1279" width="14.5703125" style="580" customWidth="1"/>
    <col min="1280" max="1280" width="13.7109375" style="580" customWidth="1"/>
    <col min="1281" max="1281" width="1.85546875" style="580" customWidth="1"/>
    <col min="1282" max="1524" width="8.85546875" style="580"/>
    <col min="1525" max="1525" width="12.140625" style="580" customWidth="1"/>
    <col min="1526" max="1526" width="9" style="580" customWidth="1"/>
    <col min="1527" max="1527" width="11.85546875" style="580" customWidth="1"/>
    <col min="1528" max="1528" width="10.7109375" style="580" customWidth="1"/>
    <col min="1529" max="1529" width="12" style="580" customWidth="1"/>
    <col min="1530" max="1531" width="11.85546875" style="580" customWidth="1"/>
    <col min="1532" max="1534" width="11" style="580" customWidth="1"/>
    <col min="1535" max="1535" width="14.5703125" style="580" customWidth="1"/>
    <col min="1536" max="1536" width="13.7109375" style="580" customWidth="1"/>
    <col min="1537" max="1537" width="1.85546875" style="580" customWidth="1"/>
    <col min="1538" max="1780" width="8.85546875" style="580"/>
    <col min="1781" max="1781" width="12.140625" style="580" customWidth="1"/>
    <col min="1782" max="1782" width="9" style="580" customWidth="1"/>
    <col min="1783" max="1783" width="11.85546875" style="580" customWidth="1"/>
    <col min="1784" max="1784" width="10.7109375" style="580" customWidth="1"/>
    <col min="1785" max="1785" width="12" style="580" customWidth="1"/>
    <col min="1786" max="1787" width="11.85546875" style="580" customWidth="1"/>
    <col min="1788" max="1790" width="11" style="580" customWidth="1"/>
    <col min="1791" max="1791" width="14.5703125" style="580" customWidth="1"/>
    <col min="1792" max="1792" width="13.7109375" style="580" customWidth="1"/>
    <col min="1793" max="1793" width="1.85546875" style="580" customWidth="1"/>
    <col min="1794" max="2036" width="8.85546875" style="580"/>
    <col min="2037" max="2037" width="12.140625" style="580" customWidth="1"/>
    <col min="2038" max="2038" width="9" style="580" customWidth="1"/>
    <col min="2039" max="2039" width="11.85546875" style="580" customWidth="1"/>
    <col min="2040" max="2040" width="10.7109375" style="580" customWidth="1"/>
    <col min="2041" max="2041" width="12" style="580" customWidth="1"/>
    <col min="2042" max="2043" width="11.85546875" style="580" customWidth="1"/>
    <col min="2044" max="2046" width="11" style="580" customWidth="1"/>
    <col min="2047" max="2047" width="14.5703125" style="580" customWidth="1"/>
    <col min="2048" max="2048" width="13.7109375" style="580" customWidth="1"/>
    <col min="2049" max="2049" width="1.85546875" style="580" customWidth="1"/>
    <col min="2050" max="2292" width="8.85546875" style="580"/>
    <col min="2293" max="2293" width="12.140625" style="580" customWidth="1"/>
    <col min="2294" max="2294" width="9" style="580" customWidth="1"/>
    <col min="2295" max="2295" width="11.85546875" style="580" customWidth="1"/>
    <col min="2296" max="2296" width="10.7109375" style="580" customWidth="1"/>
    <col min="2297" max="2297" width="12" style="580" customWidth="1"/>
    <col min="2298" max="2299" width="11.85546875" style="580" customWidth="1"/>
    <col min="2300" max="2302" width="11" style="580" customWidth="1"/>
    <col min="2303" max="2303" width="14.5703125" style="580" customWidth="1"/>
    <col min="2304" max="2304" width="13.7109375" style="580" customWidth="1"/>
    <col min="2305" max="2305" width="1.85546875" style="580" customWidth="1"/>
    <col min="2306" max="2548" width="8.85546875" style="580"/>
    <col min="2549" max="2549" width="12.140625" style="580" customWidth="1"/>
    <col min="2550" max="2550" width="9" style="580" customWidth="1"/>
    <col min="2551" max="2551" width="11.85546875" style="580" customWidth="1"/>
    <col min="2552" max="2552" width="10.7109375" style="580" customWidth="1"/>
    <col min="2553" max="2553" width="12" style="580" customWidth="1"/>
    <col min="2554" max="2555" width="11.85546875" style="580" customWidth="1"/>
    <col min="2556" max="2558" width="11" style="580" customWidth="1"/>
    <col min="2559" max="2559" width="14.5703125" style="580" customWidth="1"/>
    <col min="2560" max="2560" width="13.7109375" style="580" customWidth="1"/>
    <col min="2561" max="2561" width="1.85546875" style="580" customWidth="1"/>
    <col min="2562" max="2804" width="8.85546875" style="580"/>
    <col min="2805" max="2805" width="12.140625" style="580" customWidth="1"/>
    <col min="2806" max="2806" width="9" style="580" customWidth="1"/>
    <col min="2807" max="2807" width="11.85546875" style="580" customWidth="1"/>
    <col min="2808" max="2808" width="10.7109375" style="580" customWidth="1"/>
    <col min="2809" max="2809" width="12" style="580" customWidth="1"/>
    <col min="2810" max="2811" width="11.85546875" style="580" customWidth="1"/>
    <col min="2812" max="2814" width="11" style="580" customWidth="1"/>
    <col min="2815" max="2815" width="14.5703125" style="580" customWidth="1"/>
    <col min="2816" max="2816" width="13.7109375" style="580" customWidth="1"/>
    <col min="2817" max="2817" width="1.85546875" style="580" customWidth="1"/>
    <col min="2818" max="3060" width="8.85546875" style="580"/>
    <col min="3061" max="3061" width="12.140625" style="580" customWidth="1"/>
    <col min="3062" max="3062" width="9" style="580" customWidth="1"/>
    <col min="3063" max="3063" width="11.85546875" style="580" customWidth="1"/>
    <col min="3064" max="3064" width="10.7109375" style="580" customWidth="1"/>
    <col min="3065" max="3065" width="12" style="580" customWidth="1"/>
    <col min="3066" max="3067" width="11.85546875" style="580" customWidth="1"/>
    <col min="3068" max="3070" width="11" style="580" customWidth="1"/>
    <col min="3071" max="3071" width="14.5703125" style="580" customWidth="1"/>
    <col min="3072" max="3072" width="13.7109375" style="580" customWidth="1"/>
    <col min="3073" max="3073" width="1.85546875" style="580" customWidth="1"/>
    <col min="3074" max="3316" width="8.85546875" style="580"/>
    <col min="3317" max="3317" width="12.140625" style="580" customWidth="1"/>
    <col min="3318" max="3318" width="9" style="580" customWidth="1"/>
    <col min="3319" max="3319" width="11.85546875" style="580" customWidth="1"/>
    <col min="3320" max="3320" width="10.7109375" style="580" customWidth="1"/>
    <col min="3321" max="3321" width="12" style="580" customWidth="1"/>
    <col min="3322" max="3323" width="11.85546875" style="580" customWidth="1"/>
    <col min="3324" max="3326" width="11" style="580" customWidth="1"/>
    <col min="3327" max="3327" width="14.5703125" style="580" customWidth="1"/>
    <col min="3328" max="3328" width="13.7109375" style="580" customWidth="1"/>
    <col min="3329" max="3329" width="1.85546875" style="580" customWidth="1"/>
    <col min="3330" max="3572" width="8.85546875" style="580"/>
    <col min="3573" max="3573" width="12.140625" style="580" customWidth="1"/>
    <col min="3574" max="3574" width="9" style="580" customWidth="1"/>
    <col min="3575" max="3575" width="11.85546875" style="580" customWidth="1"/>
    <col min="3576" max="3576" width="10.7109375" style="580" customWidth="1"/>
    <col min="3577" max="3577" width="12" style="580" customWidth="1"/>
    <col min="3578" max="3579" width="11.85546875" style="580" customWidth="1"/>
    <col min="3580" max="3582" width="11" style="580" customWidth="1"/>
    <col min="3583" max="3583" width="14.5703125" style="580" customWidth="1"/>
    <col min="3584" max="3584" width="13.7109375" style="580" customWidth="1"/>
    <col min="3585" max="3585" width="1.85546875" style="580" customWidth="1"/>
    <col min="3586" max="3828" width="8.85546875" style="580"/>
    <col min="3829" max="3829" width="12.140625" style="580" customWidth="1"/>
    <col min="3830" max="3830" width="9" style="580" customWidth="1"/>
    <col min="3831" max="3831" width="11.85546875" style="580" customWidth="1"/>
    <col min="3832" max="3832" width="10.7109375" style="580" customWidth="1"/>
    <col min="3833" max="3833" width="12" style="580" customWidth="1"/>
    <col min="3834" max="3835" width="11.85546875" style="580" customWidth="1"/>
    <col min="3836" max="3838" width="11" style="580" customWidth="1"/>
    <col min="3839" max="3839" width="14.5703125" style="580" customWidth="1"/>
    <col min="3840" max="3840" width="13.7109375" style="580" customWidth="1"/>
    <col min="3841" max="3841" width="1.85546875" style="580" customWidth="1"/>
    <col min="3842" max="4084" width="8.85546875" style="580"/>
    <col min="4085" max="4085" width="12.140625" style="580" customWidth="1"/>
    <col min="4086" max="4086" width="9" style="580" customWidth="1"/>
    <col min="4087" max="4087" width="11.85546875" style="580" customWidth="1"/>
    <col min="4088" max="4088" width="10.7109375" style="580" customWidth="1"/>
    <col min="4089" max="4089" width="12" style="580" customWidth="1"/>
    <col min="4090" max="4091" width="11.85546875" style="580" customWidth="1"/>
    <col min="4092" max="4094" width="11" style="580" customWidth="1"/>
    <col min="4095" max="4095" width="14.5703125" style="580" customWidth="1"/>
    <col min="4096" max="4096" width="13.7109375" style="580" customWidth="1"/>
    <col min="4097" max="4097" width="1.85546875" style="580" customWidth="1"/>
    <col min="4098" max="4340" width="8.85546875" style="580"/>
    <col min="4341" max="4341" width="12.140625" style="580" customWidth="1"/>
    <col min="4342" max="4342" width="9" style="580" customWidth="1"/>
    <col min="4343" max="4343" width="11.85546875" style="580" customWidth="1"/>
    <col min="4344" max="4344" width="10.7109375" style="580" customWidth="1"/>
    <col min="4345" max="4345" width="12" style="580" customWidth="1"/>
    <col min="4346" max="4347" width="11.85546875" style="580" customWidth="1"/>
    <col min="4348" max="4350" width="11" style="580" customWidth="1"/>
    <col min="4351" max="4351" width="14.5703125" style="580" customWidth="1"/>
    <col min="4352" max="4352" width="13.7109375" style="580" customWidth="1"/>
    <col min="4353" max="4353" width="1.85546875" style="580" customWidth="1"/>
    <col min="4354" max="4596" width="8.85546875" style="580"/>
    <col min="4597" max="4597" width="12.140625" style="580" customWidth="1"/>
    <col min="4598" max="4598" width="9" style="580" customWidth="1"/>
    <col min="4599" max="4599" width="11.85546875" style="580" customWidth="1"/>
    <col min="4600" max="4600" width="10.7109375" style="580" customWidth="1"/>
    <col min="4601" max="4601" width="12" style="580" customWidth="1"/>
    <col min="4602" max="4603" width="11.85546875" style="580" customWidth="1"/>
    <col min="4604" max="4606" width="11" style="580" customWidth="1"/>
    <col min="4607" max="4607" width="14.5703125" style="580" customWidth="1"/>
    <col min="4608" max="4608" width="13.7109375" style="580" customWidth="1"/>
    <col min="4609" max="4609" width="1.85546875" style="580" customWidth="1"/>
    <col min="4610" max="4852" width="8.85546875" style="580"/>
    <col min="4853" max="4853" width="12.140625" style="580" customWidth="1"/>
    <col min="4854" max="4854" width="9" style="580" customWidth="1"/>
    <col min="4855" max="4855" width="11.85546875" style="580" customWidth="1"/>
    <col min="4856" max="4856" width="10.7109375" style="580" customWidth="1"/>
    <col min="4857" max="4857" width="12" style="580" customWidth="1"/>
    <col min="4858" max="4859" width="11.85546875" style="580" customWidth="1"/>
    <col min="4860" max="4862" width="11" style="580" customWidth="1"/>
    <col min="4863" max="4863" width="14.5703125" style="580" customWidth="1"/>
    <col min="4864" max="4864" width="13.7109375" style="580" customWidth="1"/>
    <col min="4865" max="4865" width="1.85546875" style="580" customWidth="1"/>
    <col min="4866" max="5108" width="8.85546875" style="580"/>
    <col min="5109" max="5109" width="12.140625" style="580" customWidth="1"/>
    <col min="5110" max="5110" width="9" style="580" customWidth="1"/>
    <col min="5111" max="5111" width="11.85546875" style="580" customWidth="1"/>
    <col min="5112" max="5112" width="10.7109375" style="580" customWidth="1"/>
    <col min="5113" max="5113" width="12" style="580" customWidth="1"/>
    <col min="5114" max="5115" width="11.85546875" style="580" customWidth="1"/>
    <col min="5116" max="5118" width="11" style="580" customWidth="1"/>
    <col min="5119" max="5119" width="14.5703125" style="580" customWidth="1"/>
    <col min="5120" max="5120" width="13.7109375" style="580" customWidth="1"/>
    <col min="5121" max="5121" width="1.85546875" style="580" customWidth="1"/>
    <col min="5122" max="5364" width="8.85546875" style="580"/>
    <col min="5365" max="5365" width="12.140625" style="580" customWidth="1"/>
    <col min="5366" max="5366" width="9" style="580" customWidth="1"/>
    <col min="5367" max="5367" width="11.85546875" style="580" customWidth="1"/>
    <col min="5368" max="5368" width="10.7109375" style="580" customWidth="1"/>
    <col min="5369" max="5369" width="12" style="580" customWidth="1"/>
    <col min="5370" max="5371" width="11.85546875" style="580" customWidth="1"/>
    <col min="5372" max="5374" width="11" style="580" customWidth="1"/>
    <col min="5375" max="5375" width="14.5703125" style="580" customWidth="1"/>
    <col min="5376" max="5376" width="13.7109375" style="580" customWidth="1"/>
    <col min="5377" max="5377" width="1.85546875" style="580" customWidth="1"/>
    <col min="5378" max="5620" width="8.85546875" style="580"/>
    <col min="5621" max="5621" width="12.140625" style="580" customWidth="1"/>
    <col min="5622" max="5622" width="9" style="580" customWidth="1"/>
    <col min="5623" max="5623" width="11.85546875" style="580" customWidth="1"/>
    <col min="5624" max="5624" width="10.7109375" style="580" customWidth="1"/>
    <col min="5625" max="5625" width="12" style="580" customWidth="1"/>
    <col min="5626" max="5627" width="11.85546875" style="580" customWidth="1"/>
    <col min="5628" max="5630" width="11" style="580" customWidth="1"/>
    <col min="5631" max="5631" width="14.5703125" style="580" customWidth="1"/>
    <col min="5632" max="5632" width="13.7109375" style="580" customWidth="1"/>
    <col min="5633" max="5633" width="1.85546875" style="580" customWidth="1"/>
    <col min="5634" max="5876" width="8.85546875" style="580"/>
    <col min="5877" max="5877" width="12.140625" style="580" customWidth="1"/>
    <col min="5878" max="5878" width="9" style="580" customWidth="1"/>
    <col min="5879" max="5879" width="11.85546875" style="580" customWidth="1"/>
    <col min="5880" max="5880" width="10.7109375" style="580" customWidth="1"/>
    <col min="5881" max="5881" width="12" style="580" customWidth="1"/>
    <col min="5882" max="5883" width="11.85546875" style="580" customWidth="1"/>
    <col min="5884" max="5886" width="11" style="580" customWidth="1"/>
    <col min="5887" max="5887" width="14.5703125" style="580" customWidth="1"/>
    <col min="5888" max="5888" width="13.7109375" style="580" customWidth="1"/>
    <col min="5889" max="5889" width="1.85546875" style="580" customWidth="1"/>
    <col min="5890" max="6132" width="8.85546875" style="580"/>
    <col min="6133" max="6133" width="12.140625" style="580" customWidth="1"/>
    <col min="6134" max="6134" width="9" style="580" customWidth="1"/>
    <col min="6135" max="6135" width="11.85546875" style="580" customWidth="1"/>
    <col min="6136" max="6136" width="10.7109375" style="580" customWidth="1"/>
    <col min="6137" max="6137" width="12" style="580" customWidth="1"/>
    <col min="6138" max="6139" width="11.85546875" style="580" customWidth="1"/>
    <col min="6140" max="6142" width="11" style="580" customWidth="1"/>
    <col min="6143" max="6143" width="14.5703125" style="580" customWidth="1"/>
    <col min="6144" max="6144" width="13.7109375" style="580" customWidth="1"/>
    <col min="6145" max="6145" width="1.85546875" style="580" customWidth="1"/>
    <col min="6146" max="6388" width="8.85546875" style="580"/>
    <col min="6389" max="6389" width="12.140625" style="580" customWidth="1"/>
    <col min="6390" max="6390" width="9" style="580" customWidth="1"/>
    <col min="6391" max="6391" width="11.85546875" style="580" customWidth="1"/>
    <col min="6392" max="6392" width="10.7109375" style="580" customWidth="1"/>
    <col min="6393" max="6393" width="12" style="580" customWidth="1"/>
    <col min="6394" max="6395" width="11.85546875" style="580" customWidth="1"/>
    <col min="6396" max="6398" width="11" style="580" customWidth="1"/>
    <col min="6399" max="6399" width="14.5703125" style="580" customWidth="1"/>
    <col min="6400" max="6400" width="13.7109375" style="580" customWidth="1"/>
    <col min="6401" max="6401" width="1.85546875" style="580" customWidth="1"/>
    <col min="6402" max="6644" width="8.85546875" style="580"/>
    <col min="6645" max="6645" width="12.140625" style="580" customWidth="1"/>
    <col min="6646" max="6646" width="9" style="580" customWidth="1"/>
    <col min="6647" max="6647" width="11.85546875" style="580" customWidth="1"/>
    <col min="6648" max="6648" width="10.7109375" style="580" customWidth="1"/>
    <col min="6649" max="6649" width="12" style="580" customWidth="1"/>
    <col min="6650" max="6651" width="11.85546875" style="580" customWidth="1"/>
    <col min="6652" max="6654" width="11" style="580" customWidth="1"/>
    <col min="6655" max="6655" width="14.5703125" style="580" customWidth="1"/>
    <col min="6656" max="6656" width="13.7109375" style="580" customWidth="1"/>
    <col min="6657" max="6657" width="1.85546875" style="580" customWidth="1"/>
    <col min="6658" max="6900" width="8.85546875" style="580"/>
    <col min="6901" max="6901" width="12.140625" style="580" customWidth="1"/>
    <col min="6902" max="6902" width="9" style="580" customWidth="1"/>
    <col min="6903" max="6903" width="11.85546875" style="580" customWidth="1"/>
    <col min="6904" max="6904" width="10.7109375" style="580" customWidth="1"/>
    <col min="6905" max="6905" width="12" style="580" customWidth="1"/>
    <col min="6906" max="6907" width="11.85546875" style="580" customWidth="1"/>
    <col min="6908" max="6910" width="11" style="580" customWidth="1"/>
    <col min="6911" max="6911" width="14.5703125" style="580" customWidth="1"/>
    <col min="6912" max="6912" width="13.7109375" style="580" customWidth="1"/>
    <col min="6913" max="6913" width="1.85546875" style="580" customWidth="1"/>
    <col min="6914" max="7156" width="8.85546875" style="580"/>
    <col min="7157" max="7157" width="12.140625" style="580" customWidth="1"/>
    <col min="7158" max="7158" width="9" style="580" customWidth="1"/>
    <col min="7159" max="7159" width="11.85546875" style="580" customWidth="1"/>
    <col min="7160" max="7160" width="10.7109375" style="580" customWidth="1"/>
    <col min="7161" max="7161" width="12" style="580" customWidth="1"/>
    <col min="7162" max="7163" width="11.85546875" style="580" customWidth="1"/>
    <col min="7164" max="7166" width="11" style="580" customWidth="1"/>
    <col min="7167" max="7167" width="14.5703125" style="580" customWidth="1"/>
    <col min="7168" max="7168" width="13.7109375" style="580" customWidth="1"/>
    <col min="7169" max="7169" width="1.85546875" style="580" customWidth="1"/>
    <col min="7170" max="7412" width="8.85546875" style="580"/>
    <col min="7413" max="7413" width="12.140625" style="580" customWidth="1"/>
    <col min="7414" max="7414" width="9" style="580" customWidth="1"/>
    <col min="7415" max="7415" width="11.85546875" style="580" customWidth="1"/>
    <col min="7416" max="7416" width="10.7109375" style="580" customWidth="1"/>
    <col min="7417" max="7417" width="12" style="580" customWidth="1"/>
    <col min="7418" max="7419" width="11.85546875" style="580" customWidth="1"/>
    <col min="7420" max="7422" width="11" style="580" customWidth="1"/>
    <col min="7423" max="7423" width="14.5703125" style="580" customWidth="1"/>
    <col min="7424" max="7424" width="13.7109375" style="580" customWidth="1"/>
    <col min="7425" max="7425" width="1.85546875" style="580" customWidth="1"/>
    <col min="7426" max="7668" width="8.85546875" style="580"/>
    <col min="7669" max="7669" width="12.140625" style="580" customWidth="1"/>
    <col min="7670" max="7670" width="9" style="580" customWidth="1"/>
    <col min="7671" max="7671" width="11.85546875" style="580" customWidth="1"/>
    <col min="7672" max="7672" width="10.7109375" style="580" customWidth="1"/>
    <col min="7673" max="7673" width="12" style="580" customWidth="1"/>
    <col min="7674" max="7675" width="11.85546875" style="580" customWidth="1"/>
    <col min="7676" max="7678" width="11" style="580" customWidth="1"/>
    <col min="7679" max="7679" width="14.5703125" style="580" customWidth="1"/>
    <col min="7680" max="7680" width="13.7109375" style="580" customWidth="1"/>
    <col min="7681" max="7681" width="1.85546875" style="580" customWidth="1"/>
    <col min="7682" max="7924" width="8.85546875" style="580"/>
    <col min="7925" max="7925" width="12.140625" style="580" customWidth="1"/>
    <col min="7926" max="7926" width="9" style="580" customWidth="1"/>
    <col min="7927" max="7927" width="11.85546875" style="580" customWidth="1"/>
    <col min="7928" max="7928" width="10.7109375" style="580" customWidth="1"/>
    <col min="7929" max="7929" width="12" style="580" customWidth="1"/>
    <col min="7930" max="7931" width="11.85546875" style="580" customWidth="1"/>
    <col min="7932" max="7934" width="11" style="580" customWidth="1"/>
    <col min="7935" max="7935" width="14.5703125" style="580" customWidth="1"/>
    <col min="7936" max="7936" width="13.7109375" style="580" customWidth="1"/>
    <col min="7937" max="7937" width="1.85546875" style="580" customWidth="1"/>
    <col min="7938" max="8180" width="8.85546875" style="580"/>
    <col min="8181" max="8181" width="12.140625" style="580" customWidth="1"/>
    <col min="8182" max="8182" width="9" style="580" customWidth="1"/>
    <col min="8183" max="8183" width="11.85546875" style="580" customWidth="1"/>
    <col min="8184" max="8184" width="10.7109375" style="580" customWidth="1"/>
    <col min="8185" max="8185" width="12" style="580" customWidth="1"/>
    <col min="8186" max="8187" width="11.85546875" style="580" customWidth="1"/>
    <col min="8188" max="8190" width="11" style="580" customWidth="1"/>
    <col min="8191" max="8191" width="14.5703125" style="580" customWidth="1"/>
    <col min="8192" max="8192" width="13.7109375" style="580" customWidth="1"/>
    <col min="8193" max="8193" width="1.85546875" style="580" customWidth="1"/>
    <col min="8194" max="8436" width="8.85546875" style="580"/>
    <col min="8437" max="8437" width="12.140625" style="580" customWidth="1"/>
    <col min="8438" max="8438" width="9" style="580" customWidth="1"/>
    <col min="8439" max="8439" width="11.85546875" style="580" customWidth="1"/>
    <col min="8440" max="8440" width="10.7109375" style="580" customWidth="1"/>
    <col min="8441" max="8441" width="12" style="580" customWidth="1"/>
    <col min="8442" max="8443" width="11.85546875" style="580" customWidth="1"/>
    <col min="8444" max="8446" width="11" style="580" customWidth="1"/>
    <col min="8447" max="8447" width="14.5703125" style="580" customWidth="1"/>
    <col min="8448" max="8448" width="13.7109375" style="580" customWidth="1"/>
    <col min="8449" max="8449" width="1.85546875" style="580" customWidth="1"/>
    <col min="8450" max="8692" width="8.85546875" style="580"/>
    <col min="8693" max="8693" width="12.140625" style="580" customWidth="1"/>
    <col min="8694" max="8694" width="9" style="580" customWidth="1"/>
    <col min="8695" max="8695" width="11.85546875" style="580" customWidth="1"/>
    <col min="8696" max="8696" width="10.7109375" style="580" customWidth="1"/>
    <col min="8697" max="8697" width="12" style="580" customWidth="1"/>
    <col min="8698" max="8699" width="11.85546875" style="580" customWidth="1"/>
    <col min="8700" max="8702" width="11" style="580" customWidth="1"/>
    <col min="8703" max="8703" width="14.5703125" style="580" customWidth="1"/>
    <col min="8704" max="8704" width="13.7109375" style="580" customWidth="1"/>
    <col min="8705" max="8705" width="1.85546875" style="580" customWidth="1"/>
    <col min="8706" max="8948" width="8.85546875" style="580"/>
    <col min="8949" max="8949" width="12.140625" style="580" customWidth="1"/>
    <col min="8950" max="8950" width="9" style="580" customWidth="1"/>
    <col min="8951" max="8951" width="11.85546875" style="580" customWidth="1"/>
    <col min="8952" max="8952" width="10.7109375" style="580" customWidth="1"/>
    <col min="8953" max="8953" width="12" style="580" customWidth="1"/>
    <col min="8954" max="8955" width="11.85546875" style="580" customWidth="1"/>
    <col min="8956" max="8958" width="11" style="580" customWidth="1"/>
    <col min="8959" max="8959" width="14.5703125" style="580" customWidth="1"/>
    <col min="8960" max="8960" width="13.7109375" style="580" customWidth="1"/>
    <col min="8961" max="8961" width="1.85546875" style="580" customWidth="1"/>
    <col min="8962" max="9204" width="8.85546875" style="580"/>
    <col min="9205" max="9205" width="12.140625" style="580" customWidth="1"/>
    <col min="9206" max="9206" width="9" style="580" customWidth="1"/>
    <col min="9207" max="9207" width="11.85546875" style="580" customWidth="1"/>
    <col min="9208" max="9208" width="10.7109375" style="580" customWidth="1"/>
    <col min="9209" max="9209" width="12" style="580" customWidth="1"/>
    <col min="9210" max="9211" width="11.85546875" style="580" customWidth="1"/>
    <col min="9212" max="9214" width="11" style="580" customWidth="1"/>
    <col min="9215" max="9215" width="14.5703125" style="580" customWidth="1"/>
    <col min="9216" max="9216" width="13.7109375" style="580" customWidth="1"/>
    <col min="9217" max="9217" width="1.85546875" style="580" customWidth="1"/>
    <col min="9218" max="9460" width="8.85546875" style="580"/>
    <col min="9461" max="9461" width="12.140625" style="580" customWidth="1"/>
    <col min="9462" max="9462" width="9" style="580" customWidth="1"/>
    <col min="9463" max="9463" width="11.85546875" style="580" customWidth="1"/>
    <col min="9464" max="9464" width="10.7109375" style="580" customWidth="1"/>
    <col min="9465" max="9465" width="12" style="580" customWidth="1"/>
    <col min="9466" max="9467" width="11.85546875" style="580" customWidth="1"/>
    <col min="9468" max="9470" width="11" style="580" customWidth="1"/>
    <col min="9471" max="9471" width="14.5703125" style="580" customWidth="1"/>
    <col min="9472" max="9472" width="13.7109375" style="580" customWidth="1"/>
    <col min="9473" max="9473" width="1.85546875" style="580" customWidth="1"/>
    <col min="9474" max="9716" width="8.85546875" style="580"/>
    <col min="9717" max="9717" width="12.140625" style="580" customWidth="1"/>
    <col min="9718" max="9718" width="9" style="580" customWidth="1"/>
    <col min="9719" max="9719" width="11.85546875" style="580" customWidth="1"/>
    <col min="9720" max="9720" width="10.7109375" style="580" customWidth="1"/>
    <col min="9721" max="9721" width="12" style="580" customWidth="1"/>
    <col min="9722" max="9723" width="11.85546875" style="580" customWidth="1"/>
    <col min="9724" max="9726" width="11" style="580" customWidth="1"/>
    <col min="9727" max="9727" width="14.5703125" style="580" customWidth="1"/>
    <col min="9728" max="9728" width="13.7109375" style="580" customWidth="1"/>
    <col min="9729" max="9729" width="1.85546875" style="580" customWidth="1"/>
    <col min="9730" max="9972" width="8.85546875" style="580"/>
    <col min="9973" max="9973" width="12.140625" style="580" customWidth="1"/>
    <col min="9974" max="9974" width="9" style="580" customWidth="1"/>
    <col min="9975" max="9975" width="11.85546875" style="580" customWidth="1"/>
    <col min="9976" max="9976" width="10.7109375" style="580" customWidth="1"/>
    <col min="9977" max="9977" width="12" style="580" customWidth="1"/>
    <col min="9978" max="9979" width="11.85546875" style="580" customWidth="1"/>
    <col min="9980" max="9982" width="11" style="580" customWidth="1"/>
    <col min="9983" max="9983" width="14.5703125" style="580" customWidth="1"/>
    <col min="9984" max="9984" width="13.7109375" style="580" customWidth="1"/>
    <col min="9985" max="9985" width="1.85546875" style="580" customWidth="1"/>
    <col min="9986" max="10228" width="8.85546875" style="580"/>
    <col min="10229" max="10229" width="12.140625" style="580" customWidth="1"/>
    <col min="10230" max="10230" width="9" style="580" customWidth="1"/>
    <col min="10231" max="10231" width="11.85546875" style="580" customWidth="1"/>
    <col min="10232" max="10232" width="10.7109375" style="580" customWidth="1"/>
    <col min="10233" max="10233" width="12" style="580" customWidth="1"/>
    <col min="10234" max="10235" width="11.85546875" style="580" customWidth="1"/>
    <col min="10236" max="10238" width="11" style="580" customWidth="1"/>
    <col min="10239" max="10239" width="14.5703125" style="580" customWidth="1"/>
    <col min="10240" max="10240" width="13.7109375" style="580" customWidth="1"/>
    <col min="10241" max="10241" width="1.85546875" style="580" customWidth="1"/>
    <col min="10242" max="10484" width="8.85546875" style="580"/>
    <col min="10485" max="10485" width="12.140625" style="580" customWidth="1"/>
    <col min="10486" max="10486" width="9" style="580" customWidth="1"/>
    <col min="10487" max="10487" width="11.85546875" style="580" customWidth="1"/>
    <col min="10488" max="10488" width="10.7109375" style="580" customWidth="1"/>
    <col min="10489" max="10489" width="12" style="580" customWidth="1"/>
    <col min="10490" max="10491" width="11.85546875" style="580" customWidth="1"/>
    <col min="10492" max="10494" width="11" style="580" customWidth="1"/>
    <col min="10495" max="10495" width="14.5703125" style="580" customWidth="1"/>
    <col min="10496" max="10496" width="13.7109375" style="580" customWidth="1"/>
    <col min="10497" max="10497" width="1.85546875" style="580" customWidth="1"/>
    <col min="10498" max="10740" width="8.85546875" style="580"/>
    <col min="10741" max="10741" width="12.140625" style="580" customWidth="1"/>
    <col min="10742" max="10742" width="9" style="580" customWidth="1"/>
    <col min="10743" max="10743" width="11.85546875" style="580" customWidth="1"/>
    <col min="10744" max="10744" width="10.7109375" style="580" customWidth="1"/>
    <col min="10745" max="10745" width="12" style="580" customWidth="1"/>
    <col min="10746" max="10747" width="11.85546875" style="580" customWidth="1"/>
    <col min="10748" max="10750" width="11" style="580" customWidth="1"/>
    <col min="10751" max="10751" width="14.5703125" style="580" customWidth="1"/>
    <col min="10752" max="10752" width="13.7109375" style="580" customWidth="1"/>
    <col min="10753" max="10753" width="1.85546875" style="580" customWidth="1"/>
    <col min="10754" max="10996" width="8.85546875" style="580"/>
    <col min="10997" max="10997" width="12.140625" style="580" customWidth="1"/>
    <col min="10998" max="10998" width="9" style="580" customWidth="1"/>
    <col min="10999" max="10999" width="11.85546875" style="580" customWidth="1"/>
    <col min="11000" max="11000" width="10.7109375" style="580" customWidth="1"/>
    <col min="11001" max="11001" width="12" style="580" customWidth="1"/>
    <col min="11002" max="11003" width="11.85546875" style="580" customWidth="1"/>
    <col min="11004" max="11006" width="11" style="580" customWidth="1"/>
    <col min="11007" max="11007" width="14.5703125" style="580" customWidth="1"/>
    <col min="11008" max="11008" width="13.7109375" style="580" customWidth="1"/>
    <col min="11009" max="11009" width="1.85546875" style="580" customWidth="1"/>
    <col min="11010" max="11252" width="8.85546875" style="580"/>
    <col min="11253" max="11253" width="12.140625" style="580" customWidth="1"/>
    <col min="11254" max="11254" width="9" style="580" customWidth="1"/>
    <col min="11255" max="11255" width="11.85546875" style="580" customWidth="1"/>
    <col min="11256" max="11256" width="10.7109375" style="580" customWidth="1"/>
    <col min="11257" max="11257" width="12" style="580" customWidth="1"/>
    <col min="11258" max="11259" width="11.85546875" style="580" customWidth="1"/>
    <col min="11260" max="11262" width="11" style="580" customWidth="1"/>
    <col min="11263" max="11263" width="14.5703125" style="580" customWidth="1"/>
    <col min="11264" max="11264" width="13.7109375" style="580" customWidth="1"/>
    <col min="11265" max="11265" width="1.85546875" style="580" customWidth="1"/>
    <col min="11266" max="11508" width="8.85546875" style="580"/>
    <col min="11509" max="11509" width="12.140625" style="580" customWidth="1"/>
    <col min="11510" max="11510" width="9" style="580" customWidth="1"/>
    <col min="11511" max="11511" width="11.85546875" style="580" customWidth="1"/>
    <col min="11512" max="11512" width="10.7109375" style="580" customWidth="1"/>
    <col min="11513" max="11513" width="12" style="580" customWidth="1"/>
    <col min="11514" max="11515" width="11.85546875" style="580" customWidth="1"/>
    <col min="11516" max="11518" width="11" style="580" customWidth="1"/>
    <col min="11519" max="11519" width="14.5703125" style="580" customWidth="1"/>
    <col min="11520" max="11520" width="13.7109375" style="580" customWidth="1"/>
    <col min="11521" max="11521" width="1.85546875" style="580" customWidth="1"/>
    <col min="11522" max="11764" width="8.85546875" style="580"/>
    <col min="11765" max="11765" width="12.140625" style="580" customWidth="1"/>
    <col min="11766" max="11766" width="9" style="580" customWidth="1"/>
    <col min="11767" max="11767" width="11.85546875" style="580" customWidth="1"/>
    <col min="11768" max="11768" width="10.7109375" style="580" customWidth="1"/>
    <col min="11769" max="11769" width="12" style="580" customWidth="1"/>
    <col min="11770" max="11771" width="11.85546875" style="580" customWidth="1"/>
    <col min="11772" max="11774" width="11" style="580" customWidth="1"/>
    <col min="11775" max="11775" width="14.5703125" style="580" customWidth="1"/>
    <col min="11776" max="11776" width="13.7109375" style="580" customWidth="1"/>
    <col min="11777" max="11777" width="1.85546875" style="580" customWidth="1"/>
    <col min="11778" max="12020" width="8.85546875" style="580"/>
    <col min="12021" max="12021" width="12.140625" style="580" customWidth="1"/>
    <col min="12022" max="12022" width="9" style="580" customWidth="1"/>
    <col min="12023" max="12023" width="11.85546875" style="580" customWidth="1"/>
    <col min="12024" max="12024" width="10.7109375" style="580" customWidth="1"/>
    <col min="12025" max="12025" width="12" style="580" customWidth="1"/>
    <col min="12026" max="12027" width="11.85546875" style="580" customWidth="1"/>
    <col min="12028" max="12030" width="11" style="580" customWidth="1"/>
    <col min="12031" max="12031" width="14.5703125" style="580" customWidth="1"/>
    <col min="12032" max="12032" width="13.7109375" style="580" customWidth="1"/>
    <col min="12033" max="12033" width="1.85546875" style="580" customWidth="1"/>
    <col min="12034" max="12276" width="8.85546875" style="580"/>
    <col min="12277" max="12277" width="12.140625" style="580" customWidth="1"/>
    <col min="12278" max="12278" width="9" style="580" customWidth="1"/>
    <col min="12279" max="12279" width="11.85546875" style="580" customWidth="1"/>
    <col min="12280" max="12280" width="10.7109375" style="580" customWidth="1"/>
    <col min="12281" max="12281" width="12" style="580" customWidth="1"/>
    <col min="12282" max="12283" width="11.85546875" style="580" customWidth="1"/>
    <col min="12284" max="12286" width="11" style="580" customWidth="1"/>
    <col min="12287" max="12287" width="14.5703125" style="580" customWidth="1"/>
    <col min="12288" max="12288" width="13.7109375" style="580" customWidth="1"/>
    <col min="12289" max="12289" width="1.85546875" style="580" customWidth="1"/>
    <col min="12290" max="12532" width="8.85546875" style="580"/>
    <col min="12533" max="12533" width="12.140625" style="580" customWidth="1"/>
    <col min="12534" max="12534" width="9" style="580" customWidth="1"/>
    <col min="12535" max="12535" width="11.85546875" style="580" customWidth="1"/>
    <col min="12536" max="12536" width="10.7109375" style="580" customWidth="1"/>
    <col min="12537" max="12537" width="12" style="580" customWidth="1"/>
    <col min="12538" max="12539" width="11.85546875" style="580" customWidth="1"/>
    <col min="12540" max="12542" width="11" style="580" customWidth="1"/>
    <col min="12543" max="12543" width="14.5703125" style="580" customWidth="1"/>
    <col min="12544" max="12544" width="13.7109375" style="580" customWidth="1"/>
    <col min="12545" max="12545" width="1.85546875" style="580" customWidth="1"/>
    <col min="12546" max="12788" width="8.85546875" style="580"/>
    <col min="12789" max="12789" width="12.140625" style="580" customWidth="1"/>
    <col min="12790" max="12790" width="9" style="580" customWidth="1"/>
    <col min="12791" max="12791" width="11.85546875" style="580" customWidth="1"/>
    <col min="12792" max="12792" width="10.7109375" style="580" customWidth="1"/>
    <col min="12793" max="12793" width="12" style="580" customWidth="1"/>
    <col min="12794" max="12795" width="11.85546875" style="580" customWidth="1"/>
    <col min="12796" max="12798" width="11" style="580" customWidth="1"/>
    <col min="12799" max="12799" width="14.5703125" style="580" customWidth="1"/>
    <col min="12800" max="12800" width="13.7109375" style="580" customWidth="1"/>
    <col min="12801" max="12801" width="1.85546875" style="580" customWidth="1"/>
    <col min="12802" max="13044" width="8.85546875" style="580"/>
    <col min="13045" max="13045" width="12.140625" style="580" customWidth="1"/>
    <col min="13046" max="13046" width="9" style="580" customWidth="1"/>
    <col min="13047" max="13047" width="11.85546875" style="580" customWidth="1"/>
    <col min="13048" max="13048" width="10.7109375" style="580" customWidth="1"/>
    <col min="13049" max="13049" width="12" style="580" customWidth="1"/>
    <col min="13050" max="13051" width="11.85546875" style="580" customWidth="1"/>
    <col min="13052" max="13054" width="11" style="580" customWidth="1"/>
    <col min="13055" max="13055" width="14.5703125" style="580" customWidth="1"/>
    <col min="13056" max="13056" width="13.7109375" style="580" customWidth="1"/>
    <col min="13057" max="13057" width="1.85546875" style="580" customWidth="1"/>
    <col min="13058" max="13300" width="8.85546875" style="580"/>
    <col min="13301" max="13301" width="12.140625" style="580" customWidth="1"/>
    <col min="13302" max="13302" width="9" style="580" customWidth="1"/>
    <col min="13303" max="13303" width="11.85546875" style="580" customWidth="1"/>
    <col min="13304" max="13304" width="10.7109375" style="580" customWidth="1"/>
    <col min="13305" max="13305" width="12" style="580" customWidth="1"/>
    <col min="13306" max="13307" width="11.85546875" style="580" customWidth="1"/>
    <col min="13308" max="13310" width="11" style="580" customWidth="1"/>
    <col min="13311" max="13311" width="14.5703125" style="580" customWidth="1"/>
    <col min="13312" max="13312" width="13.7109375" style="580" customWidth="1"/>
    <col min="13313" max="13313" width="1.85546875" style="580" customWidth="1"/>
    <col min="13314" max="13556" width="8.85546875" style="580"/>
    <col min="13557" max="13557" width="12.140625" style="580" customWidth="1"/>
    <col min="13558" max="13558" width="9" style="580" customWidth="1"/>
    <col min="13559" max="13559" width="11.85546875" style="580" customWidth="1"/>
    <col min="13560" max="13560" width="10.7109375" style="580" customWidth="1"/>
    <col min="13561" max="13561" width="12" style="580" customWidth="1"/>
    <col min="13562" max="13563" width="11.85546875" style="580" customWidth="1"/>
    <col min="13564" max="13566" width="11" style="580" customWidth="1"/>
    <col min="13567" max="13567" width="14.5703125" style="580" customWidth="1"/>
    <col min="13568" max="13568" width="13.7109375" style="580" customWidth="1"/>
    <col min="13569" max="13569" width="1.85546875" style="580" customWidth="1"/>
    <col min="13570" max="13812" width="8.85546875" style="580"/>
    <col min="13813" max="13813" width="12.140625" style="580" customWidth="1"/>
    <col min="13814" max="13814" width="9" style="580" customWidth="1"/>
    <col min="13815" max="13815" width="11.85546875" style="580" customWidth="1"/>
    <col min="13816" max="13816" width="10.7109375" style="580" customWidth="1"/>
    <col min="13817" max="13817" width="12" style="580" customWidth="1"/>
    <col min="13818" max="13819" width="11.85546875" style="580" customWidth="1"/>
    <col min="13820" max="13822" width="11" style="580" customWidth="1"/>
    <col min="13823" max="13823" width="14.5703125" style="580" customWidth="1"/>
    <col min="13824" max="13824" width="13.7109375" style="580" customWidth="1"/>
    <col min="13825" max="13825" width="1.85546875" style="580" customWidth="1"/>
    <col min="13826" max="14068" width="8.85546875" style="580"/>
    <col min="14069" max="14069" width="12.140625" style="580" customWidth="1"/>
    <col min="14070" max="14070" width="9" style="580" customWidth="1"/>
    <col min="14071" max="14071" width="11.85546875" style="580" customWidth="1"/>
    <col min="14072" max="14072" width="10.7109375" style="580" customWidth="1"/>
    <col min="14073" max="14073" width="12" style="580" customWidth="1"/>
    <col min="14074" max="14075" width="11.85546875" style="580" customWidth="1"/>
    <col min="14076" max="14078" width="11" style="580" customWidth="1"/>
    <col min="14079" max="14079" width="14.5703125" style="580" customWidth="1"/>
    <col min="14080" max="14080" width="13.7109375" style="580" customWidth="1"/>
    <col min="14081" max="14081" width="1.85546875" style="580" customWidth="1"/>
    <col min="14082" max="14324" width="8.85546875" style="580"/>
    <col min="14325" max="14325" width="12.140625" style="580" customWidth="1"/>
    <col min="14326" max="14326" width="9" style="580" customWidth="1"/>
    <col min="14327" max="14327" width="11.85546875" style="580" customWidth="1"/>
    <col min="14328" max="14328" width="10.7109375" style="580" customWidth="1"/>
    <col min="14329" max="14329" width="12" style="580" customWidth="1"/>
    <col min="14330" max="14331" width="11.85546875" style="580" customWidth="1"/>
    <col min="14332" max="14334" width="11" style="580" customWidth="1"/>
    <col min="14335" max="14335" width="14.5703125" style="580" customWidth="1"/>
    <col min="14336" max="14336" width="13.7109375" style="580" customWidth="1"/>
    <col min="14337" max="14337" width="1.85546875" style="580" customWidth="1"/>
    <col min="14338" max="14580" width="8.85546875" style="580"/>
    <col min="14581" max="14581" width="12.140625" style="580" customWidth="1"/>
    <col min="14582" max="14582" width="9" style="580" customWidth="1"/>
    <col min="14583" max="14583" width="11.85546875" style="580" customWidth="1"/>
    <col min="14584" max="14584" width="10.7109375" style="580" customWidth="1"/>
    <col min="14585" max="14585" width="12" style="580" customWidth="1"/>
    <col min="14586" max="14587" width="11.85546875" style="580" customWidth="1"/>
    <col min="14588" max="14590" width="11" style="580" customWidth="1"/>
    <col min="14591" max="14591" width="14.5703125" style="580" customWidth="1"/>
    <col min="14592" max="14592" width="13.7109375" style="580" customWidth="1"/>
    <col min="14593" max="14593" width="1.85546875" style="580" customWidth="1"/>
    <col min="14594" max="14836" width="8.85546875" style="580"/>
    <col min="14837" max="14837" width="12.140625" style="580" customWidth="1"/>
    <col min="14838" max="14838" width="9" style="580" customWidth="1"/>
    <col min="14839" max="14839" width="11.85546875" style="580" customWidth="1"/>
    <col min="14840" max="14840" width="10.7109375" style="580" customWidth="1"/>
    <col min="14841" max="14841" width="12" style="580" customWidth="1"/>
    <col min="14842" max="14843" width="11.85546875" style="580" customWidth="1"/>
    <col min="14844" max="14846" width="11" style="580" customWidth="1"/>
    <col min="14847" max="14847" width="14.5703125" style="580" customWidth="1"/>
    <col min="14848" max="14848" width="13.7109375" style="580" customWidth="1"/>
    <col min="14849" max="14849" width="1.85546875" style="580" customWidth="1"/>
    <col min="14850" max="15092" width="8.85546875" style="580"/>
    <col min="15093" max="15093" width="12.140625" style="580" customWidth="1"/>
    <col min="15094" max="15094" width="9" style="580" customWidth="1"/>
    <col min="15095" max="15095" width="11.85546875" style="580" customWidth="1"/>
    <col min="15096" max="15096" width="10.7109375" style="580" customWidth="1"/>
    <col min="15097" max="15097" width="12" style="580" customWidth="1"/>
    <col min="15098" max="15099" width="11.85546875" style="580" customWidth="1"/>
    <col min="15100" max="15102" width="11" style="580" customWidth="1"/>
    <col min="15103" max="15103" width="14.5703125" style="580" customWidth="1"/>
    <col min="15104" max="15104" width="13.7109375" style="580" customWidth="1"/>
    <col min="15105" max="15105" width="1.85546875" style="580" customWidth="1"/>
    <col min="15106" max="15348" width="8.85546875" style="580"/>
    <col min="15349" max="15349" width="12.140625" style="580" customWidth="1"/>
    <col min="15350" max="15350" width="9" style="580" customWidth="1"/>
    <col min="15351" max="15351" width="11.85546875" style="580" customWidth="1"/>
    <col min="15352" max="15352" width="10.7109375" style="580" customWidth="1"/>
    <col min="15353" max="15353" width="12" style="580" customWidth="1"/>
    <col min="15354" max="15355" width="11.85546875" style="580" customWidth="1"/>
    <col min="15356" max="15358" width="11" style="580" customWidth="1"/>
    <col min="15359" max="15359" width="14.5703125" style="580" customWidth="1"/>
    <col min="15360" max="15360" width="13.7109375" style="580" customWidth="1"/>
    <col min="15361" max="15361" width="1.85546875" style="580" customWidth="1"/>
    <col min="15362" max="15604" width="8.85546875" style="580"/>
    <col min="15605" max="15605" width="12.140625" style="580" customWidth="1"/>
    <col min="15606" max="15606" width="9" style="580" customWidth="1"/>
    <col min="15607" max="15607" width="11.85546875" style="580" customWidth="1"/>
    <col min="15608" max="15608" width="10.7109375" style="580" customWidth="1"/>
    <col min="15609" max="15609" width="12" style="580" customWidth="1"/>
    <col min="15610" max="15611" width="11.85546875" style="580" customWidth="1"/>
    <col min="15612" max="15614" width="11" style="580" customWidth="1"/>
    <col min="15615" max="15615" width="14.5703125" style="580" customWidth="1"/>
    <col min="15616" max="15616" width="13.7109375" style="580" customWidth="1"/>
    <col min="15617" max="15617" width="1.85546875" style="580" customWidth="1"/>
    <col min="15618" max="15860" width="8.85546875" style="580"/>
    <col min="15861" max="15861" width="12.140625" style="580" customWidth="1"/>
    <col min="15862" max="15862" width="9" style="580" customWidth="1"/>
    <col min="15863" max="15863" width="11.85546875" style="580" customWidth="1"/>
    <col min="15864" max="15864" width="10.7109375" style="580" customWidth="1"/>
    <col min="15865" max="15865" width="12" style="580" customWidth="1"/>
    <col min="15866" max="15867" width="11.85546875" style="580" customWidth="1"/>
    <col min="15868" max="15870" width="11" style="580" customWidth="1"/>
    <col min="15871" max="15871" width="14.5703125" style="580" customWidth="1"/>
    <col min="15872" max="15872" width="13.7109375" style="580" customWidth="1"/>
    <col min="15873" max="15873" width="1.85546875" style="580" customWidth="1"/>
    <col min="15874" max="16116" width="8.85546875" style="580"/>
    <col min="16117" max="16117" width="12.140625" style="580" customWidth="1"/>
    <col min="16118" max="16118" width="9" style="580" customWidth="1"/>
    <col min="16119" max="16119" width="11.85546875" style="580" customWidth="1"/>
    <col min="16120" max="16120" width="10.7109375" style="580" customWidth="1"/>
    <col min="16121" max="16121" width="12" style="580" customWidth="1"/>
    <col min="16122" max="16123" width="11.85546875" style="580" customWidth="1"/>
    <col min="16124" max="16126" width="11" style="580" customWidth="1"/>
    <col min="16127" max="16127" width="14.5703125" style="580" customWidth="1"/>
    <col min="16128" max="16128" width="13.7109375" style="580" customWidth="1"/>
    <col min="16129" max="16129" width="1.85546875" style="580" customWidth="1"/>
    <col min="16130" max="16384" width="8.85546875" style="580"/>
  </cols>
  <sheetData>
    <row r="1" spans="1:13" ht="15.75">
      <c r="A1" s="1210" t="str">
        <f>[5]Tables!$A$38</f>
        <v>Table 37: Trends in Currency Derivatives Segment at NSE</v>
      </c>
      <c r="B1" s="1210"/>
      <c r="C1" s="1210"/>
      <c r="D1" s="1210"/>
      <c r="E1" s="1210"/>
      <c r="F1" s="1210"/>
      <c r="G1" s="1210"/>
      <c r="H1" s="1210"/>
      <c r="I1" s="1210"/>
      <c r="J1" s="1210"/>
      <c r="K1" s="1210"/>
      <c r="L1" s="1210"/>
    </row>
    <row r="2" spans="1:13">
      <c r="A2" s="1211" t="s">
        <v>499</v>
      </c>
      <c r="B2" s="698"/>
      <c r="C2" s="1214" t="s">
        <v>346</v>
      </c>
      <c r="D2" s="1215"/>
      <c r="E2" s="1214" t="s">
        <v>347</v>
      </c>
      <c r="F2" s="1216"/>
      <c r="G2" s="1216"/>
      <c r="H2" s="1215"/>
      <c r="I2" s="1214" t="s">
        <v>137</v>
      </c>
      <c r="J2" s="1215"/>
      <c r="K2" s="697"/>
      <c r="L2" s="696"/>
    </row>
    <row r="3" spans="1:13" ht="27.75" customHeight="1">
      <c r="A3" s="1212"/>
      <c r="B3" s="1217" t="s">
        <v>561</v>
      </c>
      <c r="C3" s="1217" t="s">
        <v>355</v>
      </c>
      <c r="D3" s="1219" t="s">
        <v>562</v>
      </c>
      <c r="E3" s="1221" t="s">
        <v>526</v>
      </c>
      <c r="F3" s="1222"/>
      <c r="G3" s="1221" t="s">
        <v>527</v>
      </c>
      <c r="H3" s="1222"/>
      <c r="I3" s="1217" t="s">
        <v>355</v>
      </c>
      <c r="J3" s="1211" t="s">
        <v>528</v>
      </c>
      <c r="K3" s="1217" t="s">
        <v>563</v>
      </c>
      <c r="L3" s="1217"/>
    </row>
    <row r="4" spans="1:13" ht="30" customHeight="1">
      <c r="A4" s="1213"/>
      <c r="B4" s="1218"/>
      <c r="C4" s="1218"/>
      <c r="D4" s="1220" t="s">
        <v>564</v>
      </c>
      <c r="E4" s="808" t="s">
        <v>355</v>
      </c>
      <c r="F4" s="808" t="s">
        <v>565</v>
      </c>
      <c r="G4" s="808" t="s">
        <v>355</v>
      </c>
      <c r="H4" s="808" t="s">
        <v>565</v>
      </c>
      <c r="I4" s="1218"/>
      <c r="J4" s="1223"/>
      <c r="K4" s="698" t="s">
        <v>355</v>
      </c>
      <c r="L4" s="698" t="s">
        <v>566</v>
      </c>
    </row>
    <row r="5" spans="1:13" ht="12.75" customHeight="1">
      <c r="A5" s="406" t="s">
        <v>70</v>
      </c>
      <c r="B5" s="407">
        <v>238</v>
      </c>
      <c r="C5" s="347">
        <v>355588963</v>
      </c>
      <c r="D5" s="347">
        <v>2247992.3484807499</v>
      </c>
      <c r="E5" s="347">
        <v>71856444</v>
      </c>
      <c r="F5" s="347">
        <v>448303.42190349998</v>
      </c>
      <c r="G5" s="347">
        <v>53219287</v>
      </c>
      <c r="H5" s="347">
        <v>327611.8966645</v>
      </c>
      <c r="I5" s="347">
        <v>480664694</v>
      </c>
      <c r="J5" s="347">
        <v>3023907.66704875</v>
      </c>
      <c r="K5" s="347">
        <v>3286590</v>
      </c>
      <c r="L5" s="347">
        <v>20793.153792780002</v>
      </c>
      <c r="M5" s="580" t="e">
        <v>#REF!</v>
      </c>
    </row>
    <row r="6" spans="1:13" ht="12.75" customHeight="1">
      <c r="A6" s="406" t="s">
        <v>71</v>
      </c>
      <c r="B6" s="407">
        <v>242</v>
      </c>
      <c r="C6" s="347">
        <v>409759364</v>
      </c>
      <c r="D6" s="347">
        <v>2749332.9606198999</v>
      </c>
      <c r="E6" s="347">
        <v>156142461</v>
      </c>
      <c r="F6" s="347">
        <v>1041794.0449942998</v>
      </c>
      <c r="G6" s="347">
        <v>107681339</v>
      </c>
      <c r="H6" s="347">
        <v>710758.57068200002</v>
      </c>
      <c r="I6" s="347">
        <v>673583164</v>
      </c>
      <c r="J6" s="347">
        <v>4501885.5762961004</v>
      </c>
      <c r="K6" s="347">
        <v>4464441</v>
      </c>
      <c r="L6" s="347">
        <v>29814.094660000002</v>
      </c>
    </row>
    <row r="7" spans="1:13" ht="14.25" customHeight="1">
      <c r="A7" s="408">
        <v>42108</v>
      </c>
      <c r="B7" s="581">
        <v>18</v>
      </c>
      <c r="C7" s="349">
        <v>31055906</v>
      </c>
      <c r="D7" s="349">
        <v>200186.59627079999</v>
      </c>
      <c r="E7" s="349">
        <v>8939607</v>
      </c>
      <c r="F7" s="349">
        <v>56955.963899499999</v>
      </c>
      <c r="G7" s="349">
        <v>6581903</v>
      </c>
      <c r="H7" s="349">
        <v>41475.519528999997</v>
      </c>
      <c r="I7" s="349">
        <v>46577416</v>
      </c>
      <c r="J7" s="349">
        <v>298618.0796993</v>
      </c>
      <c r="K7" s="349">
        <v>3377620</v>
      </c>
      <c r="L7" s="349">
        <v>21788.317838300001</v>
      </c>
    </row>
    <row r="8" spans="1:13" ht="14.25" customHeight="1">
      <c r="A8" s="408">
        <v>42138</v>
      </c>
      <c r="B8" s="581">
        <v>19</v>
      </c>
      <c r="C8" s="349">
        <v>33332687</v>
      </c>
      <c r="D8" s="349">
        <v>218201.05601480001</v>
      </c>
      <c r="E8" s="349">
        <v>9383506</v>
      </c>
      <c r="F8" s="349">
        <v>60654.837749999999</v>
      </c>
      <c r="G8" s="349">
        <v>6407405</v>
      </c>
      <c r="H8" s="349">
        <v>40923.968053999997</v>
      </c>
      <c r="I8" s="349">
        <v>49123598</v>
      </c>
      <c r="J8" s="349">
        <v>319779.86181879998</v>
      </c>
      <c r="K8" s="349">
        <v>3017932</v>
      </c>
      <c r="L8" s="581">
        <v>19525.266946150001</v>
      </c>
    </row>
    <row r="9" spans="1:13" ht="14.25" customHeight="1">
      <c r="A9" s="408">
        <v>42170</v>
      </c>
      <c r="B9" s="581">
        <v>22</v>
      </c>
      <c r="C9" s="349">
        <v>32424567</v>
      </c>
      <c r="D9" s="349">
        <v>212345.35453500002</v>
      </c>
      <c r="E9" s="349">
        <v>10380244</v>
      </c>
      <c r="F9" s="349">
        <v>67276.050851500011</v>
      </c>
      <c r="G9" s="349">
        <v>5094370</v>
      </c>
      <c r="H9" s="349">
        <v>32640.117899249995</v>
      </c>
      <c r="I9" s="349">
        <v>47899181</v>
      </c>
      <c r="J9" s="349">
        <v>312261.52328575007</v>
      </c>
      <c r="K9" s="349">
        <v>3103419</v>
      </c>
      <c r="L9" s="581">
        <v>20126.5222775</v>
      </c>
    </row>
    <row r="10" spans="1:13" ht="14.25" customHeight="1">
      <c r="A10" s="408">
        <v>42200</v>
      </c>
      <c r="B10" s="581">
        <v>23</v>
      </c>
      <c r="C10" s="349">
        <v>28823508</v>
      </c>
      <c r="D10" s="349">
        <v>189030.79311930001</v>
      </c>
      <c r="E10" s="349">
        <v>9419991</v>
      </c>
      <c r="F10" s="349">
        <v>60844.789448800002</v>
      </c>
      <c r="G10" s="349">
        <v>5141984</v>
      </c>
      <c r="H10" s="349">
        <v>32888.201611500001</v>
      </c>
      <c r="I10" s="349">
        <v>43385483</v>
      </c>
      <c r="J10" s="349">
        <v>282763.78417950001</v>
      </c>
      <c r="K10" s="349">
        <v>2083838</v>
      </c>
      <c r="L10" s="581">
        <v>13691.182076749999</v>
      </c>
    </row>
    <row r="11" spans="1:13" ht="14.25" customHeight="1">
      <c r="A11" s="408">
        <v>42231</v>
      </c>
      <c r="B11" s="581">
        <v>20</v>
      </c>
      <c r="C11" s="349">
        <v>42815782</v>
      </c>
      <c r="D11" s="349">
        <v>285653.13515749999</v>
      </c>
      <c r="E11" s="349">
        <v>13043254</v>
      </c>
      <c r="F11" s="349">
        <v>86042.479733999993</v>
      </c>
      <c r="G11" s="349">
        <v>11561855</v>
      </c>
      <c r="H11" s="349">
        <v>75332.133484750011</v>
      </c>
      <c r="I11" s="349">
        <v>67420891</v>
      </c>
      <c r="J11" s="349">
        <v>447027.74837625009</v>
      </c>
      <c r="K11" s="349">
        <v>1705226</v>
      </c>
      <c r="L11" s="581">
        <v>11642.401879749999</v>
      </c>
    </row>
    <row r="12" spans="1:13" ht="14.25" customHeight="1">
      <c r="A12" s="408">
        <v>42262</v>
      </c>
      <c r="B12" s="581">
        <v>20</v>
      </c>
      <c r="C12" s="349">
        <v>35166561</v>
      </c>
      <c r="D12" s="349">
        <v>238260.11048374994</v>
      </c>
      <c r="E12" s="349">
        <v>12019700</v>
      </c>
      <c r="F12" s="349">
        <v>80610.22281924999</v>
      </c>
      <c r="G12" s="349">
        <v>8034967</v>
      </c>
      <c r="H12" s="349">
        <v>53288.884071</v>
      </c>
      <c r="I12" s="349">
        <v>55221228</v>
      </c>
      <c r="J12" s="349">
        <v>372159.217374</v>
      </c>
      <c r="K12" s="349">
        <v>1558377</v>
      </c>
      <c r="L12" s="581">
        <v>10481.67391125</v>
      </c>
    </row>
    <row r="13" spans="1:13" ht="14.25" customHeight="1">
      <c r="A13" s="408">
        <v>42292</v>
      </c>
      <c r="B13" s="581">
        <v>20</v>
      </c>
      <c r="C13" s="349">
        <v>31087546</v>
      </c>
      <c r="D13" s="349">
        <v>207048.96599200001</v>
      </c>
      <c r="E13" s="349">
        <v>14592078</v>
      </c>
      <c r="F13" s="349">
        <v>96306.304689249999</v>
      </c>
      <c r="G13" s="349">
        <v>8351358</v>
      </c>
      <c r="H13" s="349">
        <v>54622.651429999998</v>
      </c>
      <c r="I13" s="349">
        <v>54030982</v>
      </c>
      <c r="J13" s="349">
        <v>357977.92211124999</v>
      </c>
      <c r="K13" s="349">
        <v>1616045</v>
      </c>
      <c r="L13" s="581">
        <v>10770.69975625</v>
      </c>
    </row>
    <row r="14" spans="1:13" ht="14.25" customHeight="1">
      <c r="A14" s="408">
        <v>42323</v>
      </c>
      <c r="B14" s="581">
        <v>19</v>
      </c>
      <c r="C14" s="349">
        <v>29824019</v>
      </c>
      <c r="D14" s="349">
        <v>200809.7654035</v>
      </c>
      <c r="E14" s="349">
        <v>10566198</v>
      </c>
      <c r="F14" s="349">
        <v>70685.657094499998</v>
      </c>
      <c r="G14" s="349">
        <v>9716640</v>
      </c>
      <c r="H14" s="349">
        <v>64215.99149375</v>
      </c>
      <c r="I14" s="349">
        <v>50106857</v>
      </c>
      <c r="J14" s="349">
        <v>335711.41399174999</v>
      </c>
      <c r="K14" s="349">
        <v>3220553</v>
      </c>
      <c r="L14" s="581">
        <v>21699.806482569998</v>
      </c>
    </row>
    <row r="15" spans="1:13" ht="14.25" customHeight="1">
      <c r="A15" s="408">
        <v>42353</v>
      </c>
      <c r="B15" s="581">
        <v>21</v>
      </c>
      <c r="C15" s="349">
        <v>29684458</v>
      </c>
      <c r="D15" s="349">
        <v>202382.8488145</v>
      </c>
      <c r="E15" s="349">
        <v>13395891</v>
      </c>
      <c r="F15" s="349">
        <v>90362.300669250006</v>
      </c>
      <c r="G15" s="349">
        <v>9352675</v>
      </c>
      <c r="H15" s="349">
        <v>62319.6948825</v>
      </c>
      <c r="I15" s="349">
        <v>52433024</v>
      </c>
      <c r="J15" s="349">
        <v>355064.84436624998</v>
      </c>
      <c r="K15" s="349">
        <v>4272690</v>
      </c>
      <c r="L15" s="581">
        <v>28553.89371755</v>
      </c>
    </row>
    <row r="16" spans="1:13" ht="14.25" customHeight="1">
      <c r="A16" s="408">
        <v>42384</v>
      </c>
      <c r="B16" s="581">
        <v>20</v>
      </c>
      <c r="C16" s="349">
        <v>39277620</v>
      </c>
      <c r="D16" s="349">
        <v>268949.9105925</v>
      </c>
      <c r="E16" s="349">
        <v>17747005</v>
      </c>
      <c r="F16" s="349">
        <v>120834.32192325</v>
      </c>
      <c r="G16" s="349">
        <v>14128922</v>
      </c>
      <c r="H16" s="349">
        <v>95058.665192750006</v>
      </c>
      <c r="I16" s="349">
        <v>71153547</v>
      </c>
      <c r="J16" s="349">
        <v>484842.89770849998</v>
      </c>
      <c r="K16" s="349">
        <v>3863872</v>
      </c>
      <c r="L16" s="581">
        <v>26399.185377690002</v>
      </c>
    </row>
    <row r="17" spans="1:15">
      <c r="A17" s="408">
        <v>42415</v>
      </c>
      <c r="B17" s="581">
        <v>20</v>
      </c>
      <c r="C17" s="349">
        <v>38452656</v>
      </c>
      <c r="D17" s="349">
        <v>267791.55463425</v>
      </c>
      <c r="E17" s="349">
        <v>16380136</v>
      </c>
      <c r="F17" s="349">
        <v>113168.0003435</v>
      </c>
      <c r="G17" s="349">
        <v>11433177</v>
      </c>
      <c r="H17" s="349">
        <v>78049.471128250007</v>
      </c>
      <c r="I17" s="349">
        <v>66265969</v>
      </c>
      <c r="J17" s="349">
        <v>459009.026106</v>
      </c>
      <c r="K17" s="349">
        <v>4304393</v>
      </c>
      <c r="L17" s="581">
        <v>29707.713451</v>
      </c>
    </row>
    <row r="18" spans="1:15">
      <c r="A18" s="408">
        <v>42444</v>
      </c>
      <c r="B18" s="581">
        <v>20</v>
      </c>
      <c r="C18" s="349">
        <v>37814054</v>
      </c>
      <c r="D18" s="349">
        <v>258672.86960199999</v>
      </c>
      <c r="E18" s="349">
        <v>20274851</v>
      </c>
      <c r="F18" s="349">
        <v>138053.11577149999</v>
      </c>
      <c r="G18" s="349">
        <v>11876083</v>
      </c>
      <c r="H18" s="349">
        <v>79943.271905250003</v>
      </c>
      <c r="I18" s="349">
        <v>69964988</v>
      </c>
      <c r="J18" s="349">
        <v>476669.25727875001</v>
      </c>
      <c r="K18" s="349">
        <v>4464441</v>
      </c>
      <c r="L18" s="581">
        <v>29814.094660000002</v>
      </c>
    </row>
    <row r="19" spans="1:15" ht="12.75" customHeight="1">
      <c r="A19" s="1224" t="s">
        <v>567</v>
      </c>
      <c r="B19" s="1224"/>
      <c r="C19" s="1224"/>
      <c r="D19" s="1224"/>
      <c r="E19" s="1224"/>
      <c r="F19" s="1224"/>
      <c r="G19" s="1224"/>
      <c r="H19" s="1224"/>
      <c r="I19" s="1224"/>
      <c r="J19" s="1224"/>
      <c r="K19" s="1224"/>
      <c r="L19" s="1224"/>
    </row>
    <row r="20" spans="1:15" s="735" customFormat="1" ht="12.75" customHeight="1">
      <c r="A20" s="1156" t="s">
        <v>773</v>
      </c>
      <c r="B20" s="1156"/>
      <c r="C20" s="1156"/>
      <c r="D20" s="1156"/>
      <c r="E20" s="1156"/>
      <c r="F20" s="1156"/>
      <c r="O20" s="580"/>
    </row>
    <row r="21" spans="1:15">
      <c r="A21" s="582" t="s">
        <v>342</v>
      </c>
    </row>
  </sheetData>
  <mergeCells count="15">
    <mergeCell ref="A20:F20"/>
    <mergeCell ref="A1:L1"/>
    <mergeCell ref="A2:A4"/>
    <mergeCell ref="C2:D2"/>
    <mergeCell ref="E2:H2"/>
    <mergeCell ref="I2:J2"/>
    <mergeCell ref="B3:B4"/>
    <mergeCell ref="C3:C4"/>
    <mergeCell ref="D3:D4"/>
    <mergeCell ref="E3:F3"/>
    <mergeCell ref="G3:H3"/>
    <mergeCell ref="I3:I4"/>
    <mergeCell ref="J3:J4"/>
    <mergeCell ref="K3:L3"/>
    <mergeCell ref="A19:L19"/>
  </mergeCells>
  <pageMargins left="0.75" right="0.75" top="1" bottom="1" header="0.5" footer="0.5"/>
  <pageSetup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SheetLayoutView="110" workbookViewId="0">
      <selection activeCell="G25" sqref="G25"/>
    </sheetView>
  </sheetViews>
  <sheetFormatPr defaultRowHeight="15"/>
  <cols>
    <col min="1" max="1" width="7.7109375" style="809" customWidth="1"/>
    <col min="2" max="2" width="7.5703125" style="809" customWidth="1"/>
    <col min="3" max="3" width="10.85546875" style="809" customWidth="1"/>
    <col min="4" max="4" width="9.140625" style="809" customWidth="1"/>
    <col min="5" max="8" width="9.5703125" style="809" customWidth="1"/>
    <col min="9" max="9" width="11.7109375" style="809" customWidth="1"/>
    <col min="10" max="10" width="9.5703125" style="809" customWidth="1"/>
    <col min="11" max="11" width="9.42578125" style="809" customWidth="1"/>
    <col min="12" max="12" width="9.140625" style="809" customWidth="1"/>
    <col min="13" max="256" width="9.140625" style="809"/>
    <col min="257" max="257" width="12.140625" style="809" customWidth="1"/>
    <col min="258" max="258" width="7.85546875" style="809" customWidth="1"/>
    <col min="259" max="259" width="11.28515625" style="809" customWidth="1"/>
    <col min="260" max="260" width="9.140625" style="809" customWidth="1"/>
    <col min="261" max="261" width="10" style="809" customWidth="1"/>
    <col min="262" max="262" width="9" style="809" customWidth="1"/>
    <col min="263" max="263" width="9.85546875" style="809" customWidth="1"/>
    <col min="264" max="264" width="9.5703125" style="809" customWidth="1"/>
    <col min="265" max="265" width="11.7109375" style="809" customWidth="1"/>
    <col min="266" max="266" width="9.5703125" style="809" customWidth="1"/>
    <col min="267" max="267" width="10.140625" style="809" customWidth="1"/>
    <col min="268" max="268" width="9.7109375" style="809" customWidth="1"/>
    <col min="269" max="512" width="9.140625" style="809"/>
    <col min="513" max="513" width="12.140625" style="809" customWidth="1"/>
    <col min="514" max="514" width="7.85546875" style="809" customWidth="1"/>
    <col min="515" max="515" width="11.28515625" style="809" customWidth="1"/>
    <col min="516" max="516" width="9.140625" style="809" customWidth="1"/>
    <col min="517" max="517" width="10" style="809" customWidth="1"/>
    <col min="518" max="518" width="9" style="809" customWidth="1"/>
    <col min="519" max="519" width="9.85546875" style="809" customWidth="1"/>
    <col min="520" max="520" width="9.5703125" style="809" customWidth="1"/>
    <col min="521" max="521" width="11.7109375" style="809" customWidth="1"/>
    <col min="522" max="522" width="9.5703125" style="809" customWidth="1"/>
    <col min="523" max="523" width="10.140625" style="809" customWidth="1"/>
    <col min="524" max="524" width="9.7109375" style="809" customWidth="1"/>
    <col min="525" max="768" width="9.140625" style="809"/>
    <col min="769" max="769" width="12.140625" style="809" customWidth="1"/>
    <col min="770" max="770" width="7.85546875" style="809" customWidth="1"/>
    <col min="771" max="771" width="11.28515625" style="809" customWidth="1"/>
    <col min="772" max="772" width="9.140625" style="809" customWidth="1"/>
    <col min="773" max="773" width="10" style="809" customWidth="1"/>
    <col min="774" max="774" width="9" style="809" customWidth="1"/>
    <col min="775" max="775" width="9.85546875" style="809" customWidth="1"/>
    <col min="776" max="776" width="9.5703125" style="809" customWidth="1"/>
    <col min="777" max="777" width="11.7109375" style="809" customWidth="1"/>
    <col min="778" max="778" width="9.5703125" style="809" customWidth="1"/>
    <col min="779" max="779" width="10.140625" style="809" customWidth="1"/>
    <col min="780" max="780" width="9.7109375" style="809" customWidth="1"/>
    <col min="781" max="1024" width="9.140625" style="809"/>
    <col min="1025" max="1025" width="12.140625" style="809" customWidth="1"/>
    <col min="1026" max="1026" width="7.85546875" style="809" customWidth="1"/>
    <col min="1027" max="1027" width="11.28515625" style="809" customWidth="1"/>
    <col min="1028" max="1028" width="9.140625" style="809" customWidth="1"/>
    <col min="1029" max="1029" width="10" style="809" customWidth="1"/>
    <col min="1030" max="1030" width="9" style="809" customWidth="1"/>
    <col min="1031" max="1031" width="9.85546875" style="809" customWidth="1"/>
    <col min="1032" max="1032" width="9.5703125" style="809" customWidth="1"/>
    <col min="1033" max="1033" width="11.7109375" style="809" customWidth="1"/>
    <col min="1034" max="1034" width="9.5703125" style="809" customWidth="1"/>
    <col min="1035" max="1035" width="10.140625" style="809" customWidth="1"/>
    <col min="1036" max="1036" width="9.7109375" style="809" customWidth="1"/>
    <col min="1037" max="1280" width="9.140625" style="809"/>
    <col min="1281" max="1281" width="12.140625" style="809" customWidth="1"/>
    <col min="1282" max="1282" width="7.85546875" style="809" customWidth="1"/>
    <col min="1283" max="1283" width="11.28515625" style="809" customWidth="1"/>
    <col min="1284" max="1284" width="9.140625" style="809" customWidth="1"/>
    <col min="1285" max="1285" width="10" style="809" customWidth="1"/>
    <col min="1286" max="1286" width="9" style="809" customWidth="1"/>
    <col min="1287" max="1287" width="9.85546875" style="809" customWidth="1"/>
    <col min="1288" max="1288" width="9.5703125" style="809" customWidth="1"/>
    <col min="1289" max="1289" width="11.7109375" style="809" customWidth="1"/>
    <col min="1290" max="1290" width="9.5703125" style="809" customWidth="1"/>
    <col min="1291" max="1291" width="10.140625" style="809" customWidth="1"/>
    <col min="1292" max="1292" width="9.7109375" style="809" customWidth="1"/>
    <col min="1293" max="1536" width="9.140625" style="809"/>
    <col min="1537" max="1537" width="12.140625" style="809" customWidth="1"/>
    <col min="1538" max="1538" width="7.85546875" style="809" customWidth="1"/>
    <col min="1539" max="1539" width="11.28515625" style="809" customWidth="1"/>
    <col min="1540" max="1540" width="9.140625" style="809" customWidth="1"/>
    <col min="1541" max="1541" width="10" style="809" customWidth="1"/>
    <col min="1542" max="1542" width="9" style="809" customWidth="1"/>
    <col min="1543" max="1543" width="9.85546875" style="809" customWidth="1"/>
    <col min="1544" max="1544" width="9.5703125" style="809" customWidth="1"/>
    <col min="1545" max="1545" width="11.7109375" style="809" customWidth="1"/>
    <col min="1546" max="1546" width="9.5703125" style="809" customWidth="1"/>
    <col min="1547" max="1547" width="10.140625" style="809" customWidth="1"/>
    <col min="1548" max="1548" width="9.7109375" style="809" customWidth="1"/>
    <col min="1549" max="1792" width="9.140625" style="809"/>
    <col min="1793" max="1793" width="12.140625" style="809" customWidth="1"/>
    <col min="1794" max="1794" width="7.85546875" style="809" customWidth="1"/>
    <col min="1795" max="1795" width="11.28515625" style="809" customWidth="1"/>
    <col min="1796" max="1796" width="9.140625" style="809" customWidth="1"/>
    <col min="1797" max="1797" width="10" style="809" customWidth="1"/>
    <col min="1798" max="1798" width="9" style="809" customWidth="1"/>
    <col min="1799" max="1799" width="9.85546875" style="809" customWidth="1"/>
    <col min="1800" max="1800" width="9.5703125" style="809" customWidth="1"/>
    <col min="1801" max="1801" width="11.7109375" style="809" customWidth="1"/>
    <col min="1802" max="1802" width="9.5703125" style="809" customWidth="1"/>
    <col min="1803" max="1803" width="10.140625" style="809" customWidth="1"/>
    <col min="1804" max="1804" width="9.7109375" style="809" customWidth="1"/>
    <col min="1805" max="2048" width="9.140625" style="809"/>
    <col min="2049" max="2049" width="12.140625" style="809" customWidth="1"/>
    <col min="2050" max="2050" width="7.85546875" style="809" customWidth="1"/>
    <col min="2051" max="2051" width="11.28515625" style="809" customWidth="1"/>
    <col min="2052" max="2052" width="9.140625" style="809" customWidth="1"/>
    <col min="2053" max="2053" width="10" style="809" customWidth="1"/>
    <col min="2054" max="2054" width="9" style="809" customWidth="1"/>
    <col min="2055" max="2055" width="9.85546875" style="809" customWidth="1"/>
    <col min="2056" max="2056" width="9.5703125" style="809" customWidth="1"/>
    <col min="2057" max="2057" width="11.7109375" style="809" customWidth="1"/>
    <col min="2058" max="2058" width="9.5703125" style="809" customWidth="1"/>
    <col min="2059" max="2059" width="10.140625" style="809" customWidth="1"/>
    <col min="2060" max="2060" width="9.7109375" style="809" customWidth="1"/>
    <col min="2061" max="2304" width="9.140625" style="809"/>
    <col min="2305" max="2305" width="12.140625" style="809" customWidth="1"/>
    <col min="2306" max="2306" width="7.85546875" style="809" customWidth="1"/>
    <col min="2307" max="2307" width="11.28515625" style="809" customWidth="1"/>
    <col min="2308" max="2308" width="9.140625" style="809" customWidth="1"/>
    <col min="2309" max="2309" width="10" style="809" customWidth="1"/>
    <col min="2310" max="2310" width="9" style="809" customWidth="1"/>
    <col min="2311" max="2311" width="9.85546875" style="809" customWidth="1"/>
    <col min="2312" max="2312" width="9.5703125" style="809" customWidth="1"/>
    <col min="2313" max="2313" width="11.7109375" style="809" customWidth="1"/>
    <col min="2314" max="2314" width="9.5703125" style="809" customWidth="1"/>
    <col min="2315" max="2315" width="10.140625" style="809" customWidth="1"/>
    <col min="2316" max="2316" width="9.7109375" style="809" customWidth="1"/>
    <col min="2317" max="2560" width="9.140625" style="809"/>
    <col min="2561" max="2561" width="12.140625" style="809" customWidth="1"/>
    <col min="2562" max="2562" width="7.85546875" style="809" customWidth="1"/>
    <col min="2563" max="2563" width="11.28515625" style="809" customWidth="1"/>
    <col min="2564" max="2564" width="9.140625" style="809" customWidth="1"/>
    <col min="2565" max="2565" width="10" style="809" customWidth="1"/>
    <col min="2566" max="2566" width="9" style="809" customWidth="1"/>
    <col min="2567" max="2567" width="9.85546875" style="809" customWidth="1"/>
    <col min="2568" max="2568" width="9.5703125" style="809" customWidth="1"/>
    <col min="2569" max="2569" width="11.7109375" style="809" customWidth="1"/>
    <col min="2570" max="2570" width="9.5703125" style="809" customWidth="1"/>
    <col min="2571" max="2571" width="10.140625" style="809" customWidth="1"/>
    <col min="2572" max="2572" width="9.7109375" style="809" customWidth="1"/>
    <col min="2573" max="2816" width="9.140625" style="809"/>
    <col min="2817" max="2817" width="12.140625" style="809" customWidth="1"/>
    <col min="2818" max="2818" width="7.85546875" style="809" customWidth="1"/>
    <col min="2819" max="2819" width="11.28515625" style="809" customWidth="1"/>
    <col min="2820" max="2820" width="9.140625" style="809" customWidth="1"/>
    <col min="2821" max="2821" width="10" style="809" customWidth="1"/>
    <col min="2822" max="2822" width="9" style="809" customWidth="1"/>
    <col min="2823" max="2823" width="9.85546875" style="809" customWidth="1"/>
    <col min="2824" max="2824" width="9.5703125" style="809" customWidth="1"/>
    <col min="2825" max="2825" width="11.7109375" style="809" customWidth="1"/>
    <col min="2826" max="2826" width="9.5703125" style="809" customWidth="1"/>
    <col min="2827" max="2827" width="10.140625" style="809" customWidth="1"/>
    <col min="2828" max="2828" width="9.7109375" style="809" customWidth="1"/>
    <col min="2829" max="3072" width="9.140625" style="809"/>
    <col min="3073" max="3073" width="12.140625" style="809" customWidth="1"/>
    <col min="3074" max="3074" width="7.85546875" style="809" customWidth="1"/>
    <col min="3075" max="3075" width="11.28515625" style="809" customWidth="1"/>
    <col min="3076" max="3076" width="9.140625" style="809" customWidth="1"/>
    <col min="3077" max="3077" width="10" style="809" customWidth="1"/>
    <col min="3078" max="3078" width="9" style="809" customWidth="1"/>
    <col min="3079" max="3079" width="9.85546875" style="809" customWidth="1"/>
    <col min="3080" max="3080" width="9.5703125" style="809" customWidth="1"/>
    <col min="3081" max="3081" width="11.7109375" style="809" customWidth="1"/>
    <col min="3082" max="3082" width="9.5703125" style="809" customWidth="1"/>
    <col min="3083" max="3083" width="10.140625" style="809" customWidth="1"/>
    <col min="3084" max="3084" width="9.7109375" style="809" customWidth="1"/>
    <col min="3085" max="3328" width="9.140625" style="809"/>
    <col min="3329" max="3329" width="12.140625" style="809" customWidth="1"/>
    <col min="3330" max="3330" width="7.85546875" style="809" customWidth="1"/>
    <col min="3331" max="3331" width="11.28515625" style="809" customWidth="1"/>
    <col min="3332" max="3332" width="9.140625" style="809" customWidth="1"/>
    <col min="3333" max="3333" width="10" style="809" customWidth="1"/>
    <col min="3334" max="3334" width="9" style="809" customWidth="1"/>
    <col min="3335" max="3335" width="9.85546875" style="809" customWidth="1"/>
    <col min="3336" max="3336" width="9.5703125" style="809" customWidth="1"/>
    <col min="3337" max="3337" width="11.7109375" style="809" customWidth="1"/>
    <col min="3338" max="3338" width="9.5703125" style="809" customWidth="1"/>
    <col min="3339" max="3339" width="10.140625" style="809" customWidth="1"/>
    <col min="3340" max="3340" width="9.7109375" style="809" customWidth="1"/>
    <col min="3341" max="3584" width="9.140625" style="809"/>
    <col min="3585" max="3585" width="12.140625" style="809" customWidth="1"/>
    <col min="3586" max="3586" width="7.85546875" style="809" customWidth="1"/>
    <col min="3587" max="3587" width="11.28515625" style="809" customWidth="1"/>
    <col min="3588" max="3588" width="9.140625" style="809" customWidth="1"/>
    <col min="3589" max="3589" width="10" style="809" customWidth="1"/>
    <col min="3590" max="3590" width="9" style="809" customWidth="1"/>
    <col min="3591" max="3591" width="9.85546875" style="809" customWidth="1"/>
    <col min="3592" max="3592" width="9.5703125" style="809" customWidth="1"/>
    <col min="3593" max="3593" width="11.7109375" style="809" customWidth="1"/>
    <col min="3594" max="3594" width="9.5703125" style="809" customWidth="1"/>
    <col min="3595" max="3595" width="10.140625" style="809" customWidth="1"/>
    <col min="3596" max="3596" width="9.7109375" style="809" customWidth="1"/>
    <col min="3597" max="3840" width="9.140625" style="809"/>
    <col min="3841" max="3841" width="12.140625" style="809" customWidth="1"/>
    <col min="3842" max="3842" width="7.85546875" style="809" customWidth="1"/>
    <col min="3843" max="3843" width="11.28515625" style="809" customWidth="1"/>
    <col min="3844" max="3844" width="9.140625" style="809" customWidth="1"/>
    <col min="3845" max="3845" width="10" style="809" customWidth="1"/>
    <col min="3846" max="3846" width="9" style="809" customWidth="1"/>
    <col min="3847" max="3847" width="9.85546875" style="809" customWidth="1"/>
    <col min="3848" max="3848" width="9.5703125" style="809" customWidth="1"/>
    <col min="3849" max="3849" width="11.7109375" style="809" customWidth="1"/>
    <col min="3850" max="3850" width="9.5703125" style="809" customWidth="1"/>
    <col min="3851" max="3851" width="10.140625" style="809" customWidth="1"/>
    <col min="3852" max="3852" width="9.7109375" style="809" customWidth="1"/>
    <col min="3853" max="4096" width="9.140625" style="809"/>
    <col min="4097" max="4097" width="12.140625" style="809" customWidth="1"/>
    <col min="4098" max="4098" width="7.85546875" style="809" customWidth="1"/>
    <col min="4099" max="4099" width="11.28515625" style="809" customWidth="1"/>
    <col min="4100" max="4100" width="9.140625" style="809" customWidth="1"/>
    <col min="4101" max="4101" width="10" style="809" customWidth="1"/>
    <col min="4102" max="4102" width="9" style="809" customWidth="1"/>
    <col min="4103" max="4103" width="9.85546875" style="809" customWidth="1"/>
    <col min="4104" max="4104" width="9.5703125" style="809" customWidth="1"/>
    <col min="4105" max="4105" width="11.7109375" style="809" customWidth="1"/>
    <col min="4106" max="4106" width="9.5703125" style="809" customWidth="1"/>
    <col min="4107" max="4107" width="10.140625" style="809" customWidth="1"/>
    <col min="4108" max="4108" width="9.7109375" style="809" customWidth="1"/>
    <col min="4109" max="4352" width="9.140625" style="809"/>
    <col min="4353" max="4353" width="12.140625" style="809" customWidth="1"/>
    <col min="4354" max="4354" width="7.85546875" style="809" customWidth="1"/>
    <col min="4355" max="4355" width="11.28515625" style="809" customWidth="1"/>
    <col min="4356" max="4356" width="9.140625" style="809" customWidth="1"/>
    <col min="4357" max="4357" width="10" style="809" customWidth="1"/>
    <col min="4358" max="4358" width="9" style="809" customWidth="1"/>
    <col min="4359" max="4359" width="9.85546875" style="809" customWidth="1"/>
    <col min="4360" max="4360" width="9.5703125" style="809" customWidth="1"/>
    <col min="4361" max="4361" width="11.7109375" style="809" customWidth="1"/>
    <col min="4362" max="4362" width="9.5703125" style="809" customWidth="1"/>
    <col min="4363" max="4363" width="10.140625" style="809" customWidth="1"/>
    <col min="4364" max="4364" width="9.7109375" style="809" customWidth="1"/>
    <col min="4365" max="4608" width="9.140625" style="809"/>
    <col min="4609" max="4609" width="12.140625" style="809" customWidth="1"/>
    <col min="4610" max="4610" width="7.85546875" style="809" customWidth="1"/>
    <col min="4611" max="4611" width="11.28515625" style="809" customWidth="1"/>
    <col min="4612" max="4612" width="9.140625" style="809" customWidth="1"/>
    <col min="4613" max="4613" width="10" style="809" customWidth="1"/>
    <col min="4614" max="4614" width="9" style="809" customWidth="1"/>
    <col min="4615" max="4615" width="9.85546875" style="809" customWidth="1"/>
    <col min="4616" max="4616" width="9.5703125" style="809" customWidth="1"/>
    <col min="4617" max="4617" width="11.7109375" style="809" customWidth="1"/>
    <col min="4618" max="4618" width="9.5703125" style="809" customWidth="1"/>
    <col min="4619" max="4619" width="10.140625" style="809" customWidth="1"/>
    <col min="4620" max="4620" width="9.7109375" style="809" customWidth="1"/>
    <col min="4621" max="4864" width="9.140625" style="809"/>
    <col min="4865" max="4865" width="12.140625" style="809" customWidth="1"/>
    <col min="4866" max="4866" width="7.85546875" style="809" customWidth="1"/>
    <col min="4867" max="4867" width="11.28515625" style="809" customWidth="1"/>
    <col min="4868" max="4868" width="9.140625" style="809" customWidth="1"/>
    <col min="4869" max="4869" width="10" style="809" customWidth="1"/>
    <col min="4870" max="4870" width="9" style="809" customWidth="1"/>
    <col min="4871" max="4871" width="9.85546875" style="809" customWidth="1"/>
    <col min="4872" max="4872" width="9.5703125" style="809" customWidth="1"/>
    <col min="4873" max="4873" width="11.7109375" style="809" customWidth="1"/>
    <col min="4874" max="4874" width="9.5703125" style="809" customWidth="1"/>
    <col min="4875" max="4875" width="10.140625" style="809" customWidth="1"/>
    <col min="4876" max="4876" width="9.7109375" style="809" customWidth="1"/>
    <col min="4877" max="5120" width="9.140625" style="809"/>
    <col min="5121" max="5121" width="12.140625" style="809" customWidth="1"/>
    <col min="5122" max="5122" width="7.85546875" style="809" customWidth="1"/>
    <col min="5123" max="5123" width="11.28515625" style="809" customWidth="1"/>
    <col min="5124" max="5124" width="9.140625" style="809" customWidth="1"/>
    <col min="5125" max="5125" width="10" style="809" customWidth="1"/>
    <col min="5126" max="5126" width="9" style="809" customWidth="1"/>
    <col min="5127" max="5127" width="9.85546875" style="809" customWidth="1"/>
    <col min="5128" max="5128" width="9.5703125" style="809" customWidth="1"/>
    <col min="5129" max="5129" width="11.7109375" style="809" customWidth="1"/>
    <col min="5130" max="5130" width="9.5703125" style="809" customWidth="1"/>
    <col min="5131" max="5131" width="10.140625" style="809" customWidth="1"/>
    <col min="5132" max="5132" width="9.7109375" style="809" customWidth="1"/>
    <col min="5133" max="5376" width="9.140625" style="809"/>
    <col min="5377" max="5377" width="12.140625" style="809" customWidth="1"/>
    <col min="5378" max="5378" width="7.85546875" style="809" customWidth="1"/>
    <col min="5379" max="5379" width="11.28515625" style="809" customWidth="1"/>
    <col min="5380" max="5380" width="9.140625" style="809" customWidth="1"/>
    <col min="5381" max="5381" width="10" style="809" customWidth="1"/>
    <col min="5382" max="5382" width="9" style="809" customWidth="1"/>
    <col min="5383" max="5383" width="9.85546875" style="809" customWidth="1"/>
    <col min="5384" max="5384" width="9.5703125" style="809" customWidth="1"/>
    <col min="5385" max="5385" width="11.7109375" style="809" customWidth="1"/>
    <col min="5386" max="5386" width="9.5703125" style="809" customWidth="1"/>
    <col min="5387" max="5387" width="10.140625" style="809" customWidth="1"/>
    <col min="5388" max="5388" width="9.7109375" style="809" customWidth="1"/>
    <col min="5389" max="5632" width="9.140625" style="809"/>
    <col min="5633" max="5633" width="12.140625" style="809" customWidth="1"/>
    <col min="5634" max="5634" width="7.85546875" style="809" customWidth="1"/>
    <col min="5635" max="5635" width="11.28515625" style="809" customWidth="1"/>
    <col min="5636" max="5636" width="9.140625" style="809" customWidth="1"/>
    <col min="5637" max="5637" width="10" style="809" customWidth="1"/>
    <col min="5638" max="5638" width="9" style="809" customWidth="1"/>
    <col min="5639" max="5639" width="9.85546875" style="809" customWidth="1"/>
    <col min="5640" max="5640" width="9.5703125" style="809" customWidth="1"/>
    <col min="5641" max="5641" width="11.7109375" style="809" customWidth="1"/>
    <col min="5642" max="5642" width="9.5703125" style="809" customWidth="1"/>
    <col min="5643" max="5643" width="10.140625" style="809" customWidth="1"/>
    <col min="5644" max="5644" width="9.7109375" style="809" customWidth="1"/>
    <col min="5645" max="5888" width="9.140625" style="809"/>
    <col min="5889" max="5889" width="12.140625" style="809" customWidth="1"/>
    <col min="5890" max="5890" width="7.85546875" style="809" customWidth="1"/>
    <col min="5891" max="5891" width="11.28515625" style="809" customWidth="1"/>
    <col min="5892" max="5892" width="9.140625" style="809" customWidth="1"/>
    <col min="5893" max="5893" width="10" style="809" customWidth="1"/>
    <col min="5894" max="5894" width="9" style="809" customWidth="1"/>
    <col min="5895" max="5895" width="9.85546875" style="809" customWidth="1"/>
    <col min="5896" max="5896" width="9.5703125" style="809" customWidth="1"/>
    <col min="5897" max="5897" width="11.7109375" style="809" customWidth="1"/>
    <col min="5898" max="5898" width="9.5703125" style="809" customWidth="1"/>
    <col min="5899" max="5899" width="10.140625" style="809" customWidth="1"/>
    <col min="5900" max="5900" width="9.7109375" style="809" customWidth="1"/>
    <col min="5901" max="6144" width="9.140625" style="809"/>
    <col min="6145" max="6145" width="12.140625" style="809" customWidth="1"/>
    <col min="6146" max="6146" width="7.85546875" style="809" customWidth="1"/>
    <col min="6147" max="6147" width="11.28515625" style="809" customWidth="1"/>
    <col min="6148" max="6148" width="9.140625" style="809" customWidth="1"/>
    <col min="6149" max="6149" width="10" style="809" customWidth="1"/>
    <col min="6150" max="6150" width="9" style="809" customWidth="1"/>
    <col min="6151" max="6151" width="9.85546875" style="809" customWidth="1"/>
    <col min="6152" max="6152" width="9.5703125" style="809" customWidth="1"/>
    <col min="6153" max="6153" width="11.7109375" style="809" customWidth="1"/>
    <col min="6154" max="6154" width="9.5703125" style="809" customWidth="1"/>
    <col min="6155" max="6155" width="10.140625" style="809" customWidth="1"/>
    <col min="6156" max="6156" width="9.7109375" style="809" customWidth="1"/>
    <col min="6157" max="6400" width="9.140625" style="809"/>
    <col min="6401" max="6401" width="12.140625" style="809" customWidth="1"/>
    <col min="6402" max="6402" width="7.85546875" style="809" customWidth="1"/>
    <col min="6403" max="6403" width="11.28515625" style="809" customWidth="1"/>
    <col min="6404" max="6404" width="9.140625" style="809" customWidth="1"/>
    <col min="6405" max="6405" width="10" style="809" customWidth="1"/>
    <col min="6406" max="6406" width="9" style="809" customWidth="1"/>
    <col min="6407" max="6407" width="9.85546875" style="809" customWidth="1"/>
    <col min="6408" max="6408" width="9.5703125" style="809" customWidth="1"/>
    <col min="6409" max="6409" width="11.7109375" style="809" customWidth="1"/>
    <col min="6410" max="6410" width="9.5703125" style="809" customWidth="1"/>
    <col min="6411" max="6411" width="10.140625" style="809" customWidth="1"/>
    <col min="6412" max="6412" width="9.7109375" style="809" customWidth="1"/>
    <col min="6413" max="6656" width="9.140625" style="809"/>
    <col min="6657" max="6657" width="12.140625" style="809" customWidth="1"/>
    <col min="6658" max="6658" width="7.85546875" style="809" customWidth="1"/>
    <col min="6659" max="6659" width="11.28515625" style="809" customWidth="1"/>
    <col min="6660" max="6660" width="9.140625" style="809" customWidth="1"/>
    <col min="6661" max="6661" width="10" style="809" customWidth="1"/>
    <col min="6662" max="6662" width="9" style="809" customWidth="1"/>
    <col min="6663" max="6663" width="9.85546875" style="809" customWidth="1"/>
    <col min="6664" max="6664" width="9.5703125" style="809" customWidth="1"/>
    <col min="6665" max="6665" width="11.7109375" style="809" customWidth="1"/>
    <col min="6666" max="6666" width="9.5703125" style="809" customWidth="1"/>
    <col min="6667" max="6667" width="10.140625" style="809" customWidth="1"/>
    <col min="6668" max="6668" width="9.7109375" style="809" customWidth="1"/>
    <col min="6669" max="6912" width="9.140625" style="809"/>
    <col min="6913" max="6913" width="12.140625" style="809" customWidth="1"/>
    <col min="6914" max="6914" width="7.85546875" style="809" customWidth="1"/>
    <col min="6915" max="6915" width="11.28515625" style="809" customWidth="1"/>
    <col min="6916" max="6916" width="9.140625" style="809" customWidth="1"/>
    <col min="6917" max="6917" width="10" style="809" customWidth="1"/>
    <col min="6918" max="6918" width="9" style="809" customWidth="1"/>
    <col min="6919" max="6919" width="9.85546875" style="809" customWidth="1"/>
    <col min="6920" max="6920" width="9.5703125" style="809" customWidth="1"/>
    <col min="6921" max="6921" width="11.7109375" style="809" customWidth="1"/>
    <col min="6922" max="6922" width="9.5703125" style="809" customWidth="1"/>
    <col min="6923" max="6923" width="10.140625" style="809" customWidth="1"/>
    <col min="6924" max="6924" width="9.7109375" style="809" customWidth="1"/>
    <col min="6925" max="7168" width="9.140625" style="809"/>
    <col min="7169" max="7169" width="12.140625" style="809" customWidth="1"/>
    <col min="7170" max="7170" width="7.85546875" style="809" customWidth="1"/>
    <col min="7171" max="7171" width="11.28515625" style="809" customWidth="1"/>
    <col min="7172" max="7172" width="9.140625" style="809" customWidth="1"/>
    <col min="7173" max="7173" width="10" style="809" customWidth="1"/>
    <col min="7174" max="7174" width="9" style="809" customWidth="1"/>
    <col min="7175" max="7175" width="9.85546875" style="809" customWidth="1"/>
    <col min="7176" max="7176" width="9.5703125" style="809" customWidth="1"/>
    <col min="7177" max="7177" width="11.7109375" style="809" customWidth="1"/>
    <col min="7178" max="7178" width="9.5703125" style="809" customWidth="1"/>
    <col min="7179" max="7179" width="10.140625" style="809" customWidth="1"/>
    <col min="7180" max="7180" width="9.7109375" style="809" customWidth="1"/>
    <col min="7181" max="7424" width="9.140625" style="809"/>
    <col min="7425" max="7425" width="12.140625" style="809" customWidth="1"/>
    <col min="7426" max="7426" width="7.85546875" style="809" customWidth="1"/>
    <col min="7427" max="7427" width="11.28515625" style="809" customWidth="1"/>
    <col min="7428" max="7428" width="9.140625" style="809" customWidth="1"/>
    <col min="7429" max="7429" width="10" style="809" customWidth="1"/>
    <col min="7430" max="7430" width="9" style="809" customWidth="1"/>
    <col min="7431" max="7431" width="9.85546875" style="809" customWidth="1"/>
    <col min="7432" max="7432" width="9.5703125" style="809" customWidth="1"/>
    <col min="7433" max="7433" width="11.7109375" style="809" customWidth="1"/>
    <col min="7434" max="7434" width="9.5703125" style="809" customWidth="1"/>
    <col min="7435" max="7435" width="10.140625" style="809" customWidth="1"/>
    <col min="7436" max="7436" width="9.7109375" style="809" customWidth="1"/>
    <col min="7437" max="7680" width="9.140625" style="809"/>
    <col min="7681" max="7681" width="12.140625" style="809" customWidth="1"/>
    <col min="7682" max="7682" width="7.85546875" style="809" customWidth="1"/>
    <col min="7683" max="7683" width="11.28515625" style="809" customWidth="1"/>
    <col min="7684" max="7684" width="9.140625" style="809" customWidth="1"/>
    <col min="7685" max="7685" width="10" style="809" customWidth="1"/>
    <col min="7686" max="7686" width="9" style="809" customWidth="1"/>
    <col min="7687" max="7687" width="9.85546875" style="809" customWidth="1"/>
    <col min="7688" max="7688" width="9.5703125" style="809" customWidth="1"/>
    <col min="7689" max="7689" width="11.7109375" style="809" customWidth="1"/>
    <col min="7690" max="7690" width="9.5703125" style="809" customWidth="1"/>
    <col min="7691" max="7691" width="10.140625" style="809" customWidth="1"/>
    <col min="7692" max="7692" width="9.7109375" style="809" customWidth="1"/>
    <col min="7693" max="7936" width="9.140625" style="809"/>
    <col min="7937" max="7937" width="12.140625" style="809" customWidth="1"/>
    <col min="7938" max="7938" width="7.85546875" style="809" customWidth="1"/>
    <col min="7939" max="7939" width="11.28515625" style="809" customWidth="1"/>
    <col min="7940" max="7940" width="9.140625" style="809" customWidth="1"/>
    <col min="7941" max="7941" width="10" style="809" customWidth="1"/>
    <col min="7942" max="7942" width="9" style="809" customWidth="1"/>
    <col min="7943" max="7943" width="9.85546875" style="809" customWidth="1"/>
    <col min="7944" max="7944" width="9.5703125" style="809" customWidth="1"/>
    <col min="7945" max="7945" width="11.7109375" style="809" customWidth="1"/>
    <col min="7946" max="7946" width="9.5703125" style="809" customWidth="1"/>
    <col min="7947" max="7947" width="10.140625" style="809" customWidth="1"/>
    <col min="7948" max="7948" width="9.7109375" style="809" customWidth="1"/>
    <col min="7949" max="8192" width="9.140625" style="809"/>
    <col min="8193" max="8193" width="12.140625" style="809" customWidth="1"/>
    <col min="8194" max="8194" width="7.85546875" style="809" customWidth="1"/>
    <col min="8195" max="8195" width="11.28515625" style="809" customWidth="1"/>
    <col min="8196" max="8196" width="9.140625" style="809" customWidth="1"/>
    <col min="8197" max="8197" width="10" style="809" customWidth="1"/>
    <col min="8198" max="8198" width="9" style="809" customWidth="1"/>
    <col min="8199" max="8199" width="9.85546875" style="809" customWidth="1"/>
    <col min="8200" max="8200" width="9.5703125" style="809" customWidth="1"/>
    <col min="8201" max="8201" width="11.7109375" style="809" customWidth="1"/>
    <col min="8202" max="8202" width="9.5703125" style="809" customWidth="1"/>
    <col min="8203" max="8203" width="10.140625" style="809" customWidth="1"/>
    <col min="8204" max="8204" width="9.7109375" style="809" customWidth="1"/>
    <col min="8205" max="8448" width="9.140625" style="809"/>
    <col min="8449" max="8449" width="12.140625" style="809" customWidth="1"/>
    <col min="8450" max="8450" width="7.85546875" style="809" customWidth="1"/>
    <col min="8451" max="8451" width="11.28515625" style="809" customWidth="1"/>
    <col min="8452" max="8452" width="9.140625" style="809" customWidth="1"/>
    <col min="8453" max="8453" width="10" style="809" customWidth="1"/>
    <col min="8454" max="8454" width="9" style="809" customWidth="1"/>
    <col min="8455" max="8455" width="9.85546875" style="809" customWidth="1"/>
    <col min="8456" max="8456" width="9.5703125" style="809" customWidth="1"/>
    <col min="8457" max="8457" width="11.7109375" style="809" customWidth="1"/>
    <col min="8458" max="8458" width="9.5703125" style="809" customWidth="1"/>
    <col min="8459" max="8459" width="10.140625" style="809" customWidth="1"/>
    <col min="8460" max="8460" width="9.7109375" style="809" customWidth="1"/>
    <col min="8461" max="8704" width="9.140625" style="809"/>
    <col min="8705" max="8705" width="12.140625" style="809" customWidth="1"/>
    <col min="8706" max="8706" width="7.85546875" style="809" customWidth="1"/>
    <col min="8707" max="8707" width="11.28515625" style="809" customWidth="1"/>
    <col min="8708" max="8708" width="9.140625" style="809" customWidth="1"/>
    <col min="8709" max="8709" width="10" style="809" customWidth="1"/>
    <col min="8710" max="8710" width="9" style="809" customWidth="1"/>
    <col min="8711" max="8711" width="9.85546875" style="809" customWidth="1"/>
    <col min="8712" max="8712" width="9.5703125" style="809" customWidth="1"/>
    <col min="8713" max="8713" width="11.7109375" style="809" customWidth="1"/>
    <col min="8714" max="8714" width="9.5703125" style="809" customWidth="1"/>
    <col min="8715" max="8715" width="10.140625" style="809" customWidth="1"/>
    <col min="8716" max="8716" width="9.7109375" style="809" customWidth="1"/>
    <col min="8717" max="8960" width="9.140625" style="809"/>
    <col min="8961" max="8961" width="12.140625" style="809" customWidth="1"/>
    <col min="8962" max="8962" width="7.85546875" style="809" customWidth="1"/>
    <col min="8963" max="8963" width="11.28515625" style="809" customWidth="1"/>
    <col min="8964" max="8964" width="9.140625" style="809" customWidth="1"/>
    <col min="8965" max="8965" width="10" style="809" customWidth="1"/>
    <col min="8966" max="8966" width="9" style="809" customWidth="1"/>
    <col min="8967" max="8967" width="9.85546875" style="809" customWidth="1"/>
    <col min="8968" max="8968" width="9.5703125" style="809" customWidth="1"/>
    <col min="8969" max="8969" width="11.7109375" style="809" customWidth="1"/>
    <col min="8970" max="8970" width="9.5703125" style="809" customWidth="1"/>
    <col min="8971" max="8971" width="10.140625" style="809" customWidth="1"/>
    <col min="8972" max="8972" width="9.7109375" style="809" customWidth="1"/>
    <col min="8973" max="9216" width="9.140625" style="809"/>
    <col min="9217" max="9217" width="12.140625" style="809" customWidth="1"/>
    <col min="9218" max="9218" width="7.85546875" style="809" customWidth="1"/>
    <col min="9219" max="9219" width="11.28515625" style="809" customWidth="1"/>
    <col min="9220" max="9220" width="9.140625" style="809" customWidth="1"/>
    <col min="9221" max="9221" width="10" style="809" customWidth="1"/>
    <col min="9222" max="9222" width="9" style="809" customWidth="1"/>
    <col min="9223" max="9223" width="9.85546875" style="809" customWidth="1"/>
    <col min="9224" max="9224" width="9.5703125" style="809" customWidth="1"/>
    <col min="9225" max="9225" width="11.7109375" style="809" customWidth="1"/>
    <col min="9226" max="9226" width="9.5703125" style="809" customWidth="1"/>
    <col min="9227" max="9227" width="10.140625" style="809" customWidth="1"/>
    <col min="9228" max="9228" width="9.7109375" style="809" customWidth="1"/>
    <col min="9229" max="9472" width="9.140625" style="809"/>
    <col min="9473" max="9473" width="12.140625" style="809" customWidth="1"/>
    <col min="9474" max="9474" width="7.85546875" style="809" customWidth="1"/>
    <col min="9475" max="9475" width="11.28515625" style="809" customWidth="1"/>
    <col min="9476" max="9476" width="9.140625" style="809" customWidth="1"/>
    <col min="9477" max="9477" width="10" style="809" customWidth="1"/>
    <col min="9478" max="9478" width="9" style="809" customWidth="1"/>
    <col min="9479" max="9479" width="9.85546875" style="809" customWidth="1"/>
    <col min="9480" max="9480" width="9.5703125" style="809" customWidth="1"/>
    <col min="9481" max="9481" width="11.7109375" style="809" customWidth="1"/>
    <col min="9482" max="9482" width="9.5703125" style="809" customWidth="1"/>
    <col min="9483" max="9483" width="10.140625" style="809" customWidth="1"/>
    <col min="9484" max="9484" width="9.7109375" style="809" customWidth="1"/>
    <col min="9485" max="9728" width="9.140625" style="809"/>
    <col min="9729" max="9729" width="12.140625" style="809" customWidth="1"/>
    <col min="9730" max="9730" width="7.85546875" style="809" customWidth="1"/>
    <col min="9731" max="9731" width="11.28515625" style="809" customWidth="1"/>
    <col min="9732" max="9732" width="9.140625" style="809" customWidth="1"/>
    <col min="9733" max="9733" width="10" style="809" customWidth="1"/>
    <col min="9734" max="9734" width="9" style="809" customWidth="1"/>
    <col min="9735" max="9735" width="9.85546875" style="809" customWidth="1"/>
    <col min="9736" max="9736" width="9.5703125" style="809" customWidth="1"/>
    <col min="9737" max="9737" width="11.7109375" style="809" customWidth="1"/>
    <col min="9738" max="9738" width="9.5703125" style="809" customWidth="1"/>
    <col min="9739" max="9739" width="10.140625" style="809" customWidth="1"/>
    <col min="9740" max="9740" width="9.7109375" style="809" customWidth="1"/>
    <col min="9741" max="9984" width="9.140625" style="809"/>
    <col min="9985" max="9985" width="12.140625" style="809" customWidth="1"/>
    <col min="9986" max="9986" width="7.85546875" style="809" customWidth="1"/>
    <col min="9987" max="9987" width="11.28515625" style="809" customWidth="1"/>
    <col min="9988" max="9988" width="9.140625" style="809" customWidth="1"/>
    <col min="9989" max="9989" width="10" style="809" customWidth="1"/>
    <col min="9990" max="9990" width="9" style="809" customWidth="1"/>
    <col min="9991" max="9991" width="9.85546875" style="809" customWidth="1"/>
    <col min="9992" max="9992" width="9.5703125" style="809" customWidth="1"/>
    <col min="9993" max="9993" width="11.7109375" style="809" customWidth="1"/>
    <col min="9994" max="9994" width="9.5703125" style="809" customWidth="1"/>
    <col min="9995" max="9995" width="10.140625" style="809" customWidth="1"/>
    <col min="9996" max="9996" width="9.7109375" style="809" customWidth="1"/>
    <col min="9997" max="10240" width="9.140625" style="809"/>
    <col min="10241" max="10241" width="12.140625" style="809" customWidth="1"/>
    <col min="10242" max="10242" width="7.85546875" style="809" customWidth="1"/>
    <col min="10243" max="10243" width="11.28515625" style="809" customWidth="1"/>
    <col min="10244" max="10244" width="9.140625" style="809" customWidth="1"/>
    <col min="10245" max="10245" width="10" style="809" customWidth="1"/>
    <col min="10246" max="10246" width="9" style="809" customWidth="1"/>
    <col min="10247" max="10247" width="9.85546875" style="809" customWidth="1"/>
    <col min="10248" max="10248" width="9.5703125" style="809" customWidth="1"/>
    <col min="10249" max="10249" width="11.7109375" style="809" customWidth="1"/>
    <col min="10250" max="10250" width="9.5703125" style="809" customWidth="1"/>
    <col min="10251" max="10251" width="10.140625" style="809" customWidth="1"/>
    <col min="10252" max="10252" width="9.7109375" style="809" customWidth="1"/>
    <col min="10253" max="10496" width="9.140625" style="809"/>
    <col min="10497" max="10497" width="12.140625" style="809" customWidth="1"/>
    <col min="10498" max="10498" width="7.85546875" style="809" customWidth="1"/>
    <col min="10499" max="10499" width="11.28515625" style="809" customWidth="1"/>
    <col min="10500" max="10500" width="9.140625" style="809" customWidth="1"/>
    <col min="10501" max="10501" width="10" style="809" customWidth="1"/>
    <col min="10502" max="10502" width="9" style="809" customWidth="1"/>
    <col min="10503" max="10503" width="9.85546875" style="809" customWidth="1"/>
    <col min="10504" max="10504" width="9.5703125" style="809" customWidth="1"/>
    <col min="10505" max="10505" width="11.7109375" style="809" customWidth="1"/>
    <col min="10506" max="10506" width="9.5703125" style="809" customWidth="1"/>
    <col min="10507" max="10507" width="10.140625" style="809" customWidth="1"/>
    <col min="10508" max="10508" width="9.7109375" style="809" customWidth="1"/>
    <col min="10509" max="10752" width="9.140625" style="809"/>
    <col min="10753" max="10753" width="12.140625" style="809" customWidth="1"/>
    <col min="10754" max="10754" width="7.85546875" style="809" customWidth="1"/>
    <col min="10755" max="10755" width="11.28515625" style="809" customWidth="1"/>
    <col min="10756" max="10756" width="9.140625" style="809" customWidth="1"/>
    <col min="10757" max="10757" width="10" style="809" customWidth="1"/>
    <col min="10758" max="10758" width="9" style="809" customWidth="1"/>
    <col min="10759" max="10759" width="9.85546875" style="809" customWidth="1"/>
    <col min="10760" max="10760" width="9.5703125" style="809" customWidth="1"/>
    <col min="10761" max="10761" width="11.7109375" style="809" customWidth="1"/>
    <col min="10762" max="10762" width="9.5703125" style="809" customWidth="1"/>
    <col min="10763" max="10763" width="10.140625" style="809" customWidth="1"/>
    <col min="10764" max="10764" width="9.7109375" style="809" customWidth="1"/>
    <col min="10765" max="11008" width="9.140625" style="809"/>
    <col min="11009" max="11009" width="12.140625" style="809" customWidth="1"/>
    <col min="11010" max="11010" width="7.85546875" style="809" customWidth="1"/>
    <col min="11011" max="11011" width="11.28515625" style="809" customWidth="1"/>
    <col min="11012" max="11012" width="9.140625" style="809" customWidth="1"/>
    <col min="11013" max="11013" width="10" style="809" customWidth="1"/>
    <col min="11014" max="11014" width="9" style="809" customWidth="1"/>
    <col min="11015" max="11015" width="9.85546875" style="809" customWidth="1"/>
    <col min="11016" max="11016" width="9.5703125" style="809" customWidth="1"/>
    <col min="11017" max="11017" width="11.7109375" style="809" customWidth="1"/>
    <col min="11018" max="11018" width="9.5703125" style="809" customWidth="1"/>
    <col min="11019" max="11019" width="10.140625" style="809" customWidth="1"/>
    <col min="11020" max="11020" width="9.7109375" style="809" customWidth="1"/>
    <col min="11021" max="11264" width="9.140625" style="809"/>
    <col min="11265" max="11265" width="12.140625" style="809" customWidth="1"/>
    <col min="11266" max="11266" width="7.85546875" style="809" customWidth="1"/>
    <col min="11267" max="11267" width="11.28515625" style="809" customWidth="1"/>
    <col min="11268" max="11268" width="9.140625" style="809" customWidth="1"/>
    <col min="11269" max="11269" width="10" style="809" customWidth="1"/>
    <col min="11270" max="11270" width="9" style="809" customWidth="1"/>
    <col min="11271" max="11271" width="9.85546875" style="809" customWidth="1"/>
    <col min="11272" max="11272" width="9.5703125" style="809" customWidth="1"/>
    <col min="11273" max="11273" width="11.7109375" style="809" customWidth="1"/>
    <col min="11274" max="11274" width="9.5703125" style="809" customWidth="1"/>
    <col min="11275" max="11275" width="10.140625" style="809" customWidth="1"/>
    <col min="11276" max="11276" width="9.7109375" style="809" customWidth="1"/>
    <col min="11277" max="11520" width="9.140625" style="809"/>
    <col min="11521" max="11521" width="12.140625" style="809" customWidth="1"/>
    <col min="11522" max="11522" width="7.85546875" style="809" customWidth="1"/>
    <col min="11523" max="11523" width="11.28515625" style="809" customWidth="1"/>
    <col min="11524" max="11524" width="9.140625" style="809" customWidth="1"/>
    <col min="11525" max="11525" width="10" style="809" customWidth="1"/>
    <col min="11526" max="11526" width="9" style="809" customWidth="1"/>
    <col min="11527" max="11527" width="9.85546875" style="809" customWidth="1"/>
    <col min="11528" max="11528" width="9.5703125" style="809" customWidth="1"/>
    <col min="11529" max="11529" width="11.7109375" style="809" customWidth="1"/>
    <col min="11530" max="11530" width="9.5703125" style="809" customWidth="1"/>
    <col min="11531" max="11531" width="10.140625" style="809" customWidth="1"/>
    <col min="11532" max="11532" width="9.7109375" style="809" customWidth="1"/>
    <col min="11533" max="11776" width="9.140625" style="809"/>
    <col min="11777" max="11777" width="12.140625" style="809" customWidth="1"/>
    <col min="11778" max="11778" width="7.85546875" style="809" customWidth="1"/>
    <col min="11779" max="11779" width="11.28515625" style="809" customWidth="1"/>
    <col min="11780" max="11780" width="9.140625" style="809" customWidth="1"/>
    <col min="11781" max="11781" width="10" style="809" customWidth="1"/>
    <col min="11782" max="11782" width="9" style="809" customWidth="1"/>
    <col min="11783" max="11783" width="9.85546875" style="809" customWidth="1"/>
    <col min="11784" max="11784" width="9.5703125" style="809" customWidth="1"/>
    <col min="11785" max="11785" width="11.7109375" style="809" customWidth="1"/>
    <col min="11786" max="11786" width="9.5703125" style="809" customWidth="1"/>
    <col min="11787" max="11787" width="10.140625" style="809" customWidth="1"/>
    <col min="11788" max="11788" width="9.7109375" style="809" customWidth="1"/>
    <col min="11789" max="12032" width="9.140625" style="809"/>
    <col min="12033" max="12033" width="12.140625" style="809" customWidth="1"/>
    <col min="12034" max="12034" width="7.85546875" style="809" customWidth="1"/>
    <col min="12035" max="12035" width="11.28515625" style="809" customWidth="1"/>
    <col min="12036" max="12036" width="9.140625" style="809" customWidth="1"/>
    <col min="12037" max="12037" width="10" style="809" customWidth="1"/>
    <col min="12038" max="12038" width="9" style="809" customWidth="1"/>
    <col min="12039" max="12039" width="9.85546875" style="809" customWidth="1"/>
    <col min="12040" max="12040" width="9.5703125" style="809" customWidth="1"/>
    <col min="12041" max="12041" width="11.7109375" style="809" customWidth="1"/>
    <col min="12042" max="12042" width="9.5703125" style="809" customWidth="1"/>
    <col min="12043" max="12043" width="10.140625" style="809" customWidth="1"/>
    <col min="12044" max="12044" width="9.7109375" style="809" customWidth="1"/>
    <col min="12045" max="12288" width="9.140625" style="809"/>
    <col min="12289" max="12289" width="12.140625" style="809" customWidth="1"/>
    <col min="12290" max="12290" width="7.85546875" style="809" customWidth="1"/>
    <col min="12291" max="12291" width="11.28515625" style="809" customWidth="1"/>
    <col min="12292" max="12292" width="9.140625" style="809" customWidth="1"/>
    <col min="12293" max="12293" width="10" style="809" customWidth="1"/>
    <col min="12294" max="12294" width="9" style="809" customWidth="1"/>
    <col min="12295" max="12295" width="9.85546875" style="809" customWidth="1"/>
    <col min="12296" max="12296" width="9.5703125" style="809" customWidth="1"/>
    <col min="12297" max="12297" width="11.7109375" style="809" customWidth="1"/>
    <col min="12298" max="12298" width="9.5703125" style="809" customWidth="1"/>
    <col min="12299" max="12299" width="10.140625" style="809" customWidth="1"/>
    <col min="12300" max="12300" width="9.7109375" style="809" customWidth="1"/>
    <col min="12301" max="12544" width="9.140625" style="809"/>
    <col min="12545" max="12545" width="12.140625" style="809" customWidth="1"/>
    <col min="12546" max="12546" width="7.85546875" style="809" customWidth="1"/>
    <col min="12547" max="12547" width="11.28515625" style="809" customWidth="1"/>
    <col min="12548" max="12548" width="9.140625" style="809" customWidth="1"/>
    <col min="12549" max="12549" width="10" style="809" customWidth="1"/>
    <col min="12550" max="12550" width="9" style="809" customWidth="1"/>
    <col min="12551" max="12551" width="9.85546875" style="809" customWidth="1"/>
    <col min="12552" max="12552" width="9.5703125" style="809" customWidth="1"/>
    <col min="12553" max="12553" width="11.7109375" style="809" customWidth="1"/>
    <col min="12554" max="12554" width="9.5703125" style="809" customWidth="1"/>
    <col min="12555" max="12555" width="10.140625" style="809" customWidth="1"/>
    <col min="12556" max="12556" width="9.7109375" style="809" customWidth="1"/>
    <col min="12557" max="12800" width="9.140625" style="809"/>
    <col min="12801" max="12801" width="12.140625" style="809" customWidth="1"/>
    <col min="12802" max="12802" width="7.85546875" style="809" customWidth="1"/>
    <col min="12803" max="12803" width="11.28515625" style="809" customWidth="1"/>
    <col min="12804" max="12804" width="9.140625" style="809" customWidth="1"/>
    <col min="12805" max="12805" width="10" style="809" customWidth="1"/>
    <col min="12806" max="12806" width="9" style="809" customWidth="1"/>
    <col min="12807" max="12807" width="9.85546875" style="809" customWidth="1"/>
    <col min="12808" max="12808" width="9.5703125" style="809" customWidth="1"/>
    <col min="12809" max="12809" width="11.7109375" style="809" customWidth="1"/>
    <col min="12810" max="12810" width="9.5703125" style="809" customWidth="1"/>
    <col min="12811" max="12811" width="10.140625" style="809" customWidth="1"/>
    <col min="12812" max="12812" width="9.7109375" style="809" customWidth="1"/>
    <col min="12813" max="13056" width="9.140625" style="809"/>
    <col min="13057" max="13057" width="12.140625" style="809" customWidth="1"/>
    <col min="13058" max="13058" width="7.85546875" style="809" customWidth="1"/>
    <col min="13059" max="13059" width="11.28515625" style="809" customWidth="1"/>
    <col min="13060" max="13060" width="9.140625" style="809" customWidth="1"/>
    <col min="13061" max="13061" width="10" style="809" customWidth="1"/>
    <col min="13062" max="13062" width="9" style="809" customWidth="1"/>
    <col min="13063" max="13063" width="9.85546875" style="809" customWidth="1"/>
    <col min="13064" max="13064" width="9.5703125" style="809" customWidth="1"/>
    <col min="13065" max="13065" width="11.7109375" style="809" customWidth="1"/>
    <col min="13066" max="13066" width="9.5703125" style="809" customWidth="1"/>
    <col min="13067" max="13067" width="10.140625" style="809" customWidth="1"/>
    <col min="13068" max="13068" width="9.7109375" style="809" customWidth="1"/>
    <col min="13069" max="13312" width="9.140625" style="809"/>
    <col min="13313" max="13313" width="12.140625" style="809" customWidth="1"/>
    <col min="13314" max="13314" width="7.85546875" style="809" customWidth="1"/>
    <col min="13315" max="13315" width="11.28515625" style="809" customWidth="1"/>
    <col min="13316" max="13316" width="9.140625" style="809" customWidth="1"/>
    <col min="13317" max="13317" width="10" style="809" customWidth="1"/>
    <col min="13318" max="13318" width="9" style="809" customWidth="1"/>
    <col min="13319" max="13319" width="9.85546875" style="809" customWidth="1"/>
    <col min="13320" max="13320" width="9.5703125" style="809" customWidth="1"/>
    <col min="13321" max="13321" width="11.7109375" style="809" customWidth="1"/>
    <col min="13322" max="13322" width="9.5703125" style="809" customWidth="1"/>
    <col min="13323" max="13323" width="10.140625" style="809" customWidth="1"/>
    <col min="13324" max="13324" width="9.7109375" style="809" customWidth="1"/>
    <col min="13325" max="13568" width="9.140625" style="809"/>
    <col min="13569" max="13569" width="12.140625" style="809" customWidth="1"/>
    <col min="13570" max="13570" width="7.85546875" style="809" customWidth="1"/>
    <col min="13571" max="13571" width="11.28515625" style="809" customWidth="1"/>
    <col min="13572" max="13572" width="9.140625" style="809" customWidth="1"/>
    <col min="13573" max="13573" width="10" style="809" customWidth="1"/>
    <col min="13574" max="13574" width="9" style="809" customWidth="1"/>
    <col min="13575" max="13575" width="9.85546875" style="809" customWidth="1"/>
    <col min="13576" max="13576" width="9.5703125" style="809" customWidth="1"/>
    <col min="13577" max="13577" width="11.7109375" style="809" customWidth="1"/>
    <col min="13578" max="13578" width="9.5703125" style="809" customWidth="1"/>
    <col min="13579" max="13579" width="10.140625" style="809" customWidth="1"/>
    <col min="13580" max="13580" width="9.7109375" style="809" customWidth="1"/>
    <col min="13581" max="13824" width="9.140625" style="809"/>
    <col min="13825" max="13825" width="12.140625" style="809" customWidth="1"/>
    <col min="13826" max="13826" width="7.85546875" style="809" customWidth="1"/>
    <col min="13827" max="13827" width="11.28515625" style="809" customWidth="1"/>
    <col min="13828" max="13828" width="9.140625" style="809" customWidth="1"/>
    <col min="13829" max="13829" width="10" style="809" customWidth="1"/>
    <col min="13830" max="13830" width="9" style="809" customWidth="1"/>
    <col min="13831" max="13831" width="9.85546875" style="809" customWidth="1"/>
    <col min="13832" max="13832" width="9.5703125" style="809" customWidth="1"/>
    <col min="13833" max="13833" width="11.7109375" style="809" customWidth="1"/>
    <col min="13834" max="13834" width="9.5703125" style="809" customWidth="1"/>
    <col min="13835" max="13835" width="10.140625" style="809" customWidth="1"/>
    <col min="13836" max="13836" width="9.7109375" style="809" customWidth="1"/>
    <col min="13837" max="14080" width="9.140625" style="809"/>
    <col min="14081" max="14081" width="12.140625" style="809" customWidth="1"/>
    <col min="14082" max="14082" width="7.85546875" style="809" customWidth="1"/>
    <col min="14083" max="14083" width="11.28515625" style="809" customWidth="1"/>
    <col min="14084" max="14084" width="9.140625" style="809" customWidth="1"/>
    <col min="14085" max="14085" width="10" style="809" customWidth="1"/>
    <col min="14086" max="14086" width="9" style="809" customWidth="1"/>
    <col min="14087" max="14087" width="9.85546875" style="809" customWidth="1"/>
    <col min="14088" max="14088" width="9.5703125" style="809" customWidth="1"/>
    <col min="14089" max="14089" width="11.7109375" style="809" customWidth="1"/>
    <col min="14090" max="14090" width="9.5703125" style="809" customWidth="1"/>
    <col min="14091" max="14091" width="10.140625" style="809" customWidth="1"/>
    <col min="14092" max="14092" width="9.7109375" style="809" customWidth="1"/>
    <col min="14093" max="14336" width="9.140625" style="809"/>
    <col min="14337" max="14337" width="12.140625" style="809" customWidth="1"/>
    <col min="14338" max="14338" width="7.85546875" style="809" customWidth="1"/>
    <col min="14339" max="14339" width="11.28515625" style="809" customWidth="1"/>
    <col min="14340" max="14340" width="9.140625" style="809" customWidth="1"/>
    <col min="14341" max="14341" width="10" style="809" customWidth="1"/>
    <col min="14342" max="14342" width="9" style="809" customWidth="1"/>
    <col min="14343" max="14343" width="9.85546875" style="809" customWidth="1"/>
    <col min="14344" max="14344" width="9.5703125" style="809" customWidth="1"/>
    <col min="14345" max="14345" width="11.7109375" style="809" customWidth="1"/>
    <col min="14346" max="14346" width="9.5703125" style="809" customWidth="1"/>
    <col min="14347" max="14347" width="10.140625" style="809" customWidth="1"/>
    <col min="14348" max="14348" width="9.7109375" style="809" customWidth="1"/>
    <col min="14349" max="14592" width="9.140625" style="809"/>
    <col min="14593" max="14593" width="12.140625" style="809" customWidth="1"/>
    <col min="14594" max="14594" width="7.85546875" style="809" customWidth="1"/>
    <col min="14595" max="14595" width="11.28515625" style="809" customWidth="1"/>
    <col min="14596" max="14596" width="9.140625" style="809" customWidth="1"/>
    <col min="14597" max="14597" width="10" style="809" customWidth="1"/>
    <col min="14598" max="14598" width="9" style="809" customWidth="1"/>
    <col min="14599" max="14599" width="9.85546875" style="809" customWidth="1"/>
    <col min="14600" max="14600" width="9.5703125" style="809" customWidth="1"/>
    <col min="14601" max="14601" width="11.7109375" style="809" customWidth="1"/>
    <col min="14602" max="14602" width="9.5703125" style="809" customWidth="1"/>
    <col min="14603" max="14603" width="10.140625" style="809" customWidth="1"/>
    <col min="14604" max="14604" width="9.7109375" style="809" customWidth="1"/>
    <col min="14605" max="14848" width="9.140625" style="809"/>
    <col min="14849" max="14849" width="12.140625" style="809" customWidth="1"/>
    <col min="14850" max="14850" width="7.85546875" style="809" customWidth="1"/>
    <col min="14851" max="14851" width="11.28515625" style="809" customWidth="1"/>
    <col min="14852" max="14852" width="9.140625" style="809" customWidth="1"/>
    <col min="14853" max="14853" width="10" style="809" customWidth="1"/>
    <col min="14854" max="14854" width="9" style="809" customWidth="1"/>
    <col min="14855" max="14855" width="9.85546875" style="809" customWidth="1"/>
    <col min="14856" max="14856" width="9.5703125" style="809" customWidth="1"/>
    <col min="14857" max="14857" width="11.7109375" style="809" customWidth="1"/>
    <col min="14858" max="14858" width="9.5703125" style="809" customWidth="1"/>
    <col min="14859" max="14859" width="10.140625" style="809" customWidth="1"/>
    <col min="14860" max="14860" width="9.7109375" style="809" customWidth="1"/>
    <col min="14861" max="15104" width="9.140625" style="809"/>
    <col min="15105" max="15105" width="12.140625" style="809" customWidth="1"/>
    <col min="15106" max="15106" width="7.85546875" style="809" customWidth="1"/>
    <col min="15107" max="15107" width="11.28515625" style="809" customWidth="1"/>
    <col min="15108" max="15108" width="9.140625" style="809" customWidth="1"/>
    <col min="15109" max="15109" width="10" style="809" customWidth="1"/>
    <col min="15110" max="15110" width="9" style="809" customWidth="1"/>
    <col min="15111" max="15111" width="9.85546875" style="809" customWidth="1"/>
    <col min="15112" max="15112" width="9.5703125" style="809" customWidth="1"/>
    <col min="15113" max="15113" width="11.7109375" style="809" customWidth="1"/>
    <col min="15114" max="15114" width="9.5703125" style="809" customWidth="1"/>
    <col min="15115" max="15115" width="10.140625" style="809" customWidth="1"/>
    <col min="15116" max="15116" width="9.7109375" style="809" customWidth="1"/>
    <col min="15117" max="15360" width="9.140625" style="809"/>
    <col min="15361" max="15361" width="12.140625" style="809" customWidth="1"/>
    <col min="15362" max="15362" width="7.85546875" style="809" customWidth="1"/>
    <col min="15363" max="15363" width="11.28515625" style="809" customWidth="1"/>
    <col min="15364" max="15364" width="9.140625" style="809" customWidth="1"/>
    <col min="15365" max="15365" width="10" style="809" customWidth="1"/>
    <col min="15366" max="15366" width="9" style="809" customWidth="1"/>
    <col min="15367" max="15367" width="9.85546875" style="809" customWidth="1"/>
    <col min="15368" max="15368" width="9.5703125" style="809" customWidth="1"/>
    <col min="15369" max="15369" width="11.7109375" style="809" customWidth="1"/>
    <col min="15370" max="15370" width="9.5703125" style="809" customWidth="1"/>
    <col min="15371" max="15371" width="10.140625" style="809" customWidth="1"/>
    <col min="15372" max="15372" width="9.7109375" style="809" customWidth="1"/>
    <col min="15373" max="15616" width="9.140625" style="809"/>
    <col min="15617" max="15617" width="12.140625" style="809" customWidth="1"/>
    <col min="15618" max="15618" width="7.85546875" style="809" customWidth="1"/>
    <col min="15619" max="15619" width="11.28515625" style="809" customWidth="1"/>
    <col min="15620" max="15620" width="9.140625" style="809" customWidth="1"/>
    <col min="15621" max="15621" width="10" style="809" customWidth="1"/>
    <col min="15622" max="15622" width="9" style="809" customWidth="1"/>
    <col min="15623" max="15623" width="9.85546875" style="809" customWidth="1"/>
    <col min="15624" max="15624" width="9.5703125" style="809" customWidth="1"/>
    <col min="15625" max="15625" width="11.7109375" style="809" customWidth="1"/>
    <col min="15626" max="15626" width="9.5703125" style="809" customWidth="1"/>
    <col min="15627" max="15627" width="10.140625" style="809" customWidth="1"/>
    <col min="15628" max="15628" width="9.7109375" style="809" customWidth="1"/>
    <col min="15629" max="15872" width="9.140625" style="809"/>
    <col min="15873" max="15873" width="12.140625" style="809" customWidth="1"/>
    <col min="15874" max="15874" width="7.85546875" style="809" customWidth="1"/>
    <col min="15875" max="15875" width="11.28515625" style="809" customWidth="1"/>
    <col min="15876" max="15876" width="9.140625" style="809" customWidth="1"/>
    <col min="15877" max="15877" width="10" style="809" customWidth="1"/>
    <col min="15878" max="15878" width="9" style="809" customWidth="1"/>
    <col min="15879" max="15879" width="9.85546875" style="809" customWidth="1"/>
    <col min="15880" max="15880" width="9.5703125" style="809" customWidth="1"/>
    <col min="15881" max="15881" width="11.7109375" style="809" customWidth="1"/>
    <col min="15882" max="15882" width="9.5703125" style="809" customWidth="1"/>
    <col min="15883" max="15883" width="10.140625" style="809" customWidth="1"/>
    <col min="15884" max="15884" width="9.7109375" style="809" customWidth="1"/>
    <col min="15885" max="16128" width="9.140625" style="809"/>
    <col min="16129" max="16129" width="12.140625" style="809" customWidth="1"/>
    <col min="16130" max="16130" width="7.85546875" style="809" customWidth="1"/>
    <col min="16131" max="16131" width="11.28515625" style="809" customWidth="1"/>
    <col min="16132" max="16132" width="9.140625" style="809" customWidth="1"/>
    <col min="16133" max="16133" width="10" style="809" customWidth="1"/>
    <col min="16134" max="16134" width="9" style="809" customWidth="1"/>
    <col min="16135" max="16135" width="9.85546875" style="809" customWidth="1"/>
    <col min="16136" max="16136" width="9.5703125" style="809" customWidth="1"/>
    <col min="16137" max="16137" width="11.7109375" style="809" customWidth="1"/>
    <col min="16138" max="16138" width="9.5703125" style="809" customWidth="1"/>
    <col min="16139" max="16139" width="10.140625" style="809" customWidth="1"/>
    <col min="16140" max="16140" width="9.7109375" style="809" customWidth="1"/>
    <col min="16141" max="16384" width="9.140625" style="809"/>
  </cols>
  <sheetData>
    <row r="1" spans="1:13" ht="15.75">
      <c r="A1" s="1226" t="str">
        <f>[5]Tables!$A$39</f>
        <v>Table 38: Trends in Currency Derivatives Segment at MSEI</v>
      </c>
      <c r="B1" s="1226"/>
      <c r="C1" s="1226"/>
      <c r="D1" s="1226"/>
      <c r="E1" s="1226"/>
      <c r="F1" s="1226"/>
      <c r="G1" s="1226"/>
      <c r="H1" s="1226"/>
      <c r="I1" s="1226"/>
      <c r="J1" s="1226"/>
      <c r="K1" s="1226"/>
      <c r="L1" s="1226"/>
    </row>
    <row r="2" spans="1:13" ht="12.75" customHeight="1">
      <c r="A2" s="1227" t="s">
        <v>499</v>
      </c>
      <c r="B2" s="1227" t="s">
        <v>235</v>
      </c>
      <c r="C2" s="1228" t="s">
        <v>346</v>
      </c>
      <c r="D2" s="1228"/>
      <c r="E2" s="1229" t="s">
        <v>347</v>
      </c>
      <c r="F2" s="1230"/>
      <c r="G2" s="1230"/>
      <c r="H2" s="1231"/>
      <c r="I2" s="1228" t="s">
        <v>137</v>
      </c>
      <c r="J2" s="1228"/>
      <c r="K2" s="1232" t="s">
        <v>354</v>
      </c>
      <c r="L2" s="1232"/>
    </row>
    <row r="3" spans="1:13" ht="15.75" customHeight="1">
      <c r="A3" s="1227"/>
      <c r="B3" s="1227"/>
      <c r="C3" s="1228"/>
      <c r="D3" s="1228"/>
      <c r="E3" s="1229" t="s">
        <v>526</v>
      </c>
      <c r="F3" s="1231"/>
      <c r="G3" s="1233" t="s">
        <v>527</v>
      </c>
      <c r="H3" s="1234"/>
      <c r="I3" s="1228"/>
      <c r="J3" s="1228"/>
      <c r="K3" s="1232"/>
      <c r="L3" s="1232"/>
    </row>
    <row r="4" spans="1:13" ht="37.5" customHeight="1">
      <c r="A4" s="1227"/>
      <c r="B4" s="1227"/>
      <c r="C4" s="810" t="s">
        <v>355</v>
      </c>
      <c r="D4" s="810" t="s">
        <v>528</v>
      </c>
      <c r="E4" s="810" t="s">
        <v>355</v>
      </c>
      <c r="F4" s="810" t="s">
        <v>528</v>
      </c>
      <c r="G4" s="810" t="s">
        <v>355</v>
      </c>
      <c r="H4" s="810" t="s">
        <v>528</v>
      </c>
      <c r="I4" s="810" t="s">
        <v>355</v>
      </c>
      <c r="J4" s="810" t="s">
        <v>528</v>
      </c>
      <c r="K4" s="810" t="s">
        <v>355</v>
      </c>
      <c r="L4" s="810" t="s">
        <v>568</v>
      </c>
    </row>
    <row r="5" spans="1:13">
      <c r="A5" s="406" t="s">
        <v>70</v>
      </c>
      <c r="B5" s="811">
        <v>238</v>
      </c>
      <c r="C5" s="812">
        <v>100105414</v>
      </c>
      <c r="D5" s="812">
        <v>631640.61938699998</v>
      </c>
      <c r="E5" s="812">
        <v>1638739</v>
      </c>
      <c r="F5" s="812">
        <v>10145.668295000001</v>
      </c>
      <c r="G5" s="812">
        <v>1324190</v>
      </c>
      <c r="H5" s="811">
        <v>8139.0951214999995</v>
      </c>
      <c r="I5" s="812">
        <v>103068343</v>
      </c>
      <c r="J5" s="812">
        <v>649925.38280349993</v>
      </c>
      <c r="K5" s="812">
        <v>361160</v>
      </c>
      <c r="L5" s="812">
        <v>2291.5358852499949</v>
      </c>
      <c r="M5" s="813"/>
    </row>
    <row r="6" spans="1:13">
      <c r="A6" s="406" t="s">
        <v>71</v>
      </c>
      <c r="B6" s="811">
        <v>242</v>
      </c>
      <c r="C6" s="812">
        <v>45626511</v>
      </c>
      <c r="D6" s="812">
        <v>303353.12203750003</v>
      </c>
      <c r="E6" s="812">
        <v>1687097</v>
      </c>
      <c r="F6" s="812">
        <v>11123.777447500001</v>
      </c>
      <c r="G6" s="812">
        <v>1544673</v>
      </c>
      <c r="H6" s="811">
        <v>10098.647645999999</v>
      </c>
      <c r="I6" s="812">
        <v>48858281</v>
      </c>
      <c r="J6" s="812">
        <v>324575.54714474926</v>
      </c>
      <c r="K6" s="812">
        <v>322811</v>
      </c>
      <c r="L6" s="812">
        <v>2161.574834500002</v>
      </c>
      <c r="M6" s="813"/>
    </row>
    <row r="7" spans="1:13" ht="13.5" customHeight="1">
      <c r="A7" s="408">
        <v>42108</v>
      </c>
      <c r="B7" s="581">
        <v>18</v>
      </c>
      <c r="C7" s="759">
        <v>5473546</v>
      </c>
      <c r="D7" s="759">
        <v>35143.9405845</v>
      </c>
      <c r="E7" s="759">
        <v>277170</v>
      </c>
      <c r="F7" s="759">
        <v>1764.7686820000001</v>
      </c>
      <c r="G7" s="759">
        <v>164321</v>
      </c>
      <c r="H7" s="759">
        <v>1018.847836</v>
      </c>
      <c r="I7" s="759">
        <v>5915037</v>
      </c>
      <c r="J7" s="759">
        <v>37927.557102500003</v>
      </c>
      <c r="K7" s="759">
        <v>432543</v>
      </c>
      <c r="L7" s="759">
        <v>2782.8845124999984</v>
      </c>
    </row>
    <row r="8" spans="1:13" ht="13.5" customHeight="1">
      <c r="A8" s="408">
        <v>42138</v>
      </c>
      <c r="B8" s="581">
        <v>19</v>
      </c>
      <c r="C8" s="759">
        <v>5158356</v>
      </c>
      <c r="D8" s="759">
        <v>33579.727023000007</v>
      </c>
      <c r="E8" s="759">
        <v>173119</v>
      </c>
      <c r="F8" s="759">
        <v>1122.5243345000001</v>
      </c>
      <c r="G8" s="759">
        <v>158860</v>
      </c>
      <c r="H8" s="759">
        <v>1007.8656139999999</v>
      </c>
      <c r="I8" s="759">
        <v>5490335</v>
      </c>
      <c r="J8" s="759">
        <v>35710.116977749291</v>
      </c>
      <c r="K8" s="759">
        <v>359068</v>
      </c>
      <c r="L8" s="759">
        <v>2326.833905</v>
      </c>
    </row>
    <row r="9" spans="1:13" ht="13.5" customHeight="1">
      <c r="A9" s="408">
        <v>42156</v>
      </c>
      <c r="B9" s="581">
        <v>22</v>
      </c>
      <c r="C9" s="759">
        <v>5456291</v>
      </c>
      <c r="D9" s="759">
        <v>35482.785383999995</v>
      </c>
      <c r="E9" s="759">
        <v>119800</v>
      </c>
      <c r="F9" s="759">
        <v>777.20933750000006</v>
      </c>
      <c r="G9" s="759">
        <v>144385</v>
      </c>
      <c r="H9" s="759">
        <v>920.41432450000002</v>
      </c>
      <c r="I9" s="759">
        <v>5720476</v>
      </c>
      <c r="J9" s="759">
        <v>37180.409045999993</v>
      </c>
      <c r="K9" s="759">
        <v>582372</v>
      </c>
      <c r="L9" s="759">
        <v>3757.9511360000042</v>
      </c>
    </row>
    <row r="10" spans="1:13" ht="13.5" customHeight="1">
      <c r="A10" s="408">
        <v>42186</v>
      </c>
      <c r="B10" s="581">
        <v>23</v>
      </c>
      <c r="C10" s="759">
        <v>4302432</v>
      </c>
      <c r="D10" s="759">
        <v>28213.066047999997</v>
      </c>
      <c r="E10" s="759">
        <v>128853</v>
      </c>
      <c r="F10" s="759">
        <v>831.0175055000002</v>
      </c>
      <c r="G10" s="759">
        <v>120637</v>
      </c>
      <c r="H10" s="759">
        <v>768.71003599999995</v>
      </c>
      <c r="I10" s="759">
        <v>4551922</v>
      </c>
      <c r="J10" s="759">
        <v>29812.793589499997</v>
      </c>
      <c r="K10" s="759">
        <v>561640</v>
      </c>
      <c r="L10" s="759">
        <v>3651.6468119999959</v>
      </c>
    </row>
    <row r="11" spans="1:13" ht="13.5" customHeight="1">
      <c r="A11" s="408">
        <v>42217</v>
      </c>
      <c r="B11" s="581">
        <v>20</v>
      </c>
      <c r="C11" s="759">
        <v>5059012</v>
      </c>
      <c r="D11" s="759">
        <v>33807.052635</v>
      </c>
      <c r="E11" s="759">
        <v>160115</v>
      </c>
      <c r="F11" s="759">
        <v>1052.172613</v>
      </c>
      <c r="G11" s="759">
        <v>143192</v>
      </c>
      <c r="H11" s="759">
        <v>924.21308749999992</v>
      </c>
      <c r="I11" s="759">
        <v>5362319</v>
      </c>
      <c r="J11" s="759">
        <v>35783.438335500003</v>
      </c>
      <c r="K11" s="759">
        <v>299812</v>
      </c>
      <c r="L11" s="759">
        <v>2019.3313262499962</v>
      </c>
    </row>
    <row r="12" spans="1:13" ht="13.5" customHeight="1">
      <c r="A12" s="408">
        <v>42248</v>
      </c>
      <c r="B12" s="581">
        <v>20</v>
      </c>
      <c r="C12" s="759">
        <v>4055688</v>
      </c>
      <c r="D12" s="759">
        <v>27432.981664999999</v>
      </c>
      <c r="E12" s="759">
        <v>106899</v>
      </c>
      <c r="F12" s="759">
        <v>715.32685949999996</v>
      </c>
      <c r="G12" s="759">
        <v>117647</v>
      </c>
      <c r="H12" s="759">
        <v>777.71942799999988</v>
      </c>
      <c r="I12" s="759">
        <v>4280234</v>
      </c>
      <c r="J12" s="759">
        <v>28926.027952500001</v>
      </c>
      <c r="K12" s="759">
        <v>218964</v>
      </c>
      <c r="L12" s="759">
        <v>1455.356773</v>
      </c>
    </row>
    <row r="13" spans="1:13" ht="13.5" customHeight="1">
      <c r="A13" s="408">
        <v>42278</v>
      </c>
      <c r="B13" s="581">
        <v>20</v>
      </c>
      <c r="C13" s="759">
        <v>3114256</v>
      </c>
      <c r="D13" s="759">
        <v>20720.458458499998</v>
      </c>
      <c r="E13" s="759">
        <v>142971</v>
      </c>
      <c r="F13" s="759">
        <v>947.5661150000002</v>
      </c>
      <c r="G13" s="759">
        <v>104849</v>
      </c>
      <c r="H13" s="759">
        <v>682.97679649999998</v>
      </c>
      <c r="I13" s="759">
        <v>3362076</v>
      </c>
      <c r="J13" s="759">
        <v>22351.001369999998</v>
      </c>
      <c r="K13" s="759">
        <v>361081</v>
      </c>
      <c r="L13" s="759">
        <v>2383.1188764999933</v>
      </c>
    </row>
    <row r="14" spans="1:13" ht="13.5" customHeight="1">
      <c r="A14" s="408">
        <v>42309</v>
      </c>
      <c r="B14" s="581">
        <v>19</v>
      </c>
      <c r="C14" s="759">
        <v>2566539</v>
      </c>
      <c r="D14" s="759">
        <v>17248.818965500002</v>
      </c>
      <c r="E14" s="759">
        <v>155725</v>
      </c>
      <c r="F14" s="759">
        <v>1041.0207565000001</v>
      </c>
      <c r="G14" s="759">
        <v>148909</v>
      </c>
      <c r="H14" s="759">
        <v>985.46520299999997</v>
      </c>
      <c r="I14" s="759">
        <v>2871173</v>
      </c>
      <c r="J14" s="759">
        <v>19275.304925</v>
      </c>
      <c r="K14" s="759">
        <v>256434</v>
      </c>
      <c r="L14" s="759">
        <v>1727.7074149999983</v>
      </c>
    </row>
    <row r="15" spans="1:13" ht="13.5" customHeight="1">
      <c r="A15" s="408">
        <v>42339</v>
      </c>
      <c r="B15" s="581">
        <v>21</v>
      </c>
      <c r="C15" s="759">
        <v>2216538</v>
      </c>
      <c r="D15" s="759">
        <v>15057.277183499999</v>
      </c>
      <c r="E15" s="759">
        <v>56137</v>
      </c>
      <c r="F15" s="759">
        <v>377.40964850000012</v>
      </c>
      <c r="G15" s="759">
        <v>56749</v>
      </c>
      <c r="H15" s="759">
        <v>381.86352049999994</v>
      </c>
      <c r="I15" s="759">
        <v>2329424</v>
      </c>
      <c r="J15" s="759">
        <v>15816.550359999999</v>
      </c>
      <c r="K15" s="759">
        <v>294513</v>
      </c>
      <c r="L15" s="759">
        <v>1967.5067227500012</v>
      </c>
    </row>
    <row r="16" spans="1:13" ht="13.5" customHeight="1">
      <c r="A16" s="408">
        <v>42370</v>
      </c>
      <c r="B16" s="581">
        <v>20</v>
      </c>
      <c r="C16" s="759">
        <v>2739558</v>
      </c>
      <c r="D16" s="759">
        <v>18788.363399999998</v>
      </c>
      <c r="E16" s="759">
        <v>70885</v>
      </c>
      <c r="F16" s="759">
        <v>478.86150800000001</v>
      </c>
      <c r="G16" s="759">
        <v>68406</v>
      </c>
      <c r="H16" s="759">
        <v>466.45180349999993</v>
      </c>
      <c r="I16" s="759">
        <v>2878849</v>
      </c>
      <c r="J16" s="759">
        <v>19733.676711499997</v>
      </c>
      <c r="K16" s="759">
        <v>228952</v>
      </c>
      <c r="L16" s="759">
        <v>1566.4871492500013</v>
      </c>
    </row>
    <row r="17" spans="1:12" ht="13.5" customHeight="1">
      <c r="A17" s="408">
        <v>42401</v>
      </c>
      <c r="B17" s="581">
        <v>20</v>
      </c>
      <c r="C17" s="759">
        <v>2640426</v>
      </c>
      <c r="D17" s="759">
        <v>18429.321828</v>
      </c>
      <c r="E17" s="759">
        <v>111433</v>
      </c>
      <c r="F17" s="759">
        <v>766.39058049999983</v>
      </c>
      <c r="G17" s="759">
        <v>108530</v>
      </c>
      <c r="H17" s="759">
        <v>748.46727050000015</v>
      </c>
      <c r="I17" s="759">
        <v>2860389</v>
      </c>
      <c r="J17" s="759">
        <v>19944.179679000001</v>
      </c>
      <c r="K17" s="759">
        <v>263673</v>
      </c>
      <c r="L17" s="759">
        <v>1827.9490112500016</v>
      </c>
    </row>
    <row r="18" spans="1:12" ht="13.5" customHeight="1">
      <c r="A18" s="408">
        <v>42430</v>
      </c>
      <c r="B18" s="581">
        <v>20</v>
      </c>
      <c r="C18" s="759">
        <v>2843869</v>
      </c>
      <c r="D18" s="759">
        <v>19449.328862500002</v>
      </c>
      <c r="E18" s="759">
        <v>183990</v>
      </c>
      <c r="F18" s="759">
        <v>1249.509507</v>
      </c>
      <c r="G18" s="759">
        <v>208188</v>
      </c>
      <c r="H18" s="759">
        <v>1415.6527259999998</v>
      </c>
      <c r="I18" s="759">
        <v>3236047</v>
      </c>
      <c r="J18" s="759">
        <v>22114.491095500001</v>
      </c>
      <c r="K18" s="759">
        <v>322811</v>
      </c>
      <c r="L18" s="759">
        <v>2161.574834500002</v>
      </c>
    </row>
    <row r="19" spans="1:12" ht="12.75" customHeight="1">
      <c r="A19" s="1225" t="s">
        <v>773</v>
      </c>
      <c r="B19" s="1225"/>
      <c r="C19" s="1225"/>
      <c r="D19" s="1225"/>
      <c r="E19" s="583"/>
      <c r="F19" s="583"/>
      <c r="G19" s="583"/>
      <c r="H19" s="583"/>
      <c r="I19" s="583"/>
      <c r="J19" s="584"/>
      <c r="K19" s="585"/>
      <c r="L19" s="814"/>
    </row>
    <row r="20" spans="1:12">
      <c r="A20" s="815" t="s">
        <v>344</v>
      </c>
    </row>
  </sheetData>
  <mergeCells count="10">
    <mergeCell ref="A19:D19"/>
    <mergeCell ref="A1:L1"/>
    <mergeCell ref="A2:A4"/>
    <mergeCell ref="B2:B4"/>
    <mergeCell ref="C2:D3"/>
    <mergeCell ref="E2:H2"/>
    <mergeCell ref="I2:J3"/>
    <mergeCell ref="K2:L3"/>
    <mergeCell ref="E3:F3"/>
    <mergeCell ref="G3:H3"/>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SheetLayoutView="85" workbookViewId="0">
      <selection activeCell="D13" sqref="D13"/>
    </sheetView>
  </sheetViews>
  <sheetFormatPr defaultColWidth="9.140625" defaultRowHeight="15.75"/>
  <cols>
    <col min="1" max="1" width="6.28515625" style="58" customWidth="1"/>
    <col min="2" max="2" width="19.85546875" style="58" customWidth="1"/>
    <col min="3" max="3" width="21.7109375" style="58" customWidth="1"/>
    <col min="4" max="4" width="11" style="59" customWidth="1"/>
    <col min="5" max="5" width="9.85546875" style="59" customWidth="1"/>
    <col min="6" max="6" width="11.7109375" style="58" customWidth="1"/>
    <col min="7" max="7" width="7.5703125" style="58" customWidth="1"/>
    <col min="8" max="8" width="8.85546875" style="58" customWidth="1"/>
    <col min="9" max="16384" width="9.140625" style="58"/>
  </cols>
  <sheetData>
    <row r="1" spans="1:8" s="8" customFormat="1" ht="15">
      <c r="A1" s="986" t="str">
        <f>[2]Tables!A4</f>
        <v>Table 3: Open Offers under SEBI Takeover Code closed during March 2016</v>
      </c>
      <c r="B1" s="986"/>
      <c r="C1" s="986"/>
      <c r="D1" s="986"/>
      <c r="E1" s="986"/>
      <c r="F1" s="986"/>
      <c r="G1" s="986"/>
      <c r="H1" s="986"/>
    </row>
    <row r="2" spans="1:8" s="52" customFormat="1" ht="12.75">
      <c r="A2" s="987" t="s">
        <v>112</v>
      </c>
      <c r="B2" s="987" t="s">
        <v>126</v>
      </c>
      <c r="C2" s="987" t="s">
        <v>127</v>
      </c>
      <c r="D2" s="989" t="s">
        <v>128</v>
      </c>
      <c r="E2" s="989" t="s">
        <v>129</v>
      </c>
      <c r="F2" s="987" t="s">
        <v>130</v>
      </c>
      <c r="G2" s="987"/>
      <c r="H2" s="987" t="s">
        <v>131</v>
      </c>
    </row>
    <row r="3" spans="1:8" s="53" customFormat="1" ht="51.75" customHeight="1">
      <c r="A3" s="988"/>
      <c r="B3" s="988"/>
      <c r="C3" s="988"/>
      <c r="D3" s="990"/>
      <c r="E3" s="990"/>
      <c r="F3" s="688" t="s">
        <v>132</v>
      </c>
      <c r="G3" s="688" t="s">
        <v>133</v>
      </c>
      <c r="H3" s="988"/>
    </row>
    <row r="4" spans="1:8" s="53" customFormat="1" ht="81.75" customHeight="1">
      <c r="A4" s="54">
        <v>1</v>
      </c>
      <c r="B4" s="55" t="s">
        <v>813</v>
      </c>
      <c r="C4" s="55" t="s">
        <v>814</v>
      </c>
      <c r="D4" s="56">
        <v>42416</v>
      </c>
      <c r="E4" s="56">
        <v>42430</v>
      </c>
      <c r="F4" s="54">
        <v>6113445</v>
      </c>
      <c r="G4" s="54">
        <v>26</v>
      </c>
      <c r="H4" s="57">
        <v>42.5</v>
      </c>
    </row>
    <row r="5" spans="1:8" s="53" customFormat="1" ht="33" customHeight="1">
      <c r="A5" s="54">
        <v>2</v>
      </c>
      <c r="B5" s="55" t="s">
        <v>815</v>
      </c>
      <c r="C5" s="55" t="s">
        <v>816</v>
      </c>
      <c r="D5" s="56">
        <v>42418</v>
      </c>
      <c r="E5" s="56">
        <v>42432</v>
      </c>
      <c r="F5" s="54">
        <v>780260</v>
      </c>
      <c r="G5" s="54">
        <v>26</v>
      </c>
      <c r="H5" s="57">
        <v>12.25</v>
      </c>
    </row>
    <row r="6" spans="1:8" s="53" customFormat="1" ht="51" customHeight="1">
      <c r="A6" s="54">
        <v>3</v>
      </c>
      <c r="B6" s="55" t="s">
        <v>817</v>
      </c>
      <c r="C6" s="55" t="s">
        <v>818</v>
      </c>
      <c r="D6" s="56">
        <v>42422</v>
      </c>
      <c r="E6" s="56">
        <v>42433</v>
      </c>
      <c r="F6" s="54">
        <v>1141400</v>
      </c>
      <c r="G6" s="54">
        <v>26</v>
      </c>
      <c r="H6" s="57">
        <v>12</v>
      </c>
    </row>
    <row r="7" spans="1:8" s="53" customFormat="1" ht="32.25" customHeight="1">
      <c r="A7" s="54">
        <v>4</v>
      </c>
      <c r="B7" s="55" t="s">
        <v>819</v>
      </c>
      <c r="C7" s="55" t="s">
        <v>820</v>
      </c>
      <c r="D7" s="56">
        <v>42423</v>
      </c>
      <c r="E7" s="56">
        <v>42437</v>
      </c>
      <c r="F7" s="54">
        <v>6489990</v>
      </c>
      <c r="G7" s="54">
        <v>26</v>
      </c>
      <c r="H7" s="57">
        <v>8</v>
      </c>
    </row>
    <row r="8" spans="1:8" s="53" customFormat="1" ht="36" customHeight="1">
      <c r="A8" s="54">
        <v>5</v>
      </c>
      <c r="B8" s="55" t="s">
        <v>821</v>
      </c>
      <c r="C8" s="55" t="s">
        <v>822</v>
      </c>
      <c r="D8" s="56">
        <v>42440</v>
      </c>
      <c r="E8" s="56">
        <v>42457</v>
      </c>
      <c r="F8" s="54">
        <v>26719942</v>
      </c>
      <c r="G8" s="54">
        <v>26</v>
      </c>
      <c r="H8" s="57">
        <v>220.73</v>
      </c>
    </row>
    <row r="9" spans="1:8" s="53" customFormat="1" ht="38.25" customHeight="1">
      <c r="A9" s="54">
        <v>6</v>
      </c>
      <c r="B9" s="55" t="s">
        <v>823</v>
      </c>
      <c r="C9" s="55" t="s">
        <v>824</v>
      </c>
      <c r="D9" s="56">
        <v>42443</v>
      </c>
      <c r="E9" s="56">
        <v>42458</v>
      </c>
      <c r="F9" s="54">
        <v>252285</v>
      </c>
      <c r="G9" s="54">
        <v>25.01</v>
      </c>
      <c r="H9" s="57">
        <v>25</v>
      </c>
    </row>
    <row r="10" spans="1:8" s="53" customFormat="1" ht="38.25" customHeight="1">
      <c r="A10" s="54">
        <v>7</v>
      </c>
      <c r="B10" s="55" t="s">
        <v>825</v>
      </c>
      <c r="C10" s="55" t="s">
        <v>826</v>
      </c>
      <c r="D10" s="56">
        <v>42444</v>
      </c>
      <c r="E10" s="56">
        <v>42459</v>
      </c>
      <c r="F10" s="54">
        <v>52000</v>
      </c>
      <c r="G10" s="54">
        <v>26</v>
      </c>
      <c r="H10" s="57">
        <v>11.5</v>
      </c>
    </row>
    <row r="11" spans="1:8">
      <c r="A11" s="985" t="s">
        <v>125</v>
      </c>
      <c r="B11" s="985"/>
      <c r="C11" s="985"/>
      <c r="D11" s="985"/>
      <c r="E11" s="985"/>
      <c r="F11" s="985"/>
      <c r="G11" s="985"/>
      <c r="H11" s="985"/>
    </row>
    <row r="12" spans="1:8" ht="14.25" customHeight="1"/>
    <row r="15" spans="1:8" ht="15.75" customHeight="1"/>
  </sheetData>
  <mergeCells count="9">
    <mergeCell ref="A11:H11"/>
    <mergeCell ref="A1:H1"/>
    <mergeCell ref="A2:A3"/>
    <mergeCell ref="B2:B3"/>
    <mergeCell ref="C2:C3"/>
    <mergeCell ref="D2:D3"/>
    <mergeCell ref="E2:E3"/>
    <mergeCell ref="F2:G2"/>
    <mergeCell ref="H2:H3"/>
  </mergeCells>
  <pageMargins left="0.75" right="0.75" top="0.25" bottom="0.25" header="0.5" footer="0.5"/>
  <pageSetup scale="86"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J16" sqref="J16:J18"/>
    </sheetView>
  </sheetViews>
  <sheetFormatPr defaultRowHeight="15"/>
  <cols>
    <col min="1" max="1" width="8.140625" customWidth="1"/>
    <col min="2" max="2" width="8.28515625" customWidth="1"/>
    <col min="3" max="3" width="10" bestFit="1" customWidth="1"/>
    <col min="9" max="9" width="10.140625" customWidth="1"/>
    <col min="12" max="12" width="8.42578125" customWidth="1"/>
  </cols>
  <sheetData>
    <row r="1" spans="1:12" ht="15.75">
      <c r="A1" s="1210" t="str">
        <f>[5]Tables!$A$40</f>
        <v>Table 39: Trends in Currency Derivatives Segment at BSE</v>
      </c>
      <c r="B1" s="1210"/>
      <c r="C1" s="1210"/>
      <c r="D1" s="1210"/>
      <c r="E1" s="1210"/>
      <c r="F1" s="1210"/>
      <c r="G1" s="1210"/>
      <c r="H1" s="1210"/>
      <c r="I1" s="1210"/>
      <c r="J1" s="1210"/>
      <c r="K1" s="1210"/>
      <c r="L1" s="1210"/>
    </row>
    <row r="2" spans="1:12">
      <c r="A2" s="1237" t="s">
        <v>499</v>
      </c>
      <c r="B2" s="1237" t="s">
        <v>235</v>
      </c>
      <c r="C2" s="1160" t="s">
        <v>346</v>
      </c>
      <c r="D2" s="1160"/>
      <c r="E2" s="1160" t="s">
        <v>569</v>
      </c>
      <c r="F2" s="1160"/>
      <c r="G2" s="1160"/>
      <c r="H2" s="1160"/>
      <c r="I2" s="1160" t="s">
        <v>137</v>
      </c>
      <c r="J2" s="1160"/>
      <c r="K2" s="1161" t="s">
        <v>354</v>
      </c>
      <c r="L2" s="1161"/>
    </row>
    <row r="3" spans="1:12">
      <c r="A3" s="1237"/>
      <c r="B3" s="1237"/>
      <c r="C3" s="1160"/>
      <c r="D3" s="1160"/>
      <c r="E3" s="1160" t="s">
        <v>526</v>
      </c>
      <c r="F3" s="1160"/>
      <c r="G3" s="1160" t="s">
        <v>527</v>
      </c>
      <c r="H3" s="1160"/>
      <c r="I3" s="1160"/>
      <c r="J3" s="1160"/>
      <c r="K3" s="1161"/>
      <c r="L3" s="1161"/>
    </row>
    <row r="4" spans="1:12" ht="29.25" customHeight="1">
      <c r="A4" s="1237"/>
      <c r="B4" s="1237"/>
      <c r="C4" s="736" t="s">
        <v>355</v>
      </c>
      <c r="D4" s="736" t="s">
        <v>528</v>
      </c>
      <c r="E4" s="736" t="s">
        <v>355</v>
      </c>
      <c r="F4" s="736" t="s">
        <v>528</v>
      </c>
      <c r="G4" s="736" t="s">
        <v>355</v>
      </c>
      <c r="H4" s="736" t="s">
        <v>528</v>
      </c>
      <c r="I4" s="736" t="s">
        <v>355</v>
      </c>
      <c r="J4" s="736" t="s">
        <v>528</v>
      </c>
      <c r="K4" s="736" t="s">
        <v>355</v>
      </c>
      <c r="L4" s="736" t="s">
        <v>568</v>
      </c>
    </row>
    <row r="5" spans="1:12" s="816" customFormat="1">
      <c r="A5" s="563" t="s">
        <v>70</v>
      </c>
      <c r="B5" s="586">
        <v>238</v>
      </c>
      <c r="C5" s="586">
        <v>212434540</v>
      </c>
      <c r="D5" s="586">
        <v>1307077.2967999999</v>
      </c>
      <c r="E5" s="586">
        <v>39099057</v>
      </c>
      <c r="F5" s="586">
        <v>249259.56579999998</v>
      </c>
      <c r="G5" s="586">
        <v>57642446</v>
      </c>
      <c r="H5" s="586">
        <v>352255.80729999999</v>
      </c>
      <c r="I5" s="586">
        <v>309176043</v>
      </c>
      <c r="J5" s="586">
        <v>1908543.7799000002</v>
      </c>
      <c r="K5" s="586">
        <v>664668</v>
      </c>
      <c r="L5" s="586">
        <v>4161.1450999999997</v>
      </c>
    </row>
    <row r="6" spans="1:12" s="816" customFormat="1">
      <c r="A6" s="563" t="s">
        <v>71</v>
      </c>
      <c r="B6" s="586">
        <v>242</v>
      </c>
      <c r="C6" s="586">
        <v>280635711</v>
      </c>
      <c r="D6" s="586">
        <v>1850359.2716000001</v>
      </c>
      <c r="E6" s="586">
        <v>66736708</v>
      </c>
      <c r="F6" s="586">
        <v>444137.21</v>
      </c>
      <c r="G6" s="586">
        <v>72854123</v>
      </c>
      <c r="H6" s="586">
        <v>469429.65279999998</v>
      </c>
      <c r="I6" s="586">
        <v>420226542</v>
      </c>
      <c r="J6" s="586">
        <v>2763926.1344000003</v>
      </c>
      <c r="K6" s="586">
        <v>1287841</v>
      </c>
      <c r="L6" s="586">
        <v>8553.9315399999996</v>
      </c>
    </row>
    <row r="7" spans="1:12" s="816" customFormat="1">
      <c r="A7" s="564">
        <v>42108</v>
      </c>
      <c r="B7" s="587">
        <v>18</v>
      </c>
      <c r="C7" s="588">
        <v>21069185</v>
      </c>
      <c r="D7" s="588">
        <v>133113.24229999995</v>
      </c>
      <c r="E7" s="588">
        <v>3173211</v>
      </c>
      <c r="F7" s="588">
        <v>20273.722700000002</v>
      </c>
      <c r="G7" s="588">
        <v>11706754</v>
      </c>
      <c r="H7" s="588">
        <v>72409.562800000014</v>
      </c>
      <c r="I7" s="588">
        <v>35949150</v>
      </c>
      <c r="J7" s="588">
        <v>225796.52779999998</v>
      </c>
      <c r="K7" s="588">
        <v>892319</v>
      </c>
      <c r="L7" s="588">
        <v>5812.5592999999999</v>
      </c>
    </row>
    <row r="8" spans="1:12" s="816" customFormat="1">
      <c r="A8" s="564">
        <v>42138</v>
      </c>
      <c r="B8" s="587">
        <v>19</v>
      </c>
      <c r="C8" s="588">
        <v>20819151</v>
      </c>
      <c r="D8" s="588">
        <v>133382.4215</v>
      </c>
      <c r="E8" s="588">
        <v>6444406</v>
      </c>
      <c r="F8" s="588">
        <v>41755.540299999993</v>
      </c>
      <c r="G8" s="588">
        <v>10635581</v>
      </c>
      <c r="H8" s="588">
        <v>66858.769500000009</v>
      </c>
      <c r="I8" s="588">
        <v>37899138</v>
      </c>
      <c r="J8" s="588">
        <v>241996.73129999998</v>
      </c>
      <c r="K8" s="588">
        <v>774450</v>
      </c>
      <c r="L8" s="588">
        <v>4939.1581999999999</v>
      </c>
    </row>
    <row r="9" spans="1:12" s="816" customFormat="1">
      <c r="A9" s="564">
        <v>42159</v>
      </c>
      <c r="B9" s="587">
        <v>22</v>
      </c>
      <c r="C9" s="588">
        <v>21796194</v>
      </c>
      <c r="D9" s="588">
        <v>139782.4915</v>
      </c>
      <c r="E9" s="588">
        <v>4706291</v>
      </c>
      <c r="F9" s="588">
        <v>30666.580300000005</v>
      </c>
      <c r="G9" s="588">
        <v>6796143</v>
      </c>
      <c r="H9" s="588">
        <v>42182.847300000001</v>
      </c>
      <c r="I9" s="588">
        <v>33298628</v>
      </c>
      <c r="J9" s="588">
        <v>212631.9191</v>
      </c>
      <c r="K9" s="588">
        <v>1111945</v>
      </c>
      <c r="L9" s="588">
        <v>7098.6309000000001</v>
      </c>
    </row>
    <row r="10" spans="1:12" s="816" customFormat="1">
      <c r="A10" s="564">
        <v>42189</v>
      </c>
      <c r="B10" s="587">
        <v>23</v>
      </c>
      <c r="C10" s="588">
        <v>18895627</v>
      </c>
      <c r="D10" s="588">
        <v>120826.68019999999</v>
      </c>
      <c r="E10" s="588">
        <v>7923900</v>
      </c>
      <c r="F10" s="588">
        <v>51466.828600000008</v>
      </c>
      <c r="G10" s="588">
        <v>6297784</v>
      </c>
      <c r="H10" s="588">
        <v>39771.131099999999</v>
      </c>
      <c r="I10" s="588">
        <v>33117311</v>
      </c>
      <c r="J10" s="588">
        <v>212064.63990000001</v>
      </c>
      <c r="K10" s="588">
        <v>946600</v>
      </c>
      <c r="L10" s="588">
        <v>6060.4557999999997</v>
      </c>
    </row>
    <row r="11" spans="1:12" s="816" customFormat="1">
      <c r="A11" s="564">
        <v>42220</v>
      </c>
      <c r="B11" s="587">
        <v>20</v>
      </c>
      <c r="C11" s="588">
        <v>27802763</v>
      </c>
      <c r="D11" s="588">
        <v>182198.41310000001</v>
      </c>
      <c r="E11" s="588">
        <v>5868030</v>
      </c>
      <c r="F11" s="588">
        <v>38756.823900000003</v>
      </c>
      <c r="G11" s="588">
        <v>7820958</v>
      </c>
      <c r="H11" s="588">
        <v>49975.878299999989</v>
      </c>
      <c r="I11" s="588">
        <v>41491751</v>
      </c>
      <c r="J11" s="588">
        <v>270931.1153</v>
      </c>
      <c r="K11" s="588">
        <v>718303</v>
      </c>
      <c r="L11" s="588">
        <v>4767.2295999999997</v>
      </c>
    </row>
    <row r="12" spans="1:12" s="816" customFormat="1">
      <c r="A12" s="564">
        <v>42251</v>
      </c>
      <c r="B12" s="587">
        <v>20</v>
      </c>
      <c r="C12" s="588">
        <v>22814502</v>
      </c>
      <c r="D12" s="588">
        <v>151621.7733</v>
      </c>
      <c r="E12" s="588">
        <v>4489521</v>
      </c>
      <c r="F12" s="588">
        <v>30062.660699999997</v>
      </c>
      <c r="G12" s="588">
        <v>2307650</v>
      </c>
      <c r="H12" s="588">
        <v>15367.262000000001</v>
      </c>
      <c r="I12" s="588">
        <v>29611673</v>
      </c>
      <c r="J12" s="588">
        <v>197051.696</v>
      </c>
      <c r="K12" s="588">
        <v>634015</v>
      </c>
      <c r="L12" s="588">
        <v>4171.7485999999999</v>
      </c>
    </row>
    <row r="13" spans="1:12" s="816" customFormat="1">
      <c r="A13" s="564">
        <v>42281</v>
      </c>
      <c r="B13" s="587">
        <v>20</v>
      </c>
      <c r="C13" s="588">
        <v>20549992</v>
      </c>
      <c r="D13" s="588">
        <v>134220.62650000001</v>
      </c>
      <c r="E13" s="588">
        <v>4677718</v>
      </c>
      <c r="F13" s="588">
        <v>30795.457499999997</v>
      </c>
      <c r="G13" s="588">
        <v>3303619</v>
      </c>
      <c r="H13" s="588">
        <v>21691.762800000004</v>
      </c>
      <c r="I13" s="588">
        <v>28531329</v>
      </c>
      <c r="J13" s="588">
        <v>186707.84680000003</v>
      </c>
      <c r="K13" s="588">
        <v>724872</v>
      </c>
      <c r="L13" s="588">
        <v>4729.8236999999999</v>
      </c>
    </row>
    <row r="14" spans="1:12" s="816" customFormat="1">
      <c r="A14" s="564">
        <v>42312</v>
      </c>
      <c r="B14" s="587">
        <v>19</v>
      </c>
      <c r="C14" s="588">
        <v>20350866</v>
      </c>
      <c r="D14" s="588">
        <v>135093.68400000004</v>
      </c>
      <c r="E14" s="588">
        <v>3436090</v>
      </c>
      <c r="F14" s="588">
        <v>22924.456199999997</v>
      </c>
      <c r="G14" s="588">
        <v>3339141</v>
      </c>
      <c r="H14" s="588">
        <v>22119.481099999997</v>
      </c>
      <c r="I14" s="588">
        <v>27126097</v>
      </c>
      <c r="J14" s="588">
        <v>180137.62130000003</v>
      </c>
      <c r="K14" s="588">
        <v>784111</v>
      </c>
      <c r="L14" s="588">
        <v>5243.86211</v>
      </c>
    </row>
    <row r="15" spans="1:12" s="816" customFormat="1">
      <c r="A15" s="564">
        <v>42342</v>
      </c>
      <c r="B15" s="587">
        <v>21</v>
      </c>
      <c r="C15" s="588">
        <v>21315744</v>
      </c>
      <c r="D15" s="588">
        <v>142423.15049999999</v>
      </c>
      <c r="E15" s="588">
        <v>4868433</v>
      </c>
      <c r="F15" s="588">
        <v>32833.256000000001</v>
      </c>
      <c r="G15" s="588">
        <v>2808576</v>
      </c>
      <c r="H15" s="588">
        <v>18705.285899999999</v>
      </c>
      <c r="I15" s="588">
        <v>28992753</v>
      </c>
      <c r="J15" s="588">
        <v>193961.69239999997</v>
      </c>
      <c r="K15" s="588">
        <v>1129110</v>
      </c>
      <c r="L15" s="588">
        <v>7492.8169200000002</v>
      </c>
    </row>
    <row r="16" spans="1:12" s="816" customFormat="1">
      <c r="A16" s="564">
        <v>42373</v>
      </c>
      <c r="B16" s="587">
        <v>20</v>
      </c>
      <c r="C16" s="588">
        <v>29925270</v>
      </c>
      <c r="D16" s="588">
        <v>202148.6018</v>
      </c>
      <c r="E16" s="588">
        <v>6520118</v>
      </c>
      <c r="F16" s="588">
        <v>44368.971900000004</v>
      </c>
      <c r="G16" s="588">
        <v>6743355</v>
      </c>
      <c r="H16" s="588">
        <v>45255.028100000003</v>
      </c>
      <c r="I16" s="588">
        <v>43188743</v>
      </c>
      <c r="J16" s="588">
        <v>291772.60179999995</v>
      </c>
      <c r="K16" s="588">
        <v>979786</v>
      </c>
      <c r="L16" s="588">
        <v>6653.0142100000003</v>
      </c>
    </row>
    <row r="17" spans="1:12" s="816" customFormat="1">
      <c r="A17" s="564">
        <v>42404</v>
      </c>
      <c r="B17" s="587">
        <v>20</v>
      </c>
      <c r="C17" s="588">
        <v>27271898</v>
      </c>
      <c r="D17" s="588">
        <v>186910.37209999995</v>
      </c>
      <c r="E17" s="588">
        <v>6028595</v>
      </c>
      <c r="F17" s="588">
        <v>41668.454700000002</v>
      </c>
      <c r="G17" s="588">
        <v>6773051</v>
      </c>
      <c r="H17" s="588">
        <v>46059.022899999996</v>
      </c>
      <c r="I17" s="588">
        <v>40073544</v>
      </c>
      <c r="J17" s="588">
        <v>274637.84969999996</v>
      </c>
      <c r="K17" s="588">
        <v>1189304</v>
      </c>
      <c r="L17" s="588">
        <v>8162.91</v>
      </c>
    </row>
    <row r="18" spans="1:12" s="816" customFormat="1">
      <c r="A18" s="564">
        <v>42433</v>
      </c>
      <c r="B18" s="587">
        <v>20</v>
      </c>
      <c r="C18" s="588">
        <v>28024519</v>
      </c>
      <c r="D18" s="588">
        <v>188637.81479999999</v>
      </c>
      <c r="E18" s="588">
        <v>8600395</v>
      </c>
      <c r="F18" s="588">
        <v>58564.457200000012</v>
      </c>
      <c r="G18" s="588">
        <v>4321511</v>
      </c>
      <c r="H18" s="588">
        <v>29033.621000000006</v>
      </c>
      <c r="I18" s="588">
        <v>40946425</v>
      </c>
      <c r="J18" s="588">
        <v>276235.89299999998</v>
      </c>
      <c r="K18" s="588">
        <v>1287841</v>
      </c>
      <c r="L18" s="588">
        <v>8553.9315399999996</v>
      </c>
    </row>
    <row r="19" spans="1:12" ht="12.75" customHeight="1">
      <c r="A19" s="1236" t="s">
        <v>773</v>
      </c>
      <c r="B19" s="1236"/>
      <c r="C19" s="1236"/>
      <c r="D19" s="1236"/>
      <c r="E19" s="1236"/>
      <c r="F19" s="1236"/>
      <c r="G19" s="817"/>
    </row>
    <row r="20" spans="1:12">
      <c r="A20" s="1235" t="s">
        <v>570</v>
      </c>
      <c r="B20" s="1235"/>
      <c r="C20" s="1235"/>
      <c r="D20" s="1235"/>
      <c r="E20" s="1235"/>
      <c r="F20" s="1235"/>
      <c r="G20" s="817"/>
    </row>
  </sheetData>
  <mergeCells count="11">
    <mergeCell ref="A20:F20"/>
    <mergeCell ref="A19:F19"/>
    <mergeCell ref="A1:L1"/>
    <mergeCell ref="A2:A4"/>
    <mergeCell ref="B2:B4"/>
    <mergeCell ref="C2:D3"/>
    <mergeCell ref="E2:H2"/>
    <mergeCell ref="I2:J3"/>
    <mergeCell ref="K2:L3"/>
    <mergeCell ref="E3:F3"/>
    <mergeCell ref="G3:H3"/>
  </mergeCells>
  <pageMargins left="0.7" right="0.7" top="0.75" bottom="0.75" header="0.3" footer="0.3"/>
  <pageSetup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SheetLayoutView="100" workbookViewId="0">
      <selection activeCell="D28" sqref="D28"/>
    </sheetView>
  </sheetViews>
  <sheetFormatPr defaultColWidth="9.140625" defaultRowHeight="12.75"/>
  <cols>
    <col min="1" max="1" width="8.5703125" style="591" customWidth="1"/>
    <col min="2" max="2" width="9.28515625" style="591" customWidth="1"/>
    <col min="3" max="3" width="9.7109375" style="591" customWidth="1"/>
    <col min="4" max="4" width="10.28515625" style="591" customWidth="1"/>
    <col min="5" max="5" width="9.7109375" style="591" customWidth="1"/>
    <col min="6" max="6" width="5.7109375" style="591" customWidth="1"/>
    <col min="7" max="8" width="10" style="591" customWidth="1"/>
    <col min="9" max="9" width="9.5703125" style="591" customWidth="1"/>
    <col min="10" max="10" width="9.7109375" style="591" customWidth="1"/>
    <col min="11" max="11" width="6.140625" style="591" customWidth="1"/>
    <col min="12" max="13" width="9.140625" style="591" customWidth="1"/>
    <col min="14" max="14" width="10" style="591" customWidth="1"/>
    <col min="15" max="15" width="9.140625" style="591" customWidth="1"/>
    <col min="16" max="16" width="6.140625" style="591" customWidth="1"/>
    <col min="17" max="16384" width="9.140625" style="591"/>
  </cols>
  <sheetData>
    <row r="1" spans="1:16" ht="15.75">
      <c r="A1" s="589" t="str">
        <f>[5]Tables!$A$41</f>
        <v>Table 40: Settlement Statistics of Currency Derivatives Segment (` crore)</v>
      </c>
      <c r="B1" s="589"/>
      <c r="C1" s="589"/>
      <c r="D1" s="589"/>
      <c r="E1" s="589"/>
      <c r="F1" s="589"/>
      <c r="G1" s="589"/>
      <c r="H1" s="590"/>
      <c r="I1" s="590"/>
      <c r="J1" s="590"/>
      <c r="K1" s="590"/>
    </row>
    <row r="2" spans="1:16" ht="19.5" customHeight="1">
      <c r="A2" s="1211" t="s">
        <v>499</v>
      </c>
      <c r="B2" s="1221" t="s">
        <v>197</v>
      </c>
      <c r="C2" s="1247"/>
      <c r="D2" s="1247"/>
      <c r="E2" s="1222"/>
      <c r="F2" s="1211" t="s">
        <v>137</v>
      </c>
      <c r="G2" s="1221" t="s">
        <v>209</v>
      </c>
      <c r="H2" s="1247"/>
      <c r="I2" s="1247"/>
      <c r="J2" s="1222"/>
      <c r="K2" s="1211" t="s">
        <v>137</v>
      </c>
      <c r="L2" s="1221" t="s">
        <v>198</v>
      </c>
      <c r="M2" s="1247"/>
      <c r="N2" s="1247"/>
      <c r="O2" s="1222"/>
      <c r="P2" s="1211" t="s">
        <v>137</v>
      </c>
    </row>
    <row r="3" spans="1:16">
      <c r="A3" s="1238"/>
      <c r="B3" s="1240" t="s">
        <v>346</v>
      </c>
      <c r="C3" s="1240"/>
      <c r="D3" s="1240" t="s">
        <v>347</v>
      </c>
      <c r="E3" s="1240"/>
      <c r="F3" s="1238" t="s">
        <v>137</v>
      </c>
      <c r="G3" s="1241" t="s">
        <v>346</v>
      </c>
      <c r="H3" s="1241"/>
      <c r="I3" s="1242" t="s">
        <v>571</v>
      </c>
      <c r="J3" s="1243"/>
      <c r="K3" s="1238" t="s">
        <v>137</v>
      </c>
      <c r="L3" s="1240" t="s">
        <v>346</v>
      </c>
      <c r="M3" s="1240"/>
      <c r="N3" s="1240" t="s">
        <v>347</v>
      </c>
      <c r="O3" s="1240"/>
      <c r="P3" s="1238" t="s">
        <v>137</v>
      </c>
    </row>
    <row r="4" spans="1:16" ht="24.75" customHeight="1">
      <c r="A4" s="1238"/>
      <c r="B4" s="1217" t="s">
        <v>358</v>
      </c>
      <c r="C4" s="1217" t="s">
        <v>535</v>
      </c>
      <c r="D4" s="1245" t="s">
        <v>536</v>
      </c>
      <c r="E4" s="1245" t="s">
        <v>537</v>
      </c>
      <c r="F4" s="1238"/>
      <c r="G4" s="1217" t="s">
        <v>358</v>
      </c>
      <c r="H4" s="1217" t="s">
        <v>535</v>
      </c>
      <c r="I4" s="1217" t="s">
        <v>536</v>
      </c>
      <c r="J4" s="1217" t="s">
        <v>537</v>
      </c>
      <c r="K4" s="1238"/>
      <c r="L4" s="1217" t="s">
        <v>358</v>
      </c>
      <c r="M4" s="1217" t="s">
        <v>535</v>
      </c>
      <c r="N4" s="1245" t="s">
        <v>536</v>
      </c>
      <c r="O4" s="1245" t="s">
        <v>537</v>
      </c>
      <c r="P4" s="1238"/>
    </row>
    <row r="5" spans="1:16" ht="0.75" customHeight="1">
      <c r="A5" s="1239"/>
      <c r="B5" s="1244"/>
      <c r="C5" s="1244"/>
      <c r="D5" s="1246"/>
      <c r="E5" s="1246" t="s">
        <v>537</v>
      </c>
      <c r="F5" s="1239"/>
      <c r="G5" s="1244"/>
      <c r="H5" s="1244"/>
      <c r="I5" s="1244"/>
      <c r="J5" s="1244" t="s">
        <v>537</v>
      </c>
      <c r="K5" s="1239"/>
      <c r="L5" s="1244"/>
      <c r="M5" s="1244"/>
      <c r="N5" s="1246"/>
      <c r="O5" s="1246" t="s">
        <v>537</v>
      </c>
      <c r="P5" s="1239"/>
    </row>
    <row r="6" spans="1:16" ht="15" customHeight="1">
      <c r="A6" s="406" t="s">
        <v>70</v>
      </c>
      <c r="B6" s="592">
        <v>4801.6763179999998</v>
      </c>
      <c r="C6" s="592">
        <v>44.2028076</v>
      </c>
      <c r="D6" s="592">
        <v>590.93239474999996</v>
      </c>
      <c r="E6" s="592">
        <v>152.27259633</v>
      </c>
      <c r="F6" s="592">
        <v>5589.0877513699998</v>
      </c>
      <c r="G6" s="592">
        <v>1548.3899887999999</v>
      </c>
      <c r="H6" s="592">
        <v>13.27820238</v>
      </c>
      <c r="I6" s="592">
        <v>35.724819400000008</v>
      </c>
      <c r="J6" s="592">
        <v>8.0031859900000004</v>
      </c>
      <c r="K6" s="592">
        <v>1605.39619657</v>
      </c>
      <c r="L6" s="592">
        <v>1939.57</v>
      </c>
      <c r="M6" s="592">
        <v>22.06</v>
      </c>
      <c r="N6" s="592">
        <v>5052.38</v>
      </c>
      <c r="O6" s="592">
        <v>15.86</v>
      </c>
      <c r="P6" s="592">
        <v>7029.8700000000008</v>
      </c>
    </row>
    <row r="7" spans="1:16" ht="15" customHeight="1">
      <c r="A7" s="63" t="s">
        <v>71</v>
      </c>
      <c r="B7" s="593">
        <v>6540.5758972499989</v>
      </c>
      <c r="C7" s="593">
        <v>184.36146269</v>
      </c>
      <c r="D7" s="593">
        <v>948.74610499999994</v>
      </c>
      <c r="E7" s="593">
        <v>393.60350175000002</v>
      </c>
      <c r="F7" s="593">
        <v>8067.2869666900006</v>
      </c>
      <c r="G7" s="593">
        <v>935.14946255000007</v>
      </c>
      <c r="H7" s="593">
        <v>18.557625479999999</v>
      </c>
      <c r="I7" s="593">
        <v>37.156563999999989</v>
      </c>
      <c r="J7" s="593">
        <v>17.446905010000002</v>
      </c>
      <c r="K7" s="593">
        <v>1008.3105570399999</v>
      </c>
      <c r="L7" s="593">
        <v>3338.43</v>
      </c>
      <c r="M7" s="593">
        <v>65.210000000000008</v>
      </c>
      <c r="N7" s="593">
        <v>2920.3699999999994</v>
      </c>
      <c r="O7" s="593">
        <v>152.67000000000002</v>
      </c>
      <c r="P7" s="593">
        <v>6476.6799999999994</v>
      </c>
    </row>
    <row r="8" spans="1:16" ht="15" customHeight="1">
      <c r="A8" s="408">
        <v>42108</v>
      </c>
      <c r="B8" s="581">
        <v>476.59794875</v>
      </c>
      <c r="C8" s="581">
        <v>15.650680319999999</v>
      </c>
      <c r="D8" s="581">
        <v>55.061944250000003</v>
      </c>
      <c r="E8" s="581">
        <v>18</v>
      </c>
      <c r="F8" s="581">
        <f>SUM(B8:E8)</f>
        <v>565.31057332</v>
      </c>
      <c r="G8" s="581">
        <v>98.831774999999993</v>
      </c>
      <c r="H8" s="581">
        <v>2.9158492800000002</v>
      </c>
      <c r="I8" s="581">
        <v>1.77</v>
      </c>
      <c r="J8" s="581">
        <v>0.20573920000000001</v>
      </c>
      <c r="K8" s="581">
        <v>103.72336347999999</v>
      </c>
      <c r="L8" s="581">
        <v>251.24</v>
      </c>
      <c r="M8" s="581">
        <v>6.74</v>
      </c>
      <c r="N8" s="581">
        <v>285.19</v>
      </c>
      <c r="O8" s="581">
        <v>1.97</v>
      </c>
      <c r="P8" s="581">
        <v>545.14</v>
      </c>
    </row>
    <row r="9" spans="1:16" ht="15" customHeight="1">
      <c r="A9" s="408">
        <v>42138</v>
      </c>
      <c r="B9" s="581">
        <v>479.18969625</v>
      </c>
      <c r="C9" s="581">
        <v>3.02248721</v>
      </c>
      <c r="D9" s="581">
        <v>58.496699</v>
      </c>
      <c r="E9" s="581">
        <v>15.236005</v>
      </c>
      <c r="F9" s="581">
        <v>555.94488746000002</v>
      </c>
      <c r="G9" s="581">
        <v>98.506990250000001</v>
      </c>
      <c r="H9" s="581">
        <v>1.0117781100000001</v>
      </c>
      <c r="I9" s="581">
        <v>1.8478785</v>
      </c>
      <c r="J9" s="581">
        <v>0.149592</v>
      </c>
      <c r="K9" s="581">
        <v>101.51623885999999</v>
      </c>
      <c r="L9" s="581">
        <v>262.45999999999998</v>
      </c>
      <c r="M9" s="581">
        <v>2.4700000000000002</v>
      </c>
      <c r="N9" s="581">
        <v>354.58</v>
      </c>
      <c r="O9" s="581">
        <v>1.4</v>
      </c>
      <c r="P9" s="581">
        <v>620.91</v>
      </c>
    </row>
    <row r="10" spans="1:16" ht="15" customHeight="1">
      <c r="A10" s="408">
        <v>42170</v>
      </c>
      <c r="B10" s="581">
        <v>483.53191299999997</v>
      </c>
      <c r="C10" s="581">
        <v>0.79979312000000014</v>
      </c>
      <c r="D10" s="581">
        <v>51.825137249999997</v>
      </c>
      <c r="E10" s="581">
        <v>15.993921240000001</v>
      </c>
      <c r="F10" s="581">
        <v>552.1507646099999</v>
      </c>
      <c r="G10" s="581">
        <v>76.248183249999997</v>
      </c>
      <c r="H10" s="581">
        <v>0.29082400000000003</v>
      </c>
      <c r="I10" s="581">
        <v>2.8177094999999999</v>
      </c>
      <c r="J10" s="581">
        <v>1.7428973999999999</v>
      </c>
      <c r="K10" s="581">
        <v>81.099614150000008</v>
      </c>
      <c r="L10" s="581">
        <v>232</v>
      </c>
      <c r="M10" s="581">
        <v>0.4</v>
      </c>
      <c r="N10" s="581">
        <v>189.78</v>
      </c>
      <c r="O10" s="581">
        <v>5.15</v>
      </c>
      <c r="P10" s="581">
        <v>427.33</v>
      </c>
    </row>
    <row r="11" spans="1:16" ht="15" customHeight="1">
      <c r="A11" s="408">
        <v>42200</v>
      </c>
      <c r="B11" s="581">
        <v>628.50832800000001</v>
      </c>
      <c r="C11" s="581">
        <v>1.1285887999999997</v>
      </c>
      <c r="D11" s="581">
        <v>48.99151775</v>
      </c>
      <c r="E11" s="581">
        <v>11.08559823</v>
      </c>
      <c r="F11" s="581">
        <v>689.71403277999991</v>
      </c>
      <c r="G11" s="581">
        <v>120.117384</v>
      </c>
      <c r="H11" s="581">
        <v>0.36347802000000001</v>
      </c>
      <c r="I11" s="581">
        <v>2.1364559999999999</v>
      </c>
      <c r="J11" s="581">
        <v>0.12592861</v>
      </c>
      <c r="K11" s="581">
        <v>122.74324663</v>
      </c>
      <c r="L11" s="581">
        <v>284.27999999999997</v>
      </c>
      <c r="M11" s="581">
        <v>0.86</v>
      </c>
      <c r="N11" s="581">
        <v>242.04</v>
      </c>
      <c r="O11" s="581">
        <v>2.0099999999999998</v>
      </c>
      <c r="P11" s="581">
        <v>529.19000000000005</v>
      </c>
    </row>
    <row r="12" spans="1:16" ht="15" customHeight="1">
      <c r="A12" s="408">
        <v>42231</v>
      </c>
      <c r="B12" s="581">
        <v>810.124819</v>
      </c>
      <c r="C12" s="581">
        <v>14.469129150000001</v>
      </c>
      <c r="D12" s="581">
        <v>117.71031725</v>
      </c>
      <c r="E12" s="581">
        <v>75.796926499999998</v>
      </c>
      <c r="F12" s="581">
        <v>1018.1011919</v>
      </c>
      <c r="G12" s="581">
        <v>139.610276</v>
      </c>
      <c r="H12" s="581">
        <v>2.4794700999999999</v>
      </c>
      <c r="I12" s="581">
        <v>4.8276092500000001</v>
      </c>
      <c r="J12" s="581">
        <v>4.8724593499999997</v>
      </c>
      <c r="K12" s="581">
        <v>151.78981469999997</v>
      </c>
      <c r="L12" s="581">
        <v>402.92</v>
      </c>
      <c r="M12" s="581">
        <v>6.79</v>
      </c>
      <c r="N12" s="581">
        <v>213.05</v>
      </c>
      <c r="O12" s="581">
        <v>26.94</v>
      </c>
      <c r="P12" s="581">
        <v>649.70000000000005</v>
      </c>
    </row>
    <row r="13" spans="1:16" ht="15" customHeight="1">
      <c r="A13" s="408">
        <v>42262</v>
      </c>
      <c r="B13" s="581">
        <v>393.39530724999997</v>
      </c>
      <c r="C13" s="581">
        <v>10.51917684</v>
      </c>
      <c r="D13" s="581">
        <v>86.890656500000006</v>
      </c>
      <c r="E13" s="581">
        <v>19.353616500000001</v>
      </c>
      <c r="F13" s="581">
        <v>510.15875708999994</v>
      </c>
      <c r="G13" s="581">
        <v>50.501410800000002</v>
      </c>
      <c r="H13" s="581">
        <v>0.76379585000000005</v>
      </c>
      <c r="I13" s="581">
        <v>2.8926105</v>
      </c>
      <c r="J13" s="581">
        <v>0.51663749999999997</v>
      </c>
      <c r="K13" s="581">
        <v>54.674454650000001</v>
      </c>
      <c r="L13" s="581">
        <v>222.46</v>
      </c>
      <c r="M13" s="581">
        <v>4.71</v>
      </c>
      <c r="N13" s="581">
        <v>313.58</v>
      </c>
      <c r="O13" s="581">
        <v>14.44</v>
      </c>
      <c r="P13" s="581">
        <v>555.19000000000005</v>
      </c>
    </row>
    <row r="14" spans="1:16" ht="15" customHeight="1">
      <c r="A14" s="408">
        <v>42292</v>
      </c>
      <c r="B14" s="581">
        <v>516.76330725000003</v>
      </c>
      <c r="C14" s="581">
        <v>5.375045899999999</v>
      </c>
      <c r="D14" s="581">
        <v>71.101767249999995</v>
      </c>
      <c r="E14" s="581">
        <v>38.583372199999999</v>
      </c>
      <c r="F14" s="581">
        <v>631.82349260000001</v>
      </c>
      <c r="G14" s="581">
        <v>75.905210999999994</v>
      </c>
      <c r="H14" s="581">
        <v>1.1100000000000001</v>
      </c>
      <c r="I14" s="581">
        <v>2.1969045</v>
      </c>
      <c r="J14" s="581">
        <v>0.89</v>
      </c>
      <c r="K14" s="581">
        <v>80.102115499999996</v>
      </c>
      <c r="L14" s="581">
        <v>272.47000000000003</v>
      </c>
      <c r="M14" s="581">
        <v>3.07</v>
      </c>
      <c r="N14" s="581">
        <v>277.43</v>
      </c>
      <c r="O14" s="581">
        <v>14.81</v>
      </c>
      <c r="P14" s="581">
        <v>567.78</v>
      </c>
    </row>
    <row r="15" spans="1:16" ht="15" customHeight="1">
      <c r="A15" s="408">
        <v>42323</v>
      </c>
      <c r="B15" s="581">
        <v>412.29485449999999</v>
      </c>
      <c r="C15" s="581">
        <v>49.289973679999996</v>
      </c>
      <c r="D15" s="581">
        <v>76.699449250000001</v>
      </c>
      <c r="E15" s="581">
        <v>41.882618340000001</v>
      </c>
      <c r="F15" s="581">
        <v>580.16689577</v>
      </c>
      <c r="G15" s="581">
        <v>52.727579749999997</v>
      </c>
      <c r="H15" s="581">
        <v>3.2515735399999999</v>
      </c>
      <c r="I15" s="581">
        <v>6.2938124999999996</v>
      </c>
      <c r="J15" s="581">
        <v>2.26211495</v>
      </c>
      <c r="K15" s="581">
        <v>64.535080739999998</v>
      </c>
      <c r="L15" s="581">
        <v>203</v>
      </c>
      <c r="M15" s="581">
        <v>11.52</v>
      </c>
      <c r="N15" s="581">
        <v>225.71</v>
      </c>
      <c r="O15" s="581">
        <v>9.9600000000000009</v>
      </c>
      <c r="P15" s="581">
        <v>450.19</v>
      </c>
    </row>
    <row r="16" spans="1:16" ht="15" customHeight="1">
      <c r="A16" s="408">
        <v>42353</v>
      </c>
      <c r="B16" s="581">
        <v>384.21630950000002</v>
      </c>
      <c r="C16" s="581">
        <v>28.424242239999998</v>
      </c>
      <c r="D16" s="581">
        <v>77.468607250000005</v>
      </c>
      <c r="E16" s="581">
        <v>17.990473999999999</v>
      </c>
      <c r="F16" s="581">
        <v>508.09963299000003</v>
      </c>
      <c r="G16" s="581">
        <v>42.398344000000002</v>
      </c>
      <c r="H16" s="581">
        <v>2.16738616</v>
      </c>
      <c r="I16" s="581">
        <v>3.2292502500000002</v>
      </c>
      <c r="J16" s="581">
        <v>2.8415360000000001</v>
      </c>
      <c r="K16" s="581">
        <v>50.636516409999999</v>
      </c>
      <c r="L16" s="581">
        <v>206.98</v>
      </c>
      <c r="M16" s="581">
        <v>10.94</v>
      </c>
      <c r="N16" s="581">
        <v>135.04</v>
      </c>
      <c r="O16" s="581">
        <v>9.14</v>
      </c>
      <c r="P16" s="581">
        <v>362.1</v>
      </c>
    </row>
    <row r="17" spans="1:16" ht="15" customHeight="1">
      <c r="A17" s="408">
        <v>42384</v>
      </c>
      <c r="B17" s="581">
        <v>757.76964024999995</v>
      </c>
      <c r="C17" s="581">
        <v>49.148376909999996</v>
      </c>
      <c r="D17" s="581">
        <v>109.25440325</v>
      </c>
      <c r="E17" s="581">
        <v>49.179899939999999</v>
      </c>
      <c r="F17" s="581">
        <f t="shared" ref="F17" si="0">SUM(B17:E17)</f>
        <v>965.35232035000001</v>
      </c>
      <c r="G17" s="581">
        <v>69.654362000000006</v>
      </c>
      <c r="H17" s="581">
        <v>3.4</v>
      </c>
      <c r="I17" s="581">
        <v>2.2999244999999999</v>
      </c>
      <c r="J17" s="581">
        <v>2.2200000000000002</v>
      </c>
      <c r="K17" s="581">
        <v>77.574286500000014</v>
      </c>
      <c r="L17" s="581">
        <v>323.02999999999997</v>
      </c>
      <c r="M17" s="581">
        <v>14.59</v>
      </c>
      <c r="N17" s="581">
        <v>227</v>
      </c>
      <c r="O17" s="581">
        <v>19.46</v>
      </c>
      <c r="P17" s="581">
        <f t="shared" ref="P17" si="1">L17+M17+N17+O17</f>
        <v>584.07999999999993</v>
      </c>
    </row>
    <row r="18" spans="1:16" ht="12.75" customHeight="1">
      <c r="A18" s="408">
        <v>42415</v>
      </c>
      <c r="B18" s="581">
        <v>402.871872</v>
      </c>
      <c r="C18" s="581">
        <v>2.4340575499999999</v>
      </c>
      <c r="D18" s="581">
        <v>99.290695249999999</v>
      </c>
      <c r="E18" s="581">
        <v>25.077555799999999</v>
      </c>
      <c r="F18" s="581">
        <v>529.6741806</v>
      </c>
      <c r="G18" s="581">
        <v>60.2695395</v>
      </c>
      <c r="H18" s="581">
        <v>0.56346383</v>
      </c>
      <c r="I18" s="581">
        <v>2.9392502500000002</v>
      </c>
      <c r="J18" s="581">
        <v>0.95</v>
      </c>
      <c r="K18" s="581">
        <v>64.72225358</v>
      </c>
      <c r="L18" s="581">
        <v>272.93</v>
      </c>
      <c r="M18" s="581">
        <v>1.74</v>
      </c>
      <c r="N18" s="581">
        <v>245.47</v>
      </c>
      <c r="O18" s="581">
        <v>15.36</v>
      </c>
      <c r="P18" s="581">
        <v>535.5</v>
      </c>
    </row>
    <row r="19" spans="1:16" ht="12.75" customHeight="1">
      <c r="A19" s="408">
        <v>42444</v>
      </c>
      <c r="B19" s="581">
        <v>795.31190149999998</v>
      </c>
      <c r="C19" s="581">
        <v>4.0999109700000007</v>
      </c>
      <c r="D19" s="581">
        <v>95.954910749999996</v>
      </c>
      <c r="E19" s="581">
        <v>65.423513999999997</v>
      </c>
      <c r="F19" s="581">
        <v>960.79023721999988</v>
      </c>
      <c r="G19" s="581">
        <v>50.378407000000003</v>
      </c>
      <c r="H19" s="581">
        <v>0.24000658999999999</v>
      </c>
      <c r="I19" s="581">
        <v>3.9051582499999999</v>
      </c>
      <c r="J19" s="581">
        <v>0.67</v>
      </c>
      <c r="K19" s="581">
        <v>55.193571840000004</v>
      </c>
      <c r="L19" s="581">
        <v>404.66</v>
      </c>
      <c r="M19" s="581">
        <v>1.38</v>
      </c>
      <c r="N19" s="581">
        <v>211.5</v>
      </c>
      <c r="O19" s="581">
        <v>32.03</v>
      </c>
      <c r="P19" s="581">
        <v>649.57000000000005</v>
      </c>
    </row>
    <row r="20" spans="1:16" ht="13.5" customHeight="1">
      <c r="A20" s="1156" t="s">
        <v>773</v>
      </c>
      <c r="B20" s="1156"/>
      <c r="C20" s="1156"/>
      <c r="D20" s="1156"/>
      <c r="E20" s="1156"/>
      <c r="F20" s="1156"/>
    </row>
    <row r="21" spans="1:16" s="595" customFormat="1">
      <c r="A21" s="594" t="s">
        <v>572</v>
      </c>
    </row>
  </sheetData>
  <mergeCells count="26">
    <mergeCell ref="L2:O2"/>
    <mergeCell ref="E4:E5"/>
    <mergeCell ref="G4:G5"/>
    <mergeCell ref="H4:H5"/>
    <mergeCell ref="I4:I5"/>
    <mergeCell ref="J4:J5"/>
    <mergeCell ref="L4:L5"/>
    <mergeCell ref="M4:M5"/>
    <mergeCell ref="N4:N5"/>
    <mergeCell ref="O4:O5"/>
    <mergeCell ref="A20:F20"/>
    <mergeCell ref="P2:P5"/>
    <mergeCell ref="B3:C3"/>
    <mergeCell ref="D3:E3"/>
    <mergeCell ref="G3:H3"/>
    <mergeCell ref="I3:J3"/>
    <mergeCell ref="L3:M3"/>
    <mergeCell ref="N3:O3"/>
    <mergeCell ref="B4:B5"/>
    <mergeCell ref="C4:C5"/>
    <mergeCell ref="D4:D5"/>
    <mergeCell ref="A2:A5"/>
    <mergeCell ref="B2:E2"/>
    <mergeCell ref="F2:F5"/>
    <mergeCell ref="G2:J2"/>
    <mergeCell ref="K2:K5"/>
  </mergeCells>
  <pageMargins left="0.25" right="0" top="1" bottom="1" header="0.5" footer="0.5"/>
  <pageSetup scale="7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J33" sqref="J33"/>
    </sheetView>
  </sheetViews>
  <sheetFormatPr defaultColWidth="9.140625" defaultRowHeight="15.75"/>
  <cols>
    <col min="1" max="1" width="8.140625" style="818" customWidth="1"/>
    <col min="2" max="5" width="9.5703125" style="818" customWidth="1"/>
    <col min="6" max="6" width="11.140625" style="818" bestFit="1" customWidth="1"/>
    <col min="7" max="9" width="9.28515625" style="818" bestFit="1" customWidth="1"/>
    <col min="10" max="16384" width="9.140625" style="818"/>
  </cols>
  <sheetData>
    <row r="1" spans="1:9">
      <c r="A1" s="795" t="str">
        <f>[5]Tables!$A$42</f>
        <v>Table 41: Instrument-wise Turnover in Currency Derivatives of NSE</v>
      </c>
    </row>
    <row r="2" spans="1:9" ht="15.75" customHeight="1">
      <c r="A2" s="1248" t="s">
        <v>280</v>
      </c>
      <c r="B2" s="1250" t="s">
        <v>335</v>
      </c>
      <c r="C2" s="1251"/>
      <c r="D2" s="1251"/>
      <c r="E2" s="1252"/>
      <c r="F2" s="1253" t="s">
        <v>336</v>
      </c>
      <c r="G2" s="1253"/>
      <c r="H2" s="1253"/>
      <c r="I2" s="1253"/>
    </row>
    <row r="3" spans="1:9">
      <c r="A3" s="1249"/>
      <c r="B3" s="819" t="s">
        <v>337</v>
      </c>
      <c r="C3" s="819" t="s">
        <v>338</v>
      </c>
      <c r="D3" s="819" t="s">
        <v>339</v>
      </c>
      <c r="E3" s="819" t="s">
        <v>340</v>
      </c>
      <c r="F3" s="389" t="s">
        <v>337</v>
      </c>
      <c r="G3" s="389" t="s">
        <v>338</v>
      </c>
      <c r="H3" s="389" t="s">
        <v>339</v>
      </c>
      <c r="I3" s="389" t="s">
        <v>340</v>
      </c>
    </row>
    <row r="4" spans="1:9">
      <c r="A4" s="730">
        <v>42005</v>
      </c>
      <c r="B4" s="390">
        <v>11230.775513750001</v>
      </c>
      <c r="C4" s="390">
        <v>11112.0322535</v>
      </c>
      <c r="D4" s="390">
        <v>4221.5620357500002</v>
      </c>
      <c r="E4" s="390">
        <v>333691.44038799999</v>
      </c>
      <c r="F4" s="390">
        <v>2774942</v>
      </c>
      <c r="G4" s="390">
        <v>45317</v>
      </c>
      <c r="H4" s="390">
        <v>24124</v>
      </c>
      <c r="I4" s="390">
        <v>14383</v>
      </c>
    </row>
    <row r="5" spans="1:9">
      <c r="A5" s="730">
        <v>42036</v>
      </c>
      <c r="B5" s="390">
        <v>205693.03289224999</v>
      </c>
      <c r="C5" s="390">
        <v>7214.514357</v>
      </c>
      <c r="D5" s="390">
        <v>9237.6464267499996</v>
      </c>
      <c r="E5" s="390">
        <v>2912.5343720000001</v>
      </c>
      <c r="F5" s="390">
        <v>3194340</v>
      </c>
      <c r="G5" s="390">
        <v>43054</v>
      </c>
      <c r="H5" s="390">
        <v>45535</v>
      </c>
      <c r="I5" s="390">
        <v>12761</v>
      </c>
    </row>
    <row r="6" spans="1:9">
      <c r="A6" s="730">
        <v>42064</v>
      </c>
      <c r="B6" s="390">
        <v>311327.02046325</v>
      </c>
      <c r="C6" s="390">
        <v>11224.416128999999</v>
      </c>
      <c r="D6" s="390">
        <v>11497.755139250001</v>
      </c>
      <c r="E6" s="390">
        <v>2977.7710072499999</v>
      </c>
      <c r="F6" s="390">
        <v>3190546</v>
      </c>
      <c r="G6" s="390">
        <v>51053</v>
      </c>
      <c r="H6" s="390">
        <v>35036</v>
      </c>
      <c r="I6" s="390">
        <v>9955</v>
      </c>
    </row>
    <row r="7" spans="1:9">
      <c r="A7" s="730">
        <v>42095</v>
      </c>
      <c r="B7" s="390">
        <v>275011.2016265</v>
      </c>
      <c r="C7" s="390">
        <v>10827.454035500001</v>
      </c>
      <c r="D7" s="390">
        <v>10753.304704</v>
      </c>
      <c r="E7" s="390">
        <v>2026.11933325</v>
      </c>
      <c r="F7" s="390">
        <v>3248478</v>
      </c>
      <c r="G7" s="390">
        <v>67773</v>
      </c>
      <c r="H7" s="390">
        <v>51969</v>
      </c>
      <c r="I7" s="390">
        <v>9400</v>
      </c>
    </row>
    <row r="8" spans="1:9">
      <c r="A8" s="730">
        <v>42125</v>
      </c>
      <c r="B8" s="390">
        <v>295486.19704250002</v>
      </c>
      <c r="C8" s="390">
        <v>10694.11543</v>
      </c>
      <c r="D8" s="390">
        <v>11408.474708</v>
      </c>
      <c r="E8" s="390">
        <v>2191.0746382500001</v>
      </c>
      <c r="F8" s="390">
        <v>2903043</v>
      </c>
      <c r="G8" s="390">
        <v>58533</v>
      </c>
      <c r="H8" s="390">
        <v>41948</v>
      </c>
      <c r="I8" s="390">
        <v>14408</v>
      </c>
    </row>
    <row r="9" spans="1:9">
      <c r="A9" s="730">
        <v>42170</v>
      </c>
      <c r="B9" s="390" t="s">
        <v>341</v>
      </c>
      <c r="C9" s="390">
        <v>13147</v>
      </c>
      <c r="D9" s="390">
        <v>10647</v>
      </c>
      <c r="E9" s="390">
        <v>2950</v>
      </c>
      <c r="F9" s="390">
        <v>4171602</v>
      </c>
      <c r="G9" s="390">
        <v>65630</v>
      </c>
      <c r="H9" s="390">
        <v>49511</v>
      </c>
      <c r="I9" s="390">
        <v>10554</v>
      </c>
    </row>
    <row r="10" spans="1:9">
      <c r="A10" s="730">
        <v>42200</v>
      </c>
      <c r="B10" s="390">
        <v>256666.16</v>
      </c>
      <c r="C10" s="390">
        <v>12495.31</v>
      </c>
      <c r="D10" s="390">
        <v>11454.76</v>
      </c>
      <c r="E10" s="390">
        <v>2147.56</v>
      </c>
      <c r="F10" s="390">
        <v>3634916</v>
      </c>
      <c r="G10" s="390">
        <v>54839</v>
      </c>
      <c r="H10" s="390">
        <v>51123</v>
      </c>
      <c r="I10" s="390">
        <v>11896</v>
      </c>
    </row>
    <row r="11" spans="1:9">
      <c r="A11" s="730">
        <v>42231</v>
      </c>
      <c r="B11" s="390">
        <v>420323.89960225002</v>
      </c>
      <c r="C11" s="390">
        <v>12310.23667025</v>
      </c>
      <c r="D11" s="390">
        <v>11778.997435249999</v>
      </c>
      <c r="E11" s="390">
        <v>2614.6146684999999</v>
      </c>
      <c r="F11" s="390">
        <v>3227522</v>
      </c>
      <c r="G11" s="390">
        <v>61676</v>
      </c>
      <c r="H11" s="390">
        <v>43501</v>
      </c>
      <c r="I11" s="390">
        <v>10673</v>
      </c>
    </row>
    <row r="12" spans="1:9">
      <c r="A12" s="730">
        <v>42262</v>
      </c>
      <c r="B12" s="390">
        <v>346529.05288575002</v>
      </c>
      <c r="C12" s="390">
        <v>11863.604528</v>
      </c>
      <c r="D12" s="390">
        <v>11128.535698</v>
      </c>
      <c r="E12" s="390">
        <v>2638.02426225</v>
      </c>
      <c r="F12" s="390">
        <v>3032756</v>
      </c>
      <c r="G12" s="390">
        <v>49894</v>
      </c>
      <c r="H12" s="390">
        <v>40242</v>
      </c>
      <c r="I12" s="390">
        <v>11350</v>
      </c>
    </row>
    <row r="13" spans="1:9">
      <c r="A13" s="730">
        <v>42292</v>
      </c>
      <c r="B13" s="390">
        <v>336448.0143635</v>
      </c>
      <c r="C13" s="390">
        <v>9933.6168109999999</v>
      </c>
      <c r="D13" s="390">
        <v>9811.4323705000006</v>
      </c>
      <c r="E13" s="390">
        <v>1784.85856625</v>
      </c>
      <c r="F13" s="390">
        <v>2953668</v>
      </c>
      <c r="G13" s="390">
        <v>40802</v>
      </c>
      <c r="H13" s="390">
        <v>33151</v>
      </c>
      <c r="I13" s="390">
        <v>11466</v>
      </c>
    </row>
    <row r="14" spans="1:9">
      <c r="A14" s="730">
        <v>42323</v>
      </c>
      <c r="B14" s="390">
        <v>318952.20727925003</v>
      </c>
      <c r="C14" s="390">
        <v>7632.9950332500002</v>
      </c>
      <c r="D14" s="390">
        <v>7858.2460222500004</v>
      </c>
      <c r="E14" s="390">
        <v>1267.965657</v>
      </c>
      <c r="F14" s="390">
        <v>3136388</v>
      </c>
      <c r="G14" s="390">
        <v>41742</v>
      </c>
      <c r="H14" s="390">
        <v>34484</v>
      </c>
      <c r="I14" s="390">
        <v>7939</v>
      </c>
    </row>
    <row r="15" spans="1:9">
      <c r="A15" s="730">
        <v>42353</v>
      </c>
      <c r="B15" s="390">
        <v>331930.71910325001</v>
      </c>
      <c r="C15" s="390">
        <v>10421.6704145</v>
      </c>
      <c r="D15" s="390">
        <v>10941.83222925</v>
      </c>
      <c r="E15" s="390">
        <v>1770.6226192500001</v>
      </c>
      <c r="F15" s="390">
        <v>4161275</v>
      </c>
      <c r="G15" s="390">
        <v>56682</v>
      </c>
      <c r="H15" s="390">
        <v>45148</v>
      </c>
      <c r="I15" s="390">
        <v>9585</v>
      </c>
    </row>
    <row r="16" spans="1:9">
      <c r="A16" s="730">
        <v>42384</v>
      </c>
      <c r="B16" s="390">
        <v>459609.71526625002</v>
      </c>
      <c r="C16" s="390">
        <v>10924.38130175</v>
      </c>
      <c r="D16" s="390">
        <v>10933.14189375</v>
      </c>
      <c r="E16" s="390">
        <v>3375.65924675</v>
      </c>
      <c r="F16" s="390">
        <v>3771125</v>
      </c>
      <c r="G16" s="390">
        <v>58017</v>
      </c>
      <c r="H16" s="390">
        <v>23316</v>
      </c>
      <c r="I16" s="390">
        <v>11414</v>
      </c>
    </row>
    <row r="17" spans="1:9" ht="14.25" customHeight="1">
      <c r="A17" s="730">
        <v>42415</v>
      </c>
      <c r="B17" s="390">
        <v>428551.99327949999</v>
      </c>
      <c r="C17" s="390">
        <v>13370.424014</v>
      </c>
      <c r="D17" s="390">
        <v>12057.50312075</v>
      </c>
      <c r="E17" s="390">
        <v>5029.10569175</v>
      </c>
      <c r="F17" s="390">
        <v>4201522</v>
      </c>
      <c r="G17" s="390">
        <v>57159</v>
      </c>
      <c r="H17" s="390">
        <v>25110</v>
      </c>
      <c r="I17" s="390">
        <v>20602</v>
      </c>
    </row>
    <row r="18" spans="1:9" ht="14.25" customHeight="1">
      <c r="A18" s="730">
        <v>42444</v>
      </c>
      <c r="B18" s="390">
        <v>450373.61454149999</v>
      </c>
      <c r="C18" s="390">
        <v>11793.769496999999</v>
      </c>
      <c r="D18" s="390">
        <v>11724.27630025</v>
      </c>
      <c r="E18" s="390">
        <v>2777.5969399999999</v>
      </c>
      <c r="F18" s="390">
        <v>4364508</v>
      </c>
      <c r="G18" s="390">
        <v>68311</v>
      </c>
      <c r="H18" s="390">
        <v>21529</v>
      </c>
      <c r="I18" s="390">
        <v>10093</v>
      </c>
    </row>
    <row r="19" spans="1:9">
      <c r="A19" s="391" t="s">
        <v>342</v>
      </c>
      <c r="B19" s="392"/>
      <c r="C19" s="392"/>
      <c r="D19" s="392"/>
      <c r="E19" s="392"/>
    </row>
  </sheetData>
  <mergeCells count="3">
    <mergeCell ref="A2:A3"/>
    <mergeCell ref="B2:E2"/>
    <mergeCell ref="F2:I2"/>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G31" sqref="G31"/>
    </sheetView>
  </sheetViews>
  <sheetFormatPr defaultColWidth="9.140625" defaultRowHeight="15"/>
  <cols>
    <col min="1" max="1" width="9.140625" style="396"/>
    <col min="2" max="9" width="10.5703125" style="403" customWidth="1"/>
    <col min="10" max="16384" width="9.140625" style="396"/>
  </cols>
  <sheetData>
    <row r="1" spans="1:9" s="395" customFormat="1" ht="16.5" customHeight="1">
      <c r="A1" s="393" t="str">
        <f>[5]Tables!$A$43</f>
        <v>Table 42: Instrument-wise Turnover in Currency Derivative Segment of MSEI</v>
      </c>
      <c r="B1" s="394"/>
      <c r="C1" s="394"/>
      <c r="D1" s="394"/>
      <c r="E1" s="394"/>
      <c r="F1" s="394"/>
      <c r="G1" s="394"/>
      <c r="H1" s="394"/>
      <c r="I1" s="394"/>
    </row>
    <row r="2" spans="1:9" ht="30.75" customHeight="1">
      <c r="A2" s="1254" t="s">
        <v>280</v>
      </c>
      <c r="B2" s="1253" t="s">
        <v>343</v>
      </c>
      <c r="C2" s="1253"/>
      <c r="D2" s="1253"/>
      <c r="E2" s="1253"/>
      <c r="F2" s="1253" t="s">
        <v>336</v>
      </c>
      <c r="G2" s="1253"/>
      <c r="H2" s="1253"/>
      <c r="I2" s="1253"/>
    </row>
    <row r="3" spans="1:9" s="397" customFormat="1" ht="20.25" customHeight="1">
      <c r="A3" s="1255"/>
      <c r="B3" s="389" t="s">
        <v>337</v>
      </c>
      <c r="C3" s="389" t="s">
        <v>338</v>
      </c>
      <c r="D3" s="389" t="s">
        <v>339</v>
      </c>
      <c r="E3" s="389" t="s">
        <v>340</v>
      </c>
      <c r="F3" s="389" t="s">
        <v>337</v>
      </c>
      <c r="G3" s="389" t="s">
        <v>338</v>
      </c>
      <c r="H3" s="389" t="s">
        <v>339</v>
      </c>
      <c r="I3" s="389" t="s">
        <v>340</v>
      </c>
    </row>
    <row r="4" spans="1:9" s="398" customFormat="1">
      <c r="A4" s="730">
        <v>42005</v>
      </c>
      <c r="B4" s="390">
        <v>38532.262927500393</v>
      </c>
      <c r="C4" s="390">
        <v>1793.6764134999873</v>
      </c>
      <c r="D4" s="390">
        <v>2409.0068040000024</v>
      </c>
      <c r="E4" s="390">
        <v>753.93369949999749</v>
      </c>
      <c r="F4" s="390">
        <v>473673</v>
      </c>
      <c r="G4" s="390">
        <v>6169</v>
      </c>
      <c r="H4" s="390">
        <v>4948</v>
      </c>
      <c r="I4" s="390">
        <v>1716</v>
      </c>
    </row>
    <row r="5" spans="1:9" s="398" customFormat="1">
      <c r="A5" s="730">
        <v>42036</v>
      </c>
      <c r="B5" s="390">
        <v>26656.875344000029</v>
      </c>
      <c r="C5" s="390">
        <v>986.23419500000557</v>
      </c>
      <c r="D5" s="390">
        <v>1829.2599995000044</v>
      </c>
      <c r="E5" s="390">
        <v>454.49766250000039</v>
      </c>
      <c r="F5" s="390">
        <v>511791</v>
      </c>
      <c r="G5" s="390">
        <v>3400</v>
      </c>
      <c r="H5" s="390">
        <v>3635</v>
      </c>
      <c r="I5" s="390">
        <v>2185</v>
      </c>
    </row>
    <row r="6" spans="1:9" s="398" customFormat="1">
      <c r="A6" s="730">
        <v>42064</v>
      </c>
      <c r="B6" s="390">
        <v>37744.156701499996</v>
      </c>
      <c r="C6" s="390">
        <v>1635.3218934999979</v>
      </c>
      <c r="D6" s="390">
        <v>2309.0016284999929</v>
      </c>
      <c r="E6" s="390">
        <v>492.53972250000095</v>
      </c>
      <c r="F6" s="390">
        <v>350505</v>
      </c>
      <c r="G6" s="390">
        <v>5791</v>
      </c>
      <c r="H6" s="390">
        <v>4499</v>
      </c>
      <c r="I6" s="390">
        <v>365</v>
      </c>
    </row>
    <row r="7" spans="1:9" s="398" customFormat="1">
      <c r="A7" s="730">
        <v>42095</v>
      </c>
      <c r="B7" s="390">
        <v>34775.789265749838</v>
      </c>
      <c r="C7" s="390">
        <v>1368.3667067500057</v>
      </c>
      <c r="D7" s="390">
        <v>1550.9335550000035</v>
      </c>
      <c r="E7" s="390">
        <v>232.46758225000002</v>
      </c>
      <c r="F7" s="390">
        <v>422103</v>
      </c>
      <c r="G7" s="390">
        <v>6010</v>
      </c>
      <c r="H7" s="390">
        <v>4104</v>
      </c>
      <c r="I7" s="390">
        <v>326</v>
      </c>
    </row>
    <row r="8" spans="1:9" s="398" customFormat="1">
      <c r="A8" s="730">
        <v>42125</v>
      </c>
      <c r="B8" s="390">
        <v>33038.738367749735</v>
      </c>
      <c r="C8" s="390">
        <v>1226.5679767499955</v>
      </c>
      <c r="D8" s="390">
        <v>1271.6173084999991</v>
      </c>
      <c r="E8" s="390">
        <v>173.19332474999999</v>
      </c>
      <c r="F8" s="390">
        <v>345548</v>
      </c>
      <c r="G8" s="390">
        <v>8604</v>
      </c>
      <c r="H8" s="390">
        <v>2576</v>
      </c>
      <c r="I8" s="390">
        <v>2340</v>
      </c>
    </row>
    <row r="9" spans="1:9" s="398" customFormat="1">
      <c r="A9" s="730">
        <v>42185</v>
      </c>
      <c r="B9" s="390">
        <v>34436.791100250106</v>
      </c>
      <c r="C9" s="390">
        <v>1487.2907177499997</v>
      </c>
      <c r="D9" s="390">
        <v>1075.9622094999982</v>
      </c>
      <c r="E9" s="390">
        <v>180.36502675000023</v>
      </c>
      <c r="F9" s="390">
        <v>565778</v>
      </c>
      <c r="G9" s="390">
        <v>12136</v>
      </c>
      <c r="H9" s="390">
        <v>4059</v>
      </c>
      <c r="I9" s="390">
        <v>399</v>
      </c>
    </row>
    <row r="10" spans="1:9" s="398" customFormat="1">
      <c r="A10" s="730">
        <v>42215</v>
      </c>
      <c r="B10" s="390">
        <v>26120.523009250042</v>
      </c>
      <c r="C10" s="390">
        <v>1964.1175882499958</v>
      </c>
      <c r="D10" s="390">
        <v>1586.6088732499898</v>
      </c>
      <c r="E10" s="390">
        <v>141.54412824999986</v>
      </c>
      <c r="F10" s="390">
        <v>544219</v>
      </c>
      <c r="G10" s="390">
        <v>12744</v>
      </c>
      <c r="H10" s="390">
        <v>4286</v>
      </c>
      <c r="I10" s="390">
        <v>391</v>
      </c>
    </row>
    <row r="11" spans="1:9" s="398" customFormat="1">
      <c r="A11" s="730">
        <v>42246</v>
      </c>
      <c r="B11" s="390">
        <v>32750.636626249998</v>
      </c>
      <c r="C11" s="390">
        <v>1533.4949022500005</v>
      </c>
      <c r="D11" s="390">
        <v>1361.65202275</v>
      </c>
      <c r="E11" s="390">
        <v>137.65479250000001</v>
      </c>
      <c r="F11" s="390">
        <v>290570</v>
      </c>
      <c r="G11" s="390">
        <v>6155</v>
      </c>
      <c r="H11" s="390">
        <v>2947</v>
      </c>
      <c r="I11" s="390">
        <v>140</v>
      </c>
    </row>
    <row r="12" spans="1:9" s="398" customFormat="1">
      <c r="A12" s="730">
        <v>42277</v>
      </c>
      <c r="B12" s="390">
        <v>26552.118314000087</v>
      </c>
      <c r="C12" s="390">
        <v>1144.6448395</v>
      </c>
      <c r="D12" s="390">
        <v>1044.8642729999935</v>
      </c>
      <c r="E12" s="390">
        <v>184.40053300000002</v>
      </c>
      <c r="F12" s="390">
        <v>213832</v>
      </c>
      <c r="G12" s="390">
        <v>2848</v>
      </c>
      <c r="H12" s="390">
        <v>1942</v>
      </c>
      <c r="I12" s="390">
        <v>342</v>
      </c>
    </row>
    <row r="13" spans="1:9" s="398" customFormat="1">
      <c r="A13" s="730">
        <v>42307</v>
      </c>
      <c r="B13" s="390">
        <v>20332.2024540001</v>
      </c>
      <c r="C13" s="390">
        <v>990.03560375000279</v>
      </c>
      <c r="D13" s="390">
        <v>895.01468200000238</v>
      </c>
      <c r="E13" s="390">
        <v>133.74863774999997</v>
      </c>
      <c r="F13" s="390">
        <v>355092</v>
      </c>
      <c r="G13" s="390">
        <v>3779</v>
      </c>
      <c r="H13" s="390">
        <v>1986</v>
      </c>
      <c r="I13" s="390">
        <v>224</v>
      </c>
    </row>
    <row r="14" spans="1:9" s="398" customFormat="1">
      <c r="A14" s="730">
        <v>42338</v>
      </c>
      <c r="B14" s="390">
        <v>18239.287748249964</v>
      </c>
      <c r="C14" s="390">
        <v>406.82049999999998</v>
      </c>
      <c r="D14" s="390">
        <v>580.12679999999989</v>
      </c>
      <c r="E14" s="390">
        <v>49.069799999999994</v>
      </c>
      <c r="F14" s="390">
        <v>252260</v>
      </c>
      <c r="G14" s="390">
        <v>2214</v>
      </c>
      <c r="H14" s="390">
        <v>1835</v>
      </c>
      <c r="I14" s="390">
        <v>125</v>
      </c>
    </row>
    <row r="15" spans="1:9" s="398" customFormat="1">
      <c r="A15" s="730">
        <v>42368</v>
      </c>
      <c r="B15" s="390">
        <v>14250.421882249988</v>
      </c>
      <c r="C15" s="390">
        <v>828.14640000000009</v>
      </c>
      <c r="D15" s="390">
        <v>651.06250000000011</v>
      </c>
      <c r="E15" s="390">
        <v>86.92</v>
      </c>
      <c r="F15" s="390">
        <v>286472</v>
      </c>
      <c r="G15" s="390">
        <v>4954</v>
      </c>
      <c r="H15" s="390">
        <v>2608</v>
      </c>
      <c r="I15" s="390">
        <v>479</v>
      </c>
    </row>
    <row r="16" spans="1:9" s="398" customFormat="1">
      <c r="A16" s="730">
        <v>42399</v>
      </c>
      <c r="B16" s="390">
        <v>17959.55251000002</v>
      </c>
      <c r="C16" s="390">
        <v>868.77817325000046</v>
      </c>
      <c r="D16" s="390">
        <v>713.93695199999934</v>
      </c>
      <c r="E16" s="390">
        <v>191.4090757500002</v>
      </c>
      <c r="F16" s="390">
        <v>222082</v>
      </c>
      <c r="G16" s="390">
        <v>4620</v>
      </c>
      <c r="H16" s="390">
        <v>1474</v>
      </c>
      <c r="I16" s="390">
        <v>776</v>
      </c>
    </row>
    <row r="17" spans="1:15" s="398" customFormat="1">
      <c r="A17" s="730">
        <v>42429</v>
      </c>
      <c r="B17" s="390">
        <v>17826.556645249995</v>
      </c>
      <c r="C17" s="390">
        <v>972.41532075000032</v>
      </c>
      <c r="D17" s="390">
        <v>911.94615824999983</v>
      </c>
      <c r="E17" s="390">
        <v>233.26156024999986</v>
      </c>
      <c r="F17" s="390">
        <v>255132</v>
      </c>
      <c r="G17" s="390">
        <v>3185</v>
      </c>
      <c r="H17" s="390">
        <v>4481</v>
      </c>
      <c r="I17" s="390">
        <v>875</v>
      </c>
    </row>
    <row r="18" spans="1:15" s="398" customFormat="1">
      <c r="A18" s="730">
        <v>42459</v>
      </c>
      <c r="B18" s="390">
        <v>20488.259752750007</v>
      </c>
      <c r="C18" s="390">
        <v>632.0324295000006</v>
      </c>
      <c r="D18" s="390">
        <v>897.65173425</v>
      </c>
      <c r="E18" s="390">
        <v>96.547184249999972</v>
      </c>
      <c r="F18" s="390">
        <v>315831</v>
      </c>
      <c r="G18" s="390">
        <v>3213</v>
      </c>
      <c r="H18" s="390">
        <v>3183</v>
      </c>
      <c r="I18" s="390">
        <v>584</v>
      </c>
    </row>
    <row r="19" spans="1:15" s="400" customFormat="1" ht="12.75">
      <c r="A19" s="399" t="s">
        <v>344</v>
      </c>
      <c r="F19" s="401"/>
      <c r="G19" s="402"/>
      <c r="H19" s="402"/>
      <c r="I19" s="402"/>
      <c r="J19" s="402"/>
      <c r="K19" s="402"/>
      <c r="L19" s="402"/>
      <c r="M19" s="402"/>
      <c r="N19" s="402"/>
      <c r="O19" s="402"/>
    </row>
  </sheetData>
  <mergeCells count="3">
    <mergeCell ref="A2:A3"/>
    <mergeCell ref="B2:E2"/>
    <mergeCell ref="F2:I2"/>
  </mergeCells>
  <pageMargins left="0.7" right="0.7" top="0.75" bottom="0.75" header="0.3" footer="0.3"/>
  <pageSetup scale="9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F28" sqref="F28"/>
    </sheetView>
  </sheetViews>
  <sheetFormatPr defaultRowHeight="15"/>
  <cols>
    <col min="13" max="17" width="0" hidden="1" customWidth="1"/>
  </cols>
  <sheetData>
    <row r="1" spans="1:9" ht="15.75">
      <c r="A1" s="393" t="str">
        <f>[5]Tables!$A$44</f>
        <v>Table 43: Instrument-wise Turnover in Currency Derivative Segment of BSE</v>
      </c>
      <c r="B1" s="394"/>
      <c r="C1" s="394"/>
      <c r="D1" s="394"/>
      <c r="E1" s="394"/>
      <c r="F1" s="394"/>
      <c r="G1" s="394"/>
      <c r="H1" s="394"/>
      <c r="I1" s="394"/>
    </row>
    <row r="2" spans="1:9">
      <c r="A2" s="1254" t="s">
        <v>280</v>
      </c>
      <c r="B2" s="1253" t="s">
        <v>343</v>
      </c>
      <c r="C2" s="1253"/>
      <c r="D2" s="1253"/>
      <c r="E2" s="1253"/>
      <c r="F2" s="1253" t="s">
        <v>336</v>
      </c>
      <c r="G2" s="1253"/>
      <c r="H2" s="1253"/>
      <c r="I2" s="1253"/>
    </row>
    <row r="3" spans="1:9">
      <c r="A3" s="1255"/>
      <c r="B3" s="389" t="s">
        <v>337</v>
      </c>
      <c r="C3" s="389" t="s">
        <v>338</v>
      </c>
      <c r="D3" s="389" t="s">
        <v>339</v>
      </c>
      <c r="E3" s="389" t="s">
        <v>340</v>
      </c>
      <c r="F3" s="389" t="s">
        <v>337</v>
      </c>
      <c r="G3" s="389" t="s">
        <v>338</v>
      </c>
      <c r="H3" s="389" t="s">
        <v>339</v>
      </c>
      <c r="I3" s="389" t="s">
        <v>340</v>
      </c>
    </row>
    <row r="4" spans="1:9">
      <c r="A4" s="730">
        <v>42005</v>
      </c>
      <c r="B4" s="390">
        <v>316701.7083</v>
      </c>
      <c r="C4" s="390">
        <v>119.50790000000001</v>
      </c>
      <c r="D4" s="390">
        <v>458.11760000000004</v>
      </c>
      <c r="E4" s="390">
        <v>412.40060000000011</v>
      </c>
      <c r="F4" s="390">
        <v>719869</v>
      </c>
      <c r="G4" s="390">
        <v>1184</v>
      </c>
      <c r="H4" s="390">
        <v>1137</v>
      </c>
      <c r="I4" s="390">
        <v>58</v>
      </c>
    </row>
    <row r="5" spans="1:9">
      <c r="A5" s="730">
        <v>42036</v>
      </c>
      <c r="B5" s="390">
        <v>224890.614</v>
      </c>
      <c r="C5" s="390">
        <v>59.347000000000001</v>
      </c>
      <c r="D5" s="390">
        <v>169.56169999999997</v>
      </c>
      <c r="E5" s="390">
        <v>246.66870000000003</v>
      </c>
      <c r="F5" s="390">
        <v>878018</v>
      </c>
      <c r="G5" s="390">
        <v>242</v>
      </c>
      <c r="H5" s="390">
        <v>583</v>
      </c>
      <c r="I5" s="390">
        <v>607</v>
      </c>
    </row>
    <row r="6" spans="1:9">
      <c r="A6" s="730">
        <v>42064</v>
      </c>
      <c r="B6" s="390">
        <v>290013.96740000002</v>
      </c>
      <c r="C6" s="390">
        <v>1474.7928000000002</v>
      </c>
      <c r="D6" s="390">
        <v>64.367800000000003</v>
      </c>
      <c r="E6" s="390">
        <v>16.2348</v>
      </c>
      <c r="F6" s="390">
        <v>662371</v>
      </c>
      <c r="G6" s="390">
        <v>897</v>
      </c>
      <c r="H6" s="390">
        <v>486</v>
      </c>
      <c r="I6" s="390">
        <v>914</v>
      </c>
    </row>
    <row r="7" spans="1:9">
      <c r="A7" s="730">
        <v>42095</v>
      </c>
      <c r="B7" s="390">
        <v>224902.10119999998</v>
      </c>
      <c r="C7" s="390">
        <v>571.44670000000008</v>
      </c>
      <c r="D7" s="390">
        <v>261.87789999999995</v>
      </c>
      <c r="E7" s="390">
        <v>61.101999999999997</v>
      </c>
      <c r="F7" s="390">
        <v>856186</v>
      </c>
      <c r="G7" s="390">
        <v>634</v>
      </c>
      <c r="H7" s="390">
        <v>220</v>
      </c>
      <c r="I7" s="390">
        <v>541</v>
      </c>
    </row>
    <row r="8" spans="1:9">
      <c r="A8" s="730">
        <v>42125</v>
      </c>
      <c r="B8" s="390">
        <v>241194.39429999999</v>
      </c>
      <c r="C8" s="390">
        <v>594.18410000000006</v>
      </c>
      <c r="D8" s="390">
        <v>174.50259999999997</v>
      </c>
      <c r="E8" s="390">
        <v>33.650300000000001</v>
      </c>
      <c r="F8" s="390">
        <v>772830</v>
      </c>
      <c r="G8" s="390">
        <v>650</v>
      </c>
      <c r="H8" s="390">
        <v>419</v>
      </c>
      <c r="I8" s="390">
        <v>551</v>
      </c>
    </row>
    <row r="9" spans="1:9">
      <c r="A9" s="730">
        <v>42169</v>
      </c>
      <c r="B9" s="390">
        <v>211768.95449999999</v>
      </c>
      <c r="C9" s="390">
        <v>477.06400000000002</v>
      </c>
      <c r="D9" s="390">
        <v>296.59000000000003</v>
      </c>
      <c r="E9" s="390">
        <v>89.310600000000008</v>
      </c>
      <c r="F9" s="390">
        <v>1107151</v>
      </c>
      <c r="G9" s="390">
        <v>1569</v>
      </c>
      <c r="H9" s="390">
        <v>2505</v>
      </c>
      <c r="I9" s="390">
        <v>720</v>
      </c>
    </row>
    <row r="10" spans="1:9">
      <c r="A10" s="730">
        <v>42199</v>
      </c>
      <c r="B10" s="390">
        <v>211434.2597</v>
      </c>
      <c r="C10" s="390">
        <v>365.90899999999999</v>
      </c>
      <c r="D10" s="390">
        <v>224.53759999999997</v>
      </c>
      <c r="E10" s="390">
        <v>39.933600000000006</v>
      </c>
      <c r="F10" s="390">
        <v>944660</v>
      </c>
      <c r="G10" s="390">
        <v>917</v>
      </c>
      <c r="H10" s="390">
        <v>500</v>
      </c>
      <c r="I10" s="390">
        <v>523</v>
      </c>
    </row>
    <row r="11" spans="1:9">
      <c r="A11" s="730">
        <v>42230</v>
      </c>
      <c r="B11" s="390">
        <v>270316.37650000001</v>
      </c>
      <c r="C11" s="390">
        <v>250.03620000000001</v>
      </c>
      <c r="D11" s="390">
        <v>284.87049999999999</v>
      </c>
      <c r="E11" s="390">
        <v>79.832099999999997</v>
      </c>
      <c r="F11" s="390">
        <v>714899</v>
      </c>
      <c r="G11" s="390">
        <v>1760</v>
      </c>
      <c r="H11" s="390">
        <v>1029</v>
      </c>
      <c r="I11" s="390">
        <v>615</v>
      </c>
    </row>
    <row r="12" spans="1:9">
      <c r="A12" s="730">
        <v>42261</v>
      </c>
      <c r="B12" s="390">
        <v>196358.1354</v>
      </c>
      <c r="C12" s="390">
        <v>331.82200000000006</v>
      </c>
      <c r="D12" s="390">
        <v>239.93920000000006</v>
      </c>
      <c r="E12" s="390">
        <v>121.79940000000001</v>
      </c>
      <c r="F12" s="390">
        <v>631114</v>
      </c>
      <c r="G12" s="390">
        <v>1097</v>
      </c>
      <c r="H12" s="390">
        <v>1053</v>
      </c>
      <c r="I12" s="390">
        <v>751</v>
      </c>
    </row>
    <row r="13" spans="1:9">
      <c r="A13" s="730">
        <v>42291</v>
      </c>
      <c r="B13" s="390">
        <v>185998.28250000003</v>
      </c>
      <c r="C13" s="390">
        <v>268.83620000000002</v>
      </c>
      <c r="D13" s="390">
        <v>362.36770000000007</v>
      </c>
      <c r="E13" s="390">
        <v>78.360399999999998</v>
      </c>
      <c r="F13" s="390">
        <v>722764</v>
      </c>
      <c r="G13" s="390">
        <v>954</v>
      </c>
      <c r="H13" s="390">
        <v>581</v>
      </c>
      <c r="I13" s="390">
        <v>573</v>
      </c>
    </row>
    <row r="14" spans="1:9">
      <c r="A14" s="730">
        <v>42322</v>
      </c>
      <c r="B14" s="390">
        <v>179121.15730000002</v>
      </c>
      <c r="C14" s="390">
        <v>719.7165</v>
      </c>
      <c r="D14" s="390">
        <v>238.76350000000002</v>
      </c>
      <c r="E14" s="390">
        <v>57.983999999999988</v>
      </c>
      <c r="F14" s="390">
        <v>781755</v>
      </c>
      <c r="G14" s="390">
        <v>452</v>
      </c>
      <c r="H14" s="390">
        <v>1529</v>
      </c>
      <c r="I14" s="390">
        <v>375</v>
      </c>
    </row>
    <row r="15" spans="1:9">
      <c r="A15" s="730">
        <v>42352</v>
      </c>
      <c r="B15" s="390">
        <v>193347</v>
      </c>
      <c r="C15" s="390">
        <v>241</v>
      </c>
      <c r="D15" s="390">
        <v>291</v>
      </c>
      <c r="E15" s="390">
        <v>83</v>
      </c>
      <c r="F15" s="390">
        <v>1127028</v>
      </c>
      <c r="G15" s="390">
        <v>711</v>
      </c>
      <c r="H15" s="390">
        <v>1152</v>
      </c>
      <c r="I15" s="390">
        <v>219</v>
      </c>
    </row>
    <row r="16" spans="1:9">
      <c r="A16" s="730">
        <v>42383</v>
      </c>
      <c r="B16" s="390">
        <v>290248.73229999997</v>
      </c>
      <c r="C16" s="390">
        <v>1126.3157000000001</v>
      </c>
      <c r="D16" s="390">
        <v>218.6859</v>
      </c>
      <c r="E16" s="390">
        <v>178.86790000000002</v>
      </c>
      <c r="F16" s="390">
        <v>975768</v>
      </c>
      <c r="G16" s="390">
        <v>3043</v>
      </c>
      <c r="H16" s="390">
        <v>443</v>
      </c>
      <c r="I16" s="390">
        <v>532</v>
      </c>
    </row>
    <row r="17" spans="1:9">
      <c r="A17" s="730">
        <v>42414</v>
      </c>
      <c r="B17" s="390">
        <v>272961.28069999994</v>
      </c>
      <c r="C17" s="390">
        <v>1203.8311000000001</v>
      </c>
      <c r="D17" s="390">
        <v>262.2654</v>
      </c>
      <c r="E17" s="390">
        <v>210.47250000000003</v>
      </c>
      <c r="F17" s="390">
        <v>1186958</v>
      </c>
      <c r="G17" s="390">
        <v>1474</v>
      </c>
      <c r="H17" s="390">
        <v>615</v>
      </c>
      <c r="I17" s="390">
        <v>257</v>
      </c>
    </row>
    <row r="18" spans="1:9">
      <c r="A18" s="730">
        <v>42443</v>
      </c>
      <c r="B18" s="390">
        <v>274193.80780000001</v>
      </c>
      <c r="C18" s="390">
        <v>1635.3124</v>
      </c>
      <c r="D18" s="390">
        <v>280.97660000000002</v>
      </c>
      <c r="E18" s="390">
        <v>125.7962</v>
      </c>
      <c r="F18" s="390">
        <v>1275750</v>
      </c>
      <c r="G18" s="390">
        <v>11087</v>
      </c>
      <c r="H18" s="390">
        <v>645</v>
      </c>
      <c r="I18" s="390">
        <v>359</v>
      </c>
    </row>
    <row r="19" spans="1:9">
      <c r="A19" s="399" t="s">
        <v>345</v>
      </c>
      <c r="B19" s="400"/>
      <c r="C19" s="400"/>
      <c r="D19" s="400"/>
      <c r="E19" s="400"/>
      <c r="F19" s="401"/>
      <c r="G19" s="402"/>
      <c r="H19" s="402"/>
      <c r="I19" s="402"/>
    </row>
  </sheetData>
  <mergeCells count="3">
    <mergeCell ref="A2:A3"/>
    <mergeCell ref="B2:E2"/>
    <mergeCell ref="F2:I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E25" sqref="E25"/>
    </sheetView>
  </sheetViews>
  <sheetFormatPr defaultRowHeight="15"/>
  <cols>
    <col min="1" max="1" width="8.85546875" style="796" customWidth="1"/>
    <col min="2" max="2" width="11.140625" style="825" customWidth="1"/>
    <col min="3" max="8" width="12.140625" style="825" customWidth="1"/>
    <col min="9" max="9" width="10.85546875" style="825" customWidth="1"/>
    <col min="10" max="12" width="9.140625" style="796"/>
    <col min="13" max="17" width="0" style="796" hidden="1" customWidth="1"/>
    <col min="18" max="257" width="9.140625" style="796"/>
    <col min="258" max="260" width="10.42578125" style="796" bestFit="1" customWidth="1"/>
    <col min="261" max="261" width="12" style="796" bestFit="1" customWidth="1"/>
    <col min="262" max="262" width="10.7109375" style="796" bestFit="1" customWidth="1"/>
    <col min="263" max="264" width="9.28515625" style="796" bestFit="1" customWidth="1"/>
    <col min="265" max="265" width="11.28515625" style="796" bestFit="1" customWidth="1"/>
    <col min="266" max="513" width="9.140625" style="796"/>
    <col min="514" max="516" width="10.42578125" style="796" bestFit="1" customWidth="1"/>
    <col min="517" max="517" width="12" style="796" bestFit="1" customWidth="1"/>
    <col min="518" max="518" width="10.7109375" style="796" bestFit="1" customWidth="1"/>
    <col min="519" max="520" width="9.28515625" style="796" bestFit="1" customWidth="1"/>
    <col min="521" max="521" width="11.28515625" style="796" bestFit="1" customWidth="1"/>
    <col min="522" max="769" width="9.140625" style="796"/>
    <col min="770" max="772" width="10.42578125" style="796" bestFit="1" customWidth="1"/>
    <col min="773" max="773" width="12" style="796" bestFit="1" customWidth="1"/>
    <col min="774" max="774" width="10.7109375" style="796" bestFit="1" customWidth="1"/>
    <col min="775" max="776" width="9.28515625" style="796" bestFit="1" customWidth="1"/>
    <col min="777" max="777" width="11.28515625" style="796" bestFit="1" customWidth="1"/>
    <col min="778" max="1025" width="9.140625" style="796"/>
    <col min="1026" max="1028" width="10.42578125" style="796" bestFit="1" customWidth="1"/>
    <col min="1029" max="1029" width="12" style="796" bestFit="1" customWidth="1"/>
    <col min="1030" max="1030" width="10.7109375" style="796" bestFit="1" customWidth="1"/>
    <col min="1031" max="1032" width="9.28515625" style="796" bestFit="1" customWidth="1"/>
    <col min="1033" max="1033" width="11.28515625" style="796" bestFit="1" customWidth="1"/>
    <col min="1034" max="1281" width="9.140625" style="796"/>
    <col min="1282" max="1284" width="10.42578125" style="796" bestFit="1" customWidth="1"/>
    <col min="1285" max="1285" width="12" style="796" bestFit="1" customWidth="1"/>
    <col min="1286" max="1286" width="10.7109375" style="796" bestFit="1" customWidth="1"/>
    <col min="1287" max="1288" width="9.28515625" style="796" bestFit="1" customWidth="1"/>
    <col min="1289" max="1289" width="11.28515625" style="796" bestFit="1" customWidth="1"/>
    <col min="1290" max="1537" width="9.140625" style="796"/>
    <col min="1538" max="1540" width="10.42578125" style="796" bestFit="1" customWidth="1"/>
    <col min="1541" max="1541" width="12" style="796" bestFit="1" customWidth="1"/>
    <col min="1542" max="1542" width="10.7109375" style="796" bestFit="1" customWidth="1"/>
    <col min="1543" max="1544" width="9.28515625" style="796" bestFit="1" customWidth="1"/>
    <col min="1545" max="1545" width="11.28515625" style="796" bestFit="1" customWidth="1"/>
    <col min="1546" max="1793" width="9.140625" style="796"/>
    <col min="1794" max="1796" width="10.42578125" style="796" bestFit="1" customWidth="1"/>
    <col min="1797" max="1797" width="12" style="796" bestFit="1" customWidth="1"/>
    <col min="1798" max="1798" width="10.7109375" style="796" bestFit="1" customWidth="1"/>
    <col min="1799" max="1800" width="9.28515625" style="796" bestFit="1" customWidth="1"/>
    <col min="1801" max="1801" width="11.28515625" style="796" bestFit="1" customWidth="1"/>
    <col min="1802" max="2049" width="9.140625" style="796"/>
    <col min="2050" max="2052" width="10.42578125" style="796" bestFit="1" customWidth="1"/>
    <col min="2053" max="2053" width="12" style="796" bestFit="1" customWidth="1"/>
    <col min="2054" max="2054" width="10.7109375" style="796" bestFit="1" customWidth="1"/>
    <col min="2055" max="2056" width="9.28515625" style="796" bestFit="1" customWidth="1"/>
    <col min="2057" max="2057" width="11.28515625" style="796" bestFit="1" customWidth="1"/>
    <col min="2058" max="2305" width="9.140625" style="796"/>
    <col min="2306" max="2308" width="10.42578125" style="796" bestFit="1" customWidth="1"/>
    <col min="2309" max="2309" width="12" style="796" bestFit="1" customWidth="1"/>
    <col min="2310" max="2310" width="10.7109375" style="796" bestFit="1" customWidth="1"/>
    <col min="2311" max="2312" width="9.28515625" style="796" bestFit="1" customWidth="1"/>
    <col min="2313" max="2313" width="11.28515625" style="796" bestFit="1" customWidth="1"/>
    <col min="2314" max="2561" width="9.140625" style="796"/>
    <col min="2562" max="2564" width="10.42578125" style="796" bestFit="1" customWidth="1"/>
    <col min="2565" max="2565" width="12" style="796" bestFit="1" customWidth="1"/>
    <col min="2566" max="2566" width="10.7109375" style="796" bestFit="1" customWidth="1"/>
    <col min="2567" max="2568" width="9.28515625" style="796" bestFit="1" customWidth="1"/>
    <col min="2569" max="2569" width="11.28515625" style="796" bestFit="1" customWidth="1"/>
    <col min="2570" max="2817" width="9.140625" style="796"/>
    <col min="2818" max="2820" width="10.42578125" style="796" bestFit="1" customWidth="1"/>
    <col min="2821" max="2821" width="12" style="796" bestFit="1" customWidth="1"/>
    <col min="2822" max="2822" width="10.7109375" style="796" bestFit="1" customWidth="1"/>
    <col min="2823" max="2824" width="9.28515625" style="796" bestFit="1" customWidth="1"/>
    <col min="2825" max="2825" width="11.28515625" style="796" bestFit="1" customWidth="1"/>
    <col min="2826" max="3073" width="9.140625" style="796"/>
    <col min="3074" max="3076" width="10.42578125" style="796" bestFit="1" customWidth="1"/>
    <col min="3077" max="3077" width="12" style="796" bestFit="1" customWidth="1"/>
    <col min="3078" max="3078" width="10.7109375" style="796" bestFit="1" customWidth="1"/>
    <col min="3079" max="3080" width="9.28515625" style="796" bestFit="1" customWidth="1"/>
    <col min="3081" max="3081" width="11.28515625" style="796" bestFit="1" customWidth="1"/>
    <col min="3082" max="3329" width="9.140625" style="796"/>
    <col min="3330" max="3332" width="10.42578125" style="796" bestFit="1" customWidth="1"/>
    <col min="3333" max="3333" width="12" style="796" bestFit="1" customWidth="1"/>
    <col min="3334" max="3334" width="10.7109375" style="796" bestFit="1" customWidth="1"/>
    <col min="3335" max="3336" width="9.28515625" style="796" bestFit="1" customWidth="1"/>
    <col min="3337" max="3337" width="11.28515625" style="796" bestFit="1" customWidth="1"/>
    <col min="3338" max="3585" width="9.140625" style="796"/>
    <col min="3586" max="3588" width="10.42578125" style="796" bestFit="1" customWidth="1"/>
    <col min="3589" max="3589" width="12" style="796" bestFit="1" customWidth="1"/>
    <col min="3590" max="3590" width="10.7109375" style="796" bestFit="1" customWidth="1"/>
    <col min="3591" max="3592" width="9.28515625" style="796" bestFit="1" customWidth="1"/>
    <col min="3593" max="3593" width="11.28515625" style="796" bestFit="1" customWidth="1"/>
    <col min="3594" max="3841" width="9.140625" style="796"/>
    <col min="3842" max="3844" width="10.42578125" style="796" bestFit="1" customWidth="1"/>
    <col min="3845" max="3845" width="12" style="796" bestFit="1" customWidth="1"/>
    <col min="3846" max="3846" width="10.7109375" style="796" bestFit="1" customWidth="1"/>
    <col min="3847" max="3848" width="9.28515625" style="796" bestFit="1" customWidth="1"/>
    <col min="3849" max="3849" width="11.28515625" style="796" bestFit="1" customWidth="1"/>
    <col min="3850" max="4097" width="9.140625" style="796"/>
    <col min="4098" max="4100" width="10.42578125" style="796" bestFit="1" customWidth="1"/>
    <col min="4101" max="4101" width="12" style="796" bestFit="1" customWidth="1"/>
    <col min="4102" max="4102" width="10.7109375" style="796" bestFit="1" customWidth="1"/>
    <col min="4103" max="4104" width="9.28515625" style="796" bestFit="1" customWidth="1"/>
    <col min="4105" max="4105" width="11.28515625" style="796" bestFit="1" customWidth="1"/>
    <col min="4106" max="4353" width="9.140625" style="796"/>
    <col min="4354" max="4356" width="10.42578125" style="796" bestFit="1" customWidth="1"/>
    <col min="4357" max="4357" width="12" style="796" bestFit="1" customWidth="1"/>
    <col min="4358" max="4358" width="10.7109375" style="796" bestFit="1" customWidth="1"/>
    <col min="4359" max="4360" width="9.28515625" style="796" bestFit="1" customWidth="1"/>
    <col min="4361" max="4361" width="11.28515625" style="796" bestFit="1" customWidth="1"/>
    <col min="4362" max="4609" width="9.140625" style="796"/>
    <col min="4610" max="4612" width="10.42578125" style="796" bestFit="1" customWidth="1"/>
    <col min="4613" max="4613" width="12" style="796" bestFit="1" customWidth="1"/>
    <col min="4614" max="4614" width="10.7109375" style="796" bestFit="1" customWidth="1"/>
    <col min="4615" max="4616" width="9.28515625" style="796" bestFit="1" customWidth="1"/>
    <col min="4617" max="4617" width="11.28515625" style="796" bestFit="1" customWidth="1"/>
    <col min="4618" max="4865" width="9.140625" style="796"/>
    <col min="4866" max="4868" width="10.42578125" style="796" bestFit="1" customWidth="1"/>
    <col min="4869" max="4869" width="12" style="796" bestFit="1" customWidth="1"/>
    <col min="4870" max="4870" width="10.7109375" style="796" bestFit="1" customWidth="1"/>
    <col min="4871" max="4872" width="9.28515625" style="796" bestFit="1" customWidth="1"/>
    <col min="4873" max="4873" width="11.28515625" style="796" bestFit="1" customWidth="1"/>
    <col min="4874" max="5121" width="9.140625" style="796"/>
    <col min="5122" max="5124" width="10.42578125" style="796" bestFit="1" customWidth="1"/>
    <col min="5125" max="5125" width="12" style="796" bestFit="1" customWidth="1"/>
    <col min="5126" max="5126" width="10.7109375" style="796" bestFit="1" customWidth="1"/>
    <col min="5127" max="5128" width="9.28515625" style="796" bestFit="1" customWidth="1"/>
    <col min="5129" max="5129" width="11.28515625" style="796" bestFit="1" customWidth="1"/>
    <col min="5130" max="5377" width="9.140625" style="796"/>
    <col min="5378" max="5380" width="10.42578125" style="796" bestFit="1" customWidth="1"/>
    <col min="5381" max="5381" width="12" style="796" bestFit="1" customWidth="1"/>
    <col min="5382" max="5382" width="10.7109375" style="796" bestFit="1" customWidth="1"/>
    <col min="5383" max="5384" width="9.28515625" style="796" bestFit="1" customWidth="1"/>
    <col min="5385" max="5385" width="11.28515625" style="796" bestFit="1" customWidth="1"/>
    <col min="5386" max="5633" width="9.140625" style="796"/>
    <col min="5634" max="5636" width="10.42578125" style="796" bestFit="1" customWidth="1"/>
    <col min="5637" max="5637" width="12" style="796" bestFit="1" customWidth="1"/>
    <col min="5638" max="5638" width="10.7109375" style="796" bestFit="1" customWidth="1"/>
    <col min="5639" max="5640" width="9.28515625" style="796" bestFit="1" customWidth="1"/>
    <col min="5641" max="5641" width="11.28515625" style="796" bestFit="1" customWidth="1"/>
    <col min="5642" max="5889" width="9.140625" style="796"/>
    <col min="5890" max="5892" width="10.42578125" style="796" bestFit="1" customWidth="1"/>
    <col min="5893" max="5893" width="12" style="796" bestFit="1" customWidth="1"/>
    <col min="5894" max="5894" width="10.7109375" style="796" bestFit="1" customWidth="1"/>
    <col min="5895" max="5896" width="9.28515625" style="796" bestFit="1" customWidth="1"/>
    <col min="5897" max="5897" width="11.28515625" style="796" bestFit="1" customWidth="1"/>
    <col min="5898" max="6145" width="9.140625" style="796"/>
    <col min="6146" max="6148" width="10.42578125" style="796" bestFit="1" customWidth="1"/>
    <col min="6149" max="6149" width="12" style="796" bestFit="1" customWidth="1"/>
    <col min="6150" max="6150" width="10.7109375" style="796" bestFit="1" customWidth="1"/>
    <col min="6151" max="6152" width="9.28515625" style="796" bestFit="1" customWidth="1"/>
    <col min="6153" max="6153" width="11.28515625" style="796" bestFit="1" customWidth="1"/>
    <col min="6154" max="6401" width="9.140625" style="796"/>
    <col min="6402" max="6404" width="10.42578125" style="796" bestFit="1" customWidth="1"/>
    <col min="6405" max="6405" width="12" style="796" bestFit="1" customWidth="1"/>
    <col min="6406" max="6406" width="10.7109375" style="796" bestFit="1" customWidth="1"/>
    <col min="6407" max="6408" width="9.28515625" style="796" bestFit="1" customWidth="1"/>
    <col min="6409" max="6409" width="11.28515625" style="796" bestFit="1" customWidth="1"/>
    <col min="6410" max="6657" width="9.140625" style="796"/>
    <col min="6658" max="6660" width="10.42578125" style="796" bestFit="1" customWidth="1"/>
    <col min="6661" max="6661" width="12" style="796" bestFit="1" customWidth="1"/>
    <col min="6662" max="6662" width="10.7109375" style="796" bestFit="1" customWidth="1"/>
    <col min="6663" max="6664" width="9.28515625" style="796" bestFit="1" customWidth="1"/>
    <col min="6665" max="6665" width="11.28515625" style="796" bestFit="1" customWidth="1"/>
    <col min="6666" max="6913" width="9.140625" style="796"/>
    <col min="6914" max="6916" width="10.42578125" style="796" bestFit="1" customWidth="1"/>
    <col min="6917" max="6917" width="12" style="796" bestFit="1" customWidth="1"/>
    <col min="6918" max="6918" width="10.7109375" style="796" bestFit="1" customWidth="1"/>
    <col min="6919" max="6920" width="9.28515625" style="796" bestFit="1" customWidth="1"/>
    <col min="6921" max="6921" width="11.28515625" style="796" bestFit="1" customWidth="1"/>
    <col min="6922" max="7169" width="9.140625" style="796"/>
    <col min="7170" max="7172" width="10.42578125" style="796" bestFit="1" customWidth="1"/>
    <col min="7173" max="7173" width="12" style="796" bestFit="1" customWidth="1"/>
    <col min="7174" max="7174" width="10.7109375" style="796" bestFit="1" customWidth="1"/>
    <col min="7175" max="7176" width="9.28515625" style="796" bestFit="1" customWidth="1"/>
    <col min="7177" max="7177" width="11.28515625" style="796" bestFit="1" customWidth="1"/>
    <col min="7178" max="7425" width="9.140625" style="796"/>
    <col min="7426" max="7428" width="10.42578125" style="796" bestFit="1" customWidth="1"/>
    <col min="7429" max="7429" width="12" style="796" bestFit="1" customWidth="1"/>
    <col min="7430" max="7430" width="10.7109375" style="796" bestFit="1" customWidth="1"/>
    <col min="7431" max="7432" width="9.28515625" style="796" bestFit="1" customWidth="1"/>
    <col min="7433" max="7433" width="11.28515625" style="796" bestFit="1" customWidth="1"/>
    <col min="7434" max="7681" width="9.140625" style="796"/>
    <col min="7682" max="7684" width="10.42578125" style="796" bestFit="1" customWidth="1"/>
    <col min="7685" max="7685" width="12" style="796" bestFit="1" customWidth="1"/>
    <col min="7686" max="7686" width="10.7109375" style="796" bestFit="1" customWidth="1"/>
    <col min="7687" max="7688" width="9.28515625" style="796" bestFit="1" customWidth="1"/>
    <col min="7689" max="7689" width="11.28515625" style="796" bestFit="1" customWidth="1"/>
    <col min="7690" max="7937" width="9.140625" style="796"/>
    <col min="7938" max="7940" width="10.42578125" style="796" bestFit="1" customWidth="1"/>
    <col min="7941" max="7941" width="12" style="796" bestFit="1" customWidth="1"/>
    <col min="7942" max="7942" width="10.7109375" style="796" bestFit="1" customWidth="1"/>
    <col min="7943" max="7944" width="9.28515625" style="796" bestFit="1" customWidth="1"/>
    <col min="7945" max="7945" width="11.28515625" style="796" bestFit="1" customWidth="1"/>
    <col min="7946" max="8193" width="9.140625" style="796"/>
    <col min="8194" max="8196" width="10.42578125" style="796" bestFit="1" customWidth="1"/>
    <col min="8197" max="8197" width="12" style="796" bestFit="1" customWidth="1"/>
    <col min="8198" max="8198" width="10.7109375" style="796" bestFit="1" customWidth="1"/>
    <col min="8199" max="8200" width="9.28515625" style="796" bestFit="1" customWidth="1"/>
    <col min="8201" max="8201" width="11.28515625" style="796" bestFit="1" customWidth="1"/>
    <col min="8202" max="8449" width="9.140625" style="796"/>
    <col min="8450" max="8452" width="10.42578125" style="796" bestFit="1" customWidth="1"/>
    <col min="8453" max="8453" width="12" style="796" bestFit="1" customWidth="1"/>
    <col min="8454" max="8454" width="10.7109375" style="796" bestFit="1" customWidth="1"/>
    <col min="8455" max="8456" width="9.28515625" style="796" bestFit="1" customWidth="1"/>
    <col min="8457" max="8457" width="11.28515625" style="796" bestFit="1" customWidth="1"/>
    <col min="8458" max="8705" width="9.140625" style="796"/>
    <col min="8706" max="8708" width="10.42578125" style="796" bestFit="1" customWidth="1"/>
    <col min="8709" max="8709" width="12" style="796" bestFit="1" customWidth="1"/>
    <col min="8710" max="8710" width="10.7109375" style="796" bestFit="1" customWidth="1"/>
    <col min="8711" max="8712" width="9.28515625" style="796" bestFit="1" customWidth="1"/>
    <col min="8713" max="8713" width="11.28515625" style="796" bestFit="1" customWidth="1"/>
    <col min="8714" max="8961" width="9.140625" style="796"/>
    <col min="8962" max="8964" width="10.42578125" style="796" bestFit="1" customWidth="1"/>
    <col min="8965" max="8965" width="12" style="796" bestFit="1" customWidth="1"/>
    <col min="8966" max="8966" width="10.7109375" style="796" bestFit="1" customWidth="1"/>
    <col min="8967" max="8968" width="9.28515625" style="796" bestFit="1" customWidth="1"/>
    <col min="8969" max="8969" width="11.28515625" style="796" bestFit="1" customWidth="1"/>
    <col min="8970" max="9217" width="9.140625" style="796"/>
    <col min="9218" max="9220" width="10.42578125" style="796" bestFit="1" customWidth="1"/>
    <col min="9221" max="9221" width="12" style="796" bestFit="1" customWidth="1"/>
    <col min="9222" max="9222" width="10.7109375" style="796" bestFit="1" customWidth="1"/>
    <col min="9223" max="9224" width="9.28515625" style="796" bestFit="1" customWidth="1"/>
    <col min="9225" max="9225" width="11.28515625" style="796" bestFit="1" customWidth="1"/>
    <col min="9226" max="9473" width="9.140625" style="796"/>
    <col min="9474" max="9476" width="10.42578125" style="796" bestFit="1" customWidth="1"/>
    <col min="9477" max="9477" width="12" style="796" bestFit="1" customWidth="1"/>
    <col min="9478" max="9478" width="10.7109375" style="796" bestFit="1" customWidth="1"/>
    <col min="9479" max="9480" width="9.28515625" style="796" bestFit="1" customWidth="1"/>
    <col min="9481" max="9481" width="11.28515625" style="796" bestFit="1" customWidth="1"/>
    <col min="9482" max="9729" width="9.140625" style="796"/>
    <col min="9730" max="9732" width="10.42578125" style="796" bestFit="1" customWidth="1"/>
    <col min="9733" max="9733" width="12" style="796" bestFit="1" customWidth="1"/>
    <col min="9734" max="9734" width="10.7109375" style="796" bestFit="1" customWidth="1"/>
    <col min="9735" max="9736" width="9.28515625" style="796" bestFit="1" customWidth="1"/>
    <col min="9737" max="9737" width="11.28515625" style="796" bestFit="1" customWidth="1"/>
    <col min="9738" max="9985" width="9.140625" style="796"/>
    <col min="9986" max="9988" width="10.42578125" style="796" bestFit="1" customWidth="1"/>
    <col min="9989" max="9989" width="12" style="796" bestFit="1" customWidth="1"/>
    <col min="9990" max="9990" width="10.7109375" style="796" bestFit="1" customWidth="1"/>
    <col min="9991" max="9992" width="9.28515625" style="796" bestFit="1" customWidth="1"/>
    <col min="9993" max="9993" width="11.28515625" style="796" bestFit="1" customWidth="1"/>
    <col min="9994" max="10241" width="9.140625" style="796"/>
    <col min="10242" max="10244" width="10.42578125" style="796" bestFit="1" customWidth="1"/>
    <col min="10245" max="10245" width="12" style="796" bestFit="1" customWidth="1"/>
    <col min="10246" max="10246" width="10.7109375" style="796" bestFit="1" customWidth="1"/>
    <col min="10247" max="10248" width="9.28515625" style="796" bestFit="1" customWidth="1"/>
    <col min="10249" max="10249" width="11.28515625" style="796" bestFit="1" customWidth="1"/>
    <col min="10250" max="10497" width="9.140625" style="796"/>
    <col min="10498" max="10500" width="10.42578125" style="796" bestFit="1" customWidth="1"/>
    <col min="10501" max="10501" width="12" style="796" bestFit="1" customWidth="1"/>
    <col min="10502" max="10502" width="10.7109375" style="796" bestFit="1" customWidth="1"/>
    <col min="10503" max="10504" width="9.28515625" style="796" bestFit="1" customWidth="1"/>
    <col min="10505" max="10505" width="11.28515625" style="796" bestFit="1" customWidth="1"/>
    <col min="10506" max="10753" width="9.140625" style="796"/>
    <col min="10754" max="10756" width="10.42578125" style="796" bestFit="1" customWidth="1"/>
    <col min="10757" max="10757" width="12" style="796" bestFit="1" customWidth="1"/>
    <col min="10758" max="10758" width="10.7109375" style="796" bestFit="1" customWidth="1"/>
    <col min="10759" max="10760" width="9.28515625" style="796" bestFit="1" customWidth="1"/>
    <col min="10761" max="10761" width="11.28515625" style="796" bestFit="1" customWidth="1"/>
    <col min="10762" max="11009" width="9.140625" style="796"/>
    <col min="11010" max="11012" width="10.42578125" style="796" bestFit="1" customWidth="1"/>
    <col min="11013" max="11013" width="12" style="796" bestFit="1" customWidth="1"/>
    <col min="11014" max="11014" width="10.7109375" style="796" bestFit="1" customWidth="1"/>
    <col min="11015" max="11016" width="9.28515625" style="796" bestFit="1" customWidth="1"/>
    <col min="11017" max="11017" width="11.28515625" style="796" bestFit="1" customWidth="1"/>
    <col min="11018" max="11265" width="9.140625" style="796"/>
    <col min="11266" max="11268" width="10.42578125" style="796" bestFit="1" customWidth="1"/>
    <col min="11269" max="11269" width="12" style="796" bestFit="1" customWidth="1"/>
    <col min="11270" max="11270" width="10.7109375" style="796" bestFit="1" customWidth="1"/>
    <col min="11271" max="11272" width="9.28515625" style="796" bestFit="1" customWidth="1"/>
    <col min="11273" max="11273" width="11.28515625" style="796" bestFit="1" customWidth="1"/>
    <col min="11274" max="11521" width="9.140625" style="796"/>
    <col min="11522" max="11524" width="10.42578125" style="796" bestFit="1" customWidth="1"/>
    <col min="11525" max="11525" width="12" style="796" bestFit="1" customWidth="1"/>
    <col min="11526" max="11526" width="10.7109375" style="796" bestFit="1" customWidth="1"/>
    <col min="11527" max="11528" width="9.28515625" style="796" bestFit="1" customWidth="1"/>
    <col min="11529" max="11529" width="11.28515625" style="796" bestFit="1" customWidth="1"/>
    <col min="11530" max="11777" width="9.140625" style="796"/>
    <col min="11778" max="11780" width="10.42578125" style="796" bestFit="1" customWidth="1"/>
    <col min="11781" max="11781" width="12" style="796" bestFit="1" customWidth="1"/>
    <col min="11782" max="11782" width="10.7109375" style="796" bestFit="1" customWidth="1"/>
    <col min="11783" max="11784" width="9.28515625" style="796" bestFit="1" customWidth="1"/>
    <col min="11785" max="11785" width="11.28515625" style="796" bestFit="1" customWidth="1"/>
    <col min="11786" max="12033" width="9.140625" style="796"/>
    <col min="12034" max="12036" width="10.42578125" style="796" bestFit="1" customWidth="1"/>
    <col min="12037" max="12037" width="12" style="796" bestFit="1" customWidth="1"/>
    <col min="12038" max="12038" width="10.7109375" style="796" bestFit="1" customWidth="1"/>
    <col min="12039" max="12040" width="9.28515625" style="796" bestFit="1" customWidth="1"/>
    <col min="12041" max="12041" width="11.28515625" style="796" bestFit="1" customWidth="1"/>
    <col min="12042" max="12289" width="9.140625" style="796"/>
    <col min="12290" max="12292" width="10.42578125" style="796" bestFit="1" customWidth="1"/>
    <col min="12293" max="12293" width="12" style="796" bestFit="1" customWidth="1"/>
    <col min="12294" max="12294" width="10.7109375" style="796" bestFit="1" customWidth="1"/>
    <col min="12295" max="12296" width="9.28515625" style="796" bestFit="1" customWidth="1"/>
    <col min="12297" max="12297" width="11.28515625" style="796" bestFit="1" customWidth="1"/>
    <col min="12298" max="12545" width="9.140625" style="796"/>
    <col min="12546" max="12548" width="10.42578125" style="796" bestFit="1" customWidth="1"/>
    <col min="12549" max="12549" width="12" style="796" bestFit="1" customWidth="1"/>
    <col min="12550" max="12550" width="10.7109375" style="796" bestFit="1" customWidth="1"/>
    <col min="12551" max="12552" width="9.28515625" style="796" bestFit="1" customWidth="1"/>
    <col min="12553" max="12553" width="11.28515625" style="796" bestFit="1" customWidth="1"/>
    <col min="12554" max="12801" width="9.140625" style="796"/>
    <col min="12802" max="12804" width="10.42578125" style="796" bestFit="1" customWidth="1"/>
    <col min="12805" max="12805" width="12" style="796" bestFit="1" customWidth="1"/>
    <col min="12806" max="12806" width="10.7109375" style="796" bestFit="1" customWidth="1"/>
    <col min="12807" max="12808" width="9.28515625" style="796" bestFit="1" customWidth="1"/>
    <col min="12809" max="12809" width="11.28515625" style="796" bestFit="1" customWidth="1"/>
    <col min="12810" max="13057" width="9.140625" style="796"/>
    <col min="13058" max="13060" width="10.42578125" style="796" bestFit="1" customWidth="1"/>
    <col min="13061" max="13061" width="12" style="796" bestFit="1" customWidth="1"/>
    <col min="13062" max="13062" width="10.7109375" style="796" bestFit="1" customWidth="1"/>
    <col min="13063" max="13064" width="9.28515625" style="796" bestFit="1" customWidth="1"/>
    <col min="13065" max="13065" width="11.28515625" style="796" bestFit="1" customWidth="1"/>
    <col min="13066" max="13313" width="9.140625" style="796"/>
    <col min="13314" max="13316" width="10.42578125" style="796" bestFit="1" customWidth="1"/>
    <col min="13317" max="13317" width="12" style="796" bestFit="1" customWidth="1"/>
    <col min="13318" max="13318" width="10.7109375" style="796" bestFit="1" customWidth="1"/>
    <col min="13319" max="13320" width="9.28515625" style="796" bestFit="1" customWidth="1"/>
    <col min="13321" max="13321" width="11.28515625" style="796" bestFit="1" customWidth="1"/>
    <col min="13322" max="13569" width="9.140625" style="796"/>
    <col min="13570" max="13572" width="10.42578125" style="796" bestFit="1" customWidth="1"/>
    <col min="13573" max="13573" width="12" style="796" bestFit="1" customWidth="1"/>
    <col min="13574" max="13574" width="10.7109375" style="796" bestFit="1" customWidth="1"/>
    <col min="13575" max="13576" width="9.28515625" style="796" bestFit="1" customWidth="1"/>
    <col min="13577" max="13577" width="11.28515625" style="796" bestFit="1" customWidth="1"/>
    <col min="13578" max="13825" width="9.140625" style="796"/>
    <col min="13826" max="13828" width="10.42578125" style="796" bestFit="1" customWidth="1"/>
    <col min="13829" max="13829" width="12" style="796" bestFit="1" customWidth="1"/>
    <col min="13830" max="13830" width="10.7109375" style="796" bestFit="1" customWidth="1"/>
    <col min="13831" max="13832" width="9.28515625" style="796" bestFit="1" customWidth="1"/>
    <col min="13833" max="13833" width="11.28515625" style="796" bestFit="1" customWidth="1"/>
    <col min="13834" max="14081" width="9.140625" style="796"/>
    <col min="14082" max="14084" width="10.42578125" style="796" bestFit="1" customWidth="1"/>
    <col min="14085" max="14085" width="12" style="796" bestFit="1" customWidth="1"/>
    <col min="14086" max="14086" width="10.7109375" style="796" bestFit="1" customWidth="1"/>
    <col min="14087" max="14088" width="9.28515625" style="796" bestFit="1" customWidth="1"/>
    <col min="14089" max="14089" width="11.28515625" style="796" bestFit="1" customWidth="1"/>
    <col min="14090" max="14337" width="9.140625" style="796"/>
    <col min="14338" max="14340" width="10.42578125" style="796" bestFit="1" customWidth="1"/>
    <col min="14341" max="14341" width="12" style="796" bestFit="1" customWidth="1"/>
    <col min="14342" max="14342" width="10.7109375" style="796" bestFit="1" customWidth="1"/>
    <col min="14343" max="14344" width="9.28515625" style="796" bestFit="1" customWidth="1"/>
    <col min="14345" max="14345" width="11.28515625" style="796" bestFit="1" customWidth="1"/>
    <col min="14346" max="14593" width="9.140625" style="796"/>
    <col min="14594" max="14596" width="10.42578125" style="796" bestFit="1" customWidth="1"/>
    <col min="14597" max="14597" width="12" style="796" bestFit="1" customWidth="1"/>
    <col min="14598" max="14598" width="10.7109375" style="796" bestFit="1" customWidth="1"/>
    <col min="14599" max="14600" width="9.28515625" style="796" bestFit="1" customWidth="1"/>
    <col min="14601" max="14601" width="11.28515625" style="796" bestFit="1" customWidth="1"/>
    <col min="14602" max="14849" width="9.140625" style="796"/>
    <col min="14850" max="14852" width="10.42578125" style="796" bestFit="1" customWidth="1"/>
    <col min="14853" max="14853" width="12" style="796" bestFit="1" customWidth="1"/>
    <col min="14854" max="14854" width="10.7109375" style="796" bestFit="1" customWidth="1"/>
    <col min="14855" max="14856" width="9.28515625" style="796" bestFit="1" customWidth="1"/>
    <col min="14857" max="14857" width="11.28515625" style="796" bestFit="1" customWidth="1"/>
    <col min="14858" max="15105" width="9.140625" style="796"/>
    <col min="15106" max="15108" width="10.42578125" style="796" bestFit="1" customWidth="1"/>
    <col min="15109" max="15109" width="12" style="796" bestFit="1" customWidth="1"/>
    <col min="15110" max="15110" width="10.7109375" style="796" bestFit="1" customWidth="1"/>
    <col min="15111" max="15112" width="9.28515625" style="796" bestFit="1" customWidth="1"/>
    <col min="15113" max="15113" width="11.28515625" style="796" bestFit="1" customWidth="1"/>
    <col min="15114" max="15361" width="9.140625" style="796"/>
    <col min="15362" max="15364" width="10.42578125" style="796" bestFit="1" customWidth="1"/>
    <col min="15365" max="15365" width="12" style="796" bestFit="1" customWidth="1"/>
    <col min="15366" max="15366" width="10.7109375" style="796" bestFit="1" customWidth="1"/>
    <col min="15367" max="15368" width="9.28515625" style="796" bestFit="1" customWidth="1"/>
    <col min="15369" max="15369" width="11.28515625" style="796" bestFit="1" customWidth="1"/>
    <col min="15370" max="15617" width="9.140625" style="796"/>
    <col min="15618" max="15620" width="10.42578125" style="796" bestFit="1" customWidth="1"/>
    <col min="15621" max="15621" width="12" style="796" bestFit="1" customWidth="1"/>
    <col min="15622" max="15622" width="10.7109375" style="796" bestFit="1" customWidth="1"/>
    <col min="15623" max="15624" width="9.28515625" style="796" bestFit="1" customWidth="1"/>
    <col min="15625" max="15625" width="11.28515625" style="796" bestFit="1" customWidth="1"/>
    <col min="15626" max="15873" width="9.140625" style="796"/>
    <col min="15874" max="15876" width="10.42578125" style="796" bestFit="1" customWidth="1"/>
    <col min="15877" max="15877" width="12" style="796" bestFit="1" customWidth="1"/>
    <col min="15878" max="15878" width="10.7109375" style="796" bestFit="1" customWidth="1"/>
    <col min="15879" max="15880" width="9.28515625" style="796" bestFit="1" customWidth="1"/>
    <col min="15881" max="15881" width="11.28515625" style="796" bestFit="1" customWidth="1"/>
    <col min="15882" max="16129" width="9.140625" style="796"/>
    <col min="16130" max="16132" width="10.42578125" style="796" bestFit="1" customWidth="1"/>
    <col min="16133" max="16133" width="12" style="796" bestFit="1" customWidth="1"/>
    <col min="16134" max="16134" width="10.7109375" style="796" bestFit="1" customWidth="1"/>
    <col min="16135" max="16136" width="9.28515625" style="796" bestFit="1" customWidth="1"/>
    <col min="16137" max="16137" width="11.28515625" style="796" bestFit="1" customWidth="1"/>
    <col min="16138" max="16384" width="9.140625" style="796"/>
  </cols>
  <sheetData>
    <row r="1" spans="1:9" s="822" customFormat="1" ht="17.25" customHeight="1">
      <c r="A1" s="820" t="str">
        <f>[5]Tables!$A$45</f>
        <v>Table 44: Maturity-wise Turnover in Currency Derivative Segment of NSE  (` crore)</v>
      </c>
      <c r="B1" s="821"/>
      <c r="C1" s="821"/>
      <c r="D1" s="821"/>
      <c r="E1" s="821"/>
      <c r="F1" s="821"/>
      <c r="G1" s="821"/>
      <c r="H1" s="821"/>
      <c r="I1" s="821"/>
    </row>
    <row r="2" spans="1:9" s="823" customFormat="1">
      <c r="A2" s="1198" t="s">
        <v>280</v>
      </c>
      <c r="B2" s="1256" t="s">
        <v>346</v>
      </c>
      <c r="C2" s="1257"/>
      <c r="D2" s="1257"/>
      <c r="E2" s="1258"/>
      <c r="F2" s="1256" t="s">
        <v>347</v>
      </c>
      <c r="G2" s="1257"/>
      <c r="H2" s="1257"/>
      <c r="I2" s="1258"/>
    </row>
    <row r="3" spans="1:9" s="823" customFormat="1">
      <c r="A3" s="1199"/>
      <c r="B3" s="824" t="s">
        <v>348</v>
      </c>
      <c r="C3" s="824" t="s">
        <v>349</v>
      </c>
      <c r="D3" s="824" t="s">
        <v>350</v>
      </c>
      <c r="E3" s="824" t="s">
        <v>351</v>
      </c>
      <c r="F3" s="824" t="s">
        <v>348</v>
      </c>
      <c r="G3" s="824" t="s">
        <v>349</v>
      </c>
      <c r="H3" s="824" t="s">
        <v>350</v>
      </c>
      <c r="I3" s="824" t="s">
        <v>351</v>
      </c>
    </row>
    <row r="4" spans="1:9">
      <c r="A4" s="730">
        <v>42005</v>
      </c>
      <c r="B4" s="390">
        <v>202094.72938149999</v>
      </c>
      <c r="C4" s="390">
        <v>32425.694276500002</v>
      </c>
      <c r="D4" s="390">
        <v>3452.1568669999997</v>
      </c>
      <c r="E4" s="390">
        <v>2545.5319319999999</v>
      </c>
      <c r="F4" s="390">
        <v>111059.60917150001</v>
      </c>
      <c r="G4" s="390">
        <v>8541.5277932499994</v>
      </c>
      <c r="H4" s="390">
        <v>125.14180924999999</v>
      </c>
      <c r="I4" s="390">
        <v>11.418959999999998</v>
      </c>
    </row>
    <row r="5" spans="1:9">
      <c r="A5" s="730">
        <v>42036</v>
      </c>
      <c r="B5" s="390">
        <v>135641.29</v>
      </c>
      <c r="C5" s="390">
        <v>28379.83</v>
      </c>
      <c r="D5" s="390">
        <v>4851.2700000000004</v>
      </c>
      <c r="E5" s="390">
        <v>2161.9699999999998</v>
      </c>
      <c r="F5" s="390">
        <v>48086.66</v>
      </c>
      <c r="G5" s="390">
        <v>5807.71</v>
      </c>
      <c r="H5" s="390">
        <v>129.04</v>
      </c>
      <c r="I5" s="390">
        <v>0.01</v>
      </c>
    </row>
    <row r="6" spans="1:9">
      <c r="A6" s="730">
        <v>42064</v>
      </c>
      <c r="B6" s="390">
        <v>184676.53547799998</v>
      </c>
      <c r="C6" s="390">
        <v>39451.713795749994</v>
      </c>
      <c r="D6" s="390">
        <v>6209.0395449999996</v>
      </c>
      <c r="E6" s="390">
        <v>2652.3682572500002</v>
      </c>
      <c r="F6" s="390">
        <v>91502.940379500011</v>
      </c>
      <c r="G6" s="390">
        <v>12519.368399999999</v>
      </c>
      <c r="H6" s="390">
        <v>7.2516869999999995</v>
      </c>
      <c r="I6" s="390">
        <v>7.7451962500000002</v>
      </c>
    </row>
    <row r="7" spans="1:9">
      <c r="A7" s="730">
        <v>42095</v>
      </c>
      <c r="B7" s="390">
        <v>158642.6596445</v>
      </c>
      <c r="C7" s="390">
        <v>36396.277879250003</v>
      </c>
      <c r="D7" s="390">
        <v>3611.2746299999999</v>
      </c>
      <c r="E7" s="390">
        <v>1536.3841170000003</v>
      </c>
      <c r="F7" s="390">
        <v>84201.974325000017</v>
      </c>
      <c r="G7" s="390">
        <v>14101.455214</v>
      </c>
      <c r="H7" s="390">
        <v>128.0538895</v>
      </c>
      <c r="I7" s="390">
        <v>0</v>
      </c>
    </row>
    <row r="8" spans="1:9">
      <c r="A8" s="730">
        <v>42125</v>
      </c>
      <c r="B8" s="390">
        <v>184537.2482</v>
      </c>
      <c r="C8" s="390">
        <v>28875.33252</v>
      </c>
      <c r="D8" s="390">
        <v>2743.9541140000001</v>
      </c>
      <c r="E8" s="390">
        <v>2044.5211919999999</v>
      </c>
      <c r="F8" s="390">
        <v>89743.761710000006</v>
      </c>
      <c r="G8" s="390">
        <v>11414.99719</v>
      </c>
      <c r="H8" s="390">
        <v>420.04690199999999</v>
      </c>
      <c r="I8" s="390">
        <v>0</v>
      </c>
    </row>
    <row r="9" spans="1:9">
      <c r="A9" s="730">
        <v>42170</v>
      </c>
      <c r="B9" s="390">
        <v>172440.57380000001</v>
      </c>
      <c r="C9" s="390">
        <v>34996.799720000003</v>
      </c>
      <c r="D9" s="390">
        <v>3215.5593520000002</v>
      </c>
      <c r="E9" s="390">
        <v>1692.4216289999999</v>
      </c>
      <c r="F9" s="390">
        <v>83794.551120000004</v>
      </c>
      <c r="G9" s="390">
        <v>15796.604009999999</v>
      </c>
      <c r="H9" s="390">
        <v>324.84769180000001</v>
      </c>
      <c r="I9" s="390">
        <v>0.16592775000000001</v>
      </c>
    </row>
    <row r="10" spans="1:9">
      <c r="A10" s="730">
        <v>42200</v>
      </c>
      <c r="B10" s="390">
        <v>153524.0454</v>
      </c>
      <c r="C10" s="390">
        <v>30968.215690000001</v>
      </c>
      <c r="D10" s="390">
        <v>3054.2431689999999</v>
      </c>
      <c r="E10" s="390">
        <v>1484.2888949999999</v>
      </c>
      <c r="F10" s="390">
        <v>75207.538310000004</v>
      </c>
      <c r="G10" s="390">
        <v>17460.907719999999</v>
      </c>
      <c r="H10" s="390">
        <v>1063.093138</v>
      </c>
      <c r="I10" s="390">
        <v>1.4518895000000001</v>
      </c>
    </row>
    <row r="11" spans="1:9">
      <c r="A11" s="730">
        <v>42231</v>
      </c>
      <c r="B11" s="390">
        <v>233188.44297100001</v>
      </c>
      <c r="C11" s="390">
        <v>46331.241236000002</v>
      </c>
      <c r="D11" s="390">
        <v>4178.1720127500002</v>
      </c>
      <c r="E11" s="390">
        <v>1955.2789377500005</v>
      </c>
      <c r="F11" s="390">
        <v>137261.8547735</v>
      </c>
      <c r="G11" s="390">
        <v>22979.0762015</v>
      </c>
      <c r="H11" s="390">
        <v>1130.8278897499999</v>
      </c>
      <c r="I11" s="390">
        <v>2.8543540000000003</v>
      </c>
    </row>
    <row r="12" spans="1:9">
      <c r="A12" s="730">
        <v>42262</v>
      </c>
      <c r="B12" s="390">
        <v>205216.12727525001</v>
      </c>
      <c r="C12" s="390">
        <v>28836.812660999996</v>
      </c>
      <c r="D12" s="390">
        <v>2954.1201515000002</v>
      </c>
      <c r="E12" s="390">
        <v>1253.0503959999996</v>
      </c>
      <c r="F12" s="390">
        <v>115393.15951450002</v>
      </c>
      <c r="G12" s="390">
        <v>18492.67744825</v>
      </c>
      <c r="H12" s="390">
        <v>13.067672499999999</v>
      </c>
      <c r="I12" s="390">
        <v>0.20225499999999999</v>
      </c>
    </row>
    <row r="13" spans="1:9">
      <c r="A13" s="730">
        <v>42292</v>
      </c>
      <c r="B13" s="390">
        <v>177010.10242600003</v>
      </c>
      <c r="C13" s="390">
        <v>27126.516825500003</v>
      </c>
      <c r="D13" s="390">
        <v>1842.8376005</v>
      </c>
      <c r="E13" s="390">
        <v>1069.5091400000003</v>
      </c>
      <c r="F13" s="390">
        <v>134950.13556875</v>
      </c>
      <c r="G13" s="390">
        <v>15825.282444000002</v>
      </c>
      <c r="H13" s="390">
        <v>153.5381065</v>
      </c>
      <c r="I13" s="390">
        <v>0</v>
      </c>
    </row>
    <row r="14" spans="1:9">
      <c r="A14" s="730">
        <v>42323</v>
      </c>
      <c r="B14" s="390">
        <v>170561.71974000003</v>
      </c>
      <c r="C14" s="390">
        <v>27503.679331749998</v>
      </c>
      <c r="D14" s="390">
        <v>1776.2366327500001</v>
      </c>
      <c r="E14" s="390">
        <v>968.12969900000007</v>
      </c>
      <c r="F14" s="390">
        <v>118575.38346475002</v>
      </c>
      <c r="G14" s="390">
        <v>16283.533472749999</v>
      </c>
      <c r="H14" s="390">
        <v>42.73165075</v>
      </c>
      <c r="I14" s="390">
        <v>0</v>
      </c>
    </row>
    <row r="15" spans="1:9">
      <c r="A15" s="730">
        <v>42353</v>
      </c>
      <c r="B15" s="390">
        <v>166789.4</v>
      </c>
      <c r="C15" s="390">
        <v>31273.439999999999</v>
      </c>
      <c r="D15" s="390">
        <v>2821.26</v>
      </c>
      <c r="E15" s="390">
        <v>1498.75</v>
      </c>
      <c r="F15" s="390">
        <v>126720.26</v>
      </c>
      <c r="G15" s="390">
        <v>24881.46</v>
      </c>
      <c r="H15" s="390">
        <v>917.03</v>
      </c>
      <c r="I15" s="390">
        <v>163.24</v>
      </c>
    </row>
    <row r="16" spans="1:9">
      <c r="A16" s="730">
        <v>42384</v>
      </c>
      <c r="B16" s="390">
        <v>231334.73289674998</v>
      </c>
      <c r="C16" s="390">
        <v>32027.905692750002</v>
      </c>
      <c r="D16" s="390">
        <v>3124.6751694999994</v>
      </c>
      <c r="E16" s="390">
        <v>2462.5968334999998</v>
      </c>
      <c r="F16" s="390">
        <v>188293.54065350007</v>
      </c>
      <c r="G16" s="390">
        <v>26436.958748499997</v>
      </c>
      <c r="H16" s="390">
        <v>1162.4877139999999</v>
      </c>
      <c r="I16" s="390">
        <v>0</v>
      </c>
    </row>
    <row r="17" spans="1:9">
      <c r="A17" s="730">
        <v>42415</v>
      </c>
      <c r="B17" s="390">
        <v>223866.01099250006</v>
      </c>
      <c r="C17" s="390">
        <v>38044.218864249997</v>
      </c>
      <c r="D17" s="390">
        <v>3670.5433612499996</v>
      </c>
      <c r="E17" s="390">
        <v>2210.7814162499999</v>
      </c>
      <c r="F17" s="390">
        <v>170692.02401400002</v>
      </c>
      <c r="G17" s="390">
        <v>20260.10905675</v>
      </c>
      <c r="H17" s="390">
        <v>265.33840099999998</v>
      </c>
      <c r="I17" s="390">
        <v>0</v>
      </c>
    </row>
    <row r="18" spans="1:9">
      <c r="A18" s="730">
        <v>42444</v>
      </c>
      <c r="B18" s="390">
        <v>206188.75450100002</v>
      </c>
      <c r="C18" s="390">
        <v>46911.498290500007</v>
      </c>
      <c r="D18" s="390">
        <v>3279.0458014999999</v>
      </c>
      <c r="E18" s="390">
        <v>2293.5710090000021</v>
      </c>
      <c r="F18" s="390">
        <v>198410.80381800001</v>
      </c>
      <c r="G18" s="390">
        <v>19403.919932749995</v>
      </c>
      <c r="H18" s="390">
        <v>181.663926</v>
      </c>
      <c r="I18" s="390">
        <v>0</v>
      </c>
    </row>
    <row r="19" spans="1:9">
      <c r="A19" s="391" t="s">
        <v>342</v>
      </c>
      <c r="B19" s="392"/>
      <c r="C19" s="392"/>
      <c r="D19" s="392"/>
      <c r="E19" s="392"/>
      <c r="F19" s="404"/>
      <c r="G19" s="405"/>
      <c r="H19" s="405"/>
      <c r="I19" s="405"/>
    </row>
  </sheetData>
  <mergeCells count="3">
    <mergeCell ref="A2:A3"/>
    <mergeCell ref="B2:E2"/>
    <mergeCell ref="F2:I2"/>
  </mergeCells>
  <pageMargins left="0.7" right="0.7" top="0.75" bottom="0.75" header="0.3" footer="0.3"/>
  <pageSetup scale="9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D23" sqref="D23"/>
    </sheetView>
  </sheetViews>
  <sheetFormatPr defaultRowHeight="15"/>
  <cols>
    <col min="1" max="1" width="7.28515625" style="796" customWidth="1"/>
    <col min="2" max="8" width="13" style="825" customWidth="1"/>
    <col min="9" max="9" width="10.85546875" style="825" customWidth="1"/>
    <col min="10" max="12" width="9.140625" style="796"/>
    <col min="13" max="17" width="0" style="796" hidden="1" customWidth="1"/>
    <col min="18" max="257" width="9.140625" style="796"/>
    <col min="258" max="260" width="10.42578125" style="796" bestFit="1" customWidth="1"/>
    <col min="261" max="261" width="12" style="796" bestFit="1" customWidth="1"/>
    <col min="262" max="262" width="10.7109375" style="796" bestFit="1" customWidth="1"/>
    <col min="263" max="264" width="9.28515625" style="796" bestFit="1" customWidth="1"/>
    <col min="265" max="265" width="11.28515625" style="796" bestFit="1" customWidth="1"/>
    <col min="266" max="513" width="9.140625" style="796"/>
    <col min="514" max="516" width="10.42578125" style="796" bestFit="1" customWidth="1"/>
    <col min="517" max="517" width="12" style="796" bestFit="1" customWidth="1"/>
    <col min="518" max="518" width="10.7109375" style="796" bestFit="1" customWidth="1"/>
    <col min="519" max="520" width="9.28515625" style="796" bestFit="1" customWidth="1"/>
    <col min="521" max="521" width="11.28515625" style="796" bestFit="1" customWidth="1"/>
    <col min="522" max="769" width="9.140625" style="796"/>
    <col min="770" max="772" width="10.42578125" style="796" bestFit="1" customWidth="1"/>
    <col min="773" max="773" width="12" style="796" bestFit="1" customWidth="1"/>
    <col min="774" max="774" width="10.7109375" style="796" bestFit="1" customWidth="1"/>
    <col min="775" max="776" width="9.28515625" style="796" bestFit="1" customWidth="1"/>
    <col min="777" max="777" width="11.28515625" style="796" bestFit="1" customWidth="1"/>
    <col min="778" max="1025" width="9.140625" style="796"/>
    <col min="1026" max="1028" width="10.42578125" style="796" bestFit="1" customWidth="1"/>
    <col min="1029" max="1029" width="12" style="796" bestFit="1" customWidth="1"/>
    <col min="1030" max="1030" width="10.7109375" style="796" bestFit="1" customWidth="1"/>
    <col min="1031" max="1032" width="9.28515625" style="796" bestFit="1" customWidth="1"/>
    <col min="1033" max="1033" width="11.28515625" style="796" bestFit="1" customWidth="1"/>
    <col min="1034" max="1281" width="9.140625" style="796"/>
    <col min="1282" max="1284" width="10.42578125" style="796" bestFit="1" customWidth="1"/>
    <col min="1285" max="1285" width="12" style="796" bestFit="1" customWidth="1"/>
    <col min="1286" max="1286" width="10.7109375" style="796" bestFit="1" customWidth="1"/>
    <col min="1287" max="1288" width="9.28515625" style="796" bestFit="1" customWidth="1"/>
    <col min="1289" max="1289" width="11.28515625" style="796" bestFit="1" customWidth="1"/>
    <col min="1290" max="1537" width="9.140625" style="796"/>
    <col min="1538" max="1540" width="10.42578125" style="796" bestFit="1" customWidth="1"/>
    <col min="1541" max="1541" width="12" style="796" bestFit="1" customWidth="1"/>
    <col min="1542" max="1542" width="10.7109375" style="796" bestFit="1" customWidth="1"/>
    <col min="1543" max="1544" width="9.28515625" style="796" bestFit="1" customWidth="1"/>
    <col min="1545" max="1545" width="11.28515625" style="796" bestFit="1" customWidth="1"/>
    <col min="1546" max="1793" width="9.140625" style="796"/>
    <col min="1794" max="1796" width="10.42578125" style="796" bestFit="1" customWidth="1"/>
    <col min="1797" max="1797" width="12" style="796" bestFit="1" customWidth="1"/>
    <col min="1798" max="1798" width="10.7109375" style="796" bestFit="1" customWidth="1"/>
    <col min="1799" max="1800" width="9.28515625" style="796" bestFit="1" customWidth="1"/>
    <col min="1801" max="1801" width="11.28515625" style="796" bestFit="1" customWidth="1"/>
    <col min="1802" max="2049" width="9.140625" style="796"/>
    <col min="2050" max="2052" width="10.42578125" style="796" bestFit="1" customWidth="1"/>
    <col min="2053" max="2053" width="12" style="796" bestFit="1" customWidth="1"/>
    <col min="2054" max="2054" width="10.7109375" style="796" bestFit="1" customWidth="1"/>
    <col min="2055" max="2056" width="9.28515625" style="796" bestFit="1" customWidth="1"/>
    <col min="2057" max="2057" width="11.28515625" style="796" bestFit="1" customWidth="1"/>
    <col min="2058" max="2305" width="9.140625" style="796"/>
    <col min="2306" max="2308" width="10.42578125" style="796" bestFit="1" customWidth="1"/>
    <col min="2309" max="2309" width="12" style="796" bestFit="1" customWidth="1"/>
    <col min="2310" max="2310" width="10.7109375" style="796" bestFit="1" customWidth="1"/>
    <col min="2311" max="2312" width="9.28515625" style="796" bestFit="1" customWidth="1"/>
    <col min="2313" max="2313" width="11.28515625" style="796" bestFit="1" customWidth="1"/>
    <col min="2314" max="2561" width="9.140625" style="796"/>
    <col min="2562" max="2564" width="10.42578125" style="796" bestFit="1" customWidth="1"/>
    <col min="2565" max="2565" width="12" style="796" bestFit="1" customWidth="1"/>
    <col min="2566" max="2566" width="10.7109375" style="796" bestFit="1" customWidth="1"/>
    <col min="2567" max="2568" width="9.28515625" style="796" bestFit="1" customWidth="1"/>
    <col min="2569" max="2569" width="11.28515625" style="796" bestFit="1" customWidth="1"/>
    <col min="2570" max="2817" width="9.140625" style="796"/>
    <col min="2818" max="2820" width="10.42578125" style="796" bestFit="1" customWidth="1"/>
    <col min="2821" max="2821" width="12" style="796" bestFit="1" customWidth="1"/>
    <col min="2822" max="2822" width="10.7109375" style="796" bestFit="1" customWidth="1"/>
    <col min="2823" max="2824" width="9.28515625" style="796" bestFit="1" customWidth="1"/>
    <col min="2825" max="2825" width="11.28515625" style="796" bestFit="1" customWidth="1"/>
    <col min="2826" max="3073" width="9.140625" style="796"/>
    <col min="3074" max="3076" width="10.42578125" style="796" bestFit="1" customWidth="1"/>
    <col min="3077" max="3077" width="12" style="796" bestFit="1" customWidth="1"/>
    <col min="3078" max="3078" width="10.7109375" style="796" bestFit="1" customWidth="1"/>
    <col min="3079" max="3080" width="9.28515625" style="796" bestFit="1" customWidth="1"/>
    <col min="3081" max="3081" width="11.28515625" style="796" bestFit="1" customWidth="1"/>
    <col min="3082" max="3329" width="9.140625" style="796"/>
    <col min="3330" max="3332" width="10.42578125" style="796" bestFit="1" customWidth="1"/>
    <col min="3333" max="3333" width="12" style="796" bestFit="1" customWidth="1"/>
    <col min="3334" max="3334" width="10.7109375" style="796" bestFit="1" customWidth="1"/>
    <col min="3335" max="3336" width="9.28515625" style="796" bestFit="1" customWidth="1"/>
    <col min="3337" max="3337" width="11.28515625" style="796" bestFit="1" customWidth="1"/>
    <col min="3338" max="3585" width="9.140625" style="796"/>
    <col min="3586" max="3588" width="10.42578125" style="796" bestFit="1" customWidth="1"/>
    <col min="3589" max="3589" width="12" style="796" bestFit="1" customWidth="1"/>
    <col min="3590" max="3590" width="10.7109375" style="796" bestFit="1" customWidth="1"/>
    <col min="3591" max="3592" width="9.28515625" style="796" bestFit="1" customWidth="1"/>
    <col min="3593" max="3593" width="11.28515625" style="796" bestFit="1" customWidth="1"/>
    <col min="3594" max="3841" width="9.140625" style="796"/>
    <col min="3842" max="3844" width="10.42578125" style="796" bestFit="1" customWidth="1"/>
    <col min="3845" max="3845" width="12" style="796" bestFit="1" customWidth="1"/>
    <col min="3846" max="3846" width="10.7109375" style="796" bestFit="1" customWidth="1"/>
    <col min="3847" max="3848" width="9.28515625" style="796" bestFit="1" customWidth="1"/>
    <col min="3849" max="3849" width="11.28515625" style="796" bestFit="1" customWidth="1"/>
    <col min="3850" max="4097" width="9.140625" style="796"/>
    <col min="4098" max="4100" width="10.42578125" style="796" bestFit="1" customWidth="1"/>
    <col min="4101" max="4101" width="12" style="796" bestFit="1" customWidth="1"/>
    <col min="4102" max="4102" width="10.7109375" style="796" bestFit="1" customWidth="1"/>
    <col min="4103" max="4104" width="9.28515625" style="796" bestFit="1" customWidth="1"/>
    <col min="4105" max="4105" width="11.28515625" style="796" bestFit="1" customWidth="1"/>
    <col min="4106" max="4353" width="9.140625" style="796"/>
    <col min="4354" max="4356" width="10.42578125" style="796" bestFit="1" customWidth="1"/>
    <col min="4357" max="4357" width="12" style="796" bestFit="1" customWidth="1"/>
    <col min="4358" max="4358" width="10.7109375" style="796" bestFit="1" customWidth="1"/>
    <col min="4359" max="4360" width="9.28515625" style="796" bestFit="1" customWidth="1"/>
    <col min="4361" max="4361" width="11.28515625" style="796" bestFit="1" customWidth="1"/>
    <col min="4362" max="4609" width="9.140625" style="796"/>
    <col min="4610" max="4612" width="10.42578125" style="796" bestFit="1" customWidth="1"/>
    <col min="4613" max="4613" width="12" style="796" bestFit="1" customWidth="1"/>
    <col min="4614" max="4614" width="10.7109375" style="796" bestFit="1" customWidth="1"/>
    <col min="4615" max="4616" width="9.28515625" style="796" bestFit="1" customWidth="1"/>
    <col min="4617" max="4617" width="11.28515625" style="796" bestFit="1" customWidth="1"/>
    <col min="4618" max="4865" width="9.140625" style="796"/>
    <col min="4866" max="4868" width="10.42578125" style="796" bestFit="1" customWidth="1"/>
    <col min="4869" max="4869" width="12" style="796" bestFit="1" customWidth="1"/>
    <col min="4870" max="4870" width="10.7109375" style="796" bestFit="1" customWidth="1"/>
    <col min="4871" max="4872" width="9.28515625" style="796" bestFit="1" customWidth="1"/>
    <col min="4873" max="4873" width="11.28515625" style="796" bestFit="1" customWidth="1"/>
    <col min="4874" max="5121" width="9.140625" style="796"/>
    <col min="5122" max="5124" width="10.42578125" style="796" bestFit="1" customWidth="1"/>
    <col min="5125" max="5125" width="12" style="796" bestFit="1" customWidth="1"/>
    <col min="5126" max="5126" width="10.7109375" style="796" bestFit="1" customWidth="1"/>
    <col min="5127" max="5128" width="9.28515625" style="796" bestFit="1" customWidth="1"/>
    <col min="5129" max="5129" width="11.28515625" style="796" bestFit="1" customWidth="1"/>
    <col min="5130" max="5377" width="9.140625" style="796"/>
    <col min="5378" max="5380" width="10.42578125" style="796" bestFit="1" customWidth="1"/>
    <col min="5381" max="5381" width="12" style="796" bestFit="1" customWidth="1"/>
    <col min="5382" max="5382" width="10.7109375" style="796" bestFit="1" customWidth="1"/>
    <col min="5383" max="5384" width="9.28515625" style="796" bestFit="1" customWidth="1"/>
    <col min="5385" max="5385" width="11.28515625" style="796" bestFit="1" customWidth="1"/>
    <col min="5386" max="5633" width="9.140625" style="796"/>
    <col min="5634" max="5636" width="10.42578125" style="796" bestFit="1" customWidth="1"/>
    <col min="5637" max="5637" width="12" style="796" bestFit="1" customWidth="1"/>
    <col min="5638" max="5638" width="10.7109375" style="796" bestFit="1" customWidth="1"/>
    <col min="5639" max="5640" width="9.28515625" style="796" bestFit="1" customWidth="1"/>
    <col min="5641" max="5641" width="11.28515625" style="796" bestFit="1" customWidth="1"/>
    <col min="5642" max="5889" width="9.140625" style="796"/>
    <col min="5890" max="5892" width="10.42578125" style="796" bestFit="1" customWidth="1"/>
    <col min="5893" max="5893" width="12" style="796" bestFit="1" customWidth="1"/>
    <col min="5894" max="5894" width="10.7109375" style="796" bestFit="1" customWidth="1"/>
    <col min="5895" max="5896" width="9.28515625" style="796" bestFit="1" customWidth="1"/>
    <col min="5897" max="5897" width="11.28515625" style="796" bestFit="1" customWidth="1"/>
    <col min="5898" max="6145" width="9.140625" style="796"/>
    <col min="6146" max="6148" width="10.42578125" style="796" bestFit="1" customWidth="1"/>
    <col min="6149" max="6149" width="12" style="796" bestFit="1" customWidth="1"/>
    <col min="6150" max="6150" width="10.7109375" style="796" bestFit="1" customWidth="1"/>
    <col min="6151" max="6152" width="9.28515625" style="796" bestFit="1" customWidth="1"/>
    <col min="6153" max="6153" width="11.28515625" style="796" bestFit="1" customWidth="1"/>
    <col min="6154" max="6401" width="9.140625" style="796"/>
    <col min="6402" max="6404" width="10.42578125" style="796" bestFit="1" customWidth="1"/>
    <col min="6405" max="6405" width="12" style="796" bestFit="1" customWidth="1"/>
    <col min="6406" max="6406" width="10.7109375" style="796" bestFit="1" customWidth="1"/>
    <col min="6407" max="6408" width="9.28515625" style="796" bestFit="1" customWidth="1"/>
    <col min="6409" max="6409" width="11.28515625" style="796" bestFit="1" customWidth="1"/>
    <col min="6410" max="6657" width="9.140625" style="796"/>
    <col min="6658" max="6660" width="10.42578125" style="796" bestFit="1" customWidth="1"/>
    <col min="6661" max="6661" width="12" style="796" bestFit="1" customWidth="1"/>
    <col min="6662" max="6662" width="10.7109375" style="796" bestFit="1" customWidth="1"/>
    <col min="6663" max="6664" width="9.28515625" style="796" bestFit="1" customWidth="1"/>
    <col min="6665" max="6665" width="11.28515625" style="796" bestFit="1" customWidth="1"/>
    <col min="6666" max="6913" width="9.140625" style="796"/>
    <col min="6914" max="6916" width="10.42578125" style="796" bestFit="1" customWidth="1"/>
    <col min="6917" max="6917" width="12" style="796" bestFit="1" customWidth="1"/>
    <col min="6918" max="6918" width="10.7109375" style="796" bestFit="1" customWidth="1"/>
    <col min="6919" max="6920" width="9.28515625" style="796" bestFit="1" customWidth="1"/>
    <col min="6921" max="6921" width="11.28515625" style="796" bestFit="1" customWidth="1"/>
    <col min="6922" max="7169" width="9.140625" style="796"/>
    <col min="7170" max="7172" width="10.42578125" style="796" bestFit="1" customWidth="1"/>
    <col min="7173" max="7173" width="12" style="796" bestFit="1" customWidth="1"/>
    <col min="7174" max="7174" width="10.7109375" style="796" bestFit="1" customWidth="1"/>
    <col min="7175" max="7176" width="9.28515625" style="796" bestFit="1" customWidth="1"/>
    <col min="7177" max="7177" width="11.28515625" style="796" bestFit="1" customWidth="1"/>
    <col min="7178" max="7425" width="9.140625" style="796"/>
    <col min="7426" max="7428" width="10.42578125" style="796" bestFit="1" customWidth="1"/>
    <col min="7429" max="7429" width="12" style="796" bestFit="1" customWidth="1"/>
    <col min="7430" max="7430" width="10.7109375" style="796" bestFit="1" customWidth="1"/>
    <col min="7431" max="7432" width="9.28515625" style="796" bestFit="1" customWidth="1"/>
    <col min="7433" max="7433" width="11.28515625" style="796" bestFit="1" customWidth="1"/>
    <col min="7434" max="7681" width="9.140625" style="796"/>
    <col min="7682" max="7684" width="10.42578125" style="796" bestFit="1" customWidth="1"/>
    <col min="7685" max="7685" width="12" style="796" bestFit="1" customWidth="1"/>
    <col min="7686" max="7686" width="10.7109375" style="796" bestFit="1" customWidth="1"/>
    <col min="7687" max="7688" width="9.28515625" style="796" bestFit="1" customWidth="1"/>
    <col min="7689" max="7689" width="11.28515625" style="796" bestFit="1" customWidth="1"/>
    <col min="7690" max="7937" width="9.140625" style="796"/>
    <col min="7938" max="7940" width="10.42578125" style="796" bestFit="1" customWidth="1"/>
    <col min="7941" max="7941" width="12" style="796" bestFit="1" customWidth="1"/>
    <col min="7942" max="7942" width="10.7109375" style="796" bestFit="1" customWidth="1"/>
    <col min="7943" max="7944" width="9.28515625" style="796" bestFit="1" customWidth="1"/>
    <col min="7945" max="7945" width="11.28515625" style="796" bestFit="1" customWidth="1"/>
    <col min="7946" max="8193" width="9.140625" style="796"/>
    <col min="8194" max="8196" width="10.42578125" style="796" bestFit="1" customWidth="1"/>
    <col min="8197" max="8197" width="12" style="796" bestFit="1" customWidth="1"/>
    <col min="8198" max="8198" width="10.7109375" style="796" bestFit="1" customWidth="1"/>
    <col min="8199" max="8200" width="9.28515625" style="796" bestFit="1" customWidth="1"/>
    <col min="8201" max="8201" width="11.28515625" style="796" bestFit="1" customWidth="1"/>
    <col min="8202" max="8449" width="9.140625" style="796"/>
    <col min="8450" max="8452" width="10.42578125" style="796" bestFit="1" customWidth="1"/>
    <col min="8453" max="8453" width="12" style="796" bestFit="1" customWidth="1"/>
    <col min="8454" max="8454" width="10.7109375" style="796" bestFit="1" customWidth="1"/>
    <col min="8455" max="8456" width="9.28515625" style="796" bestFit="1" customWidth="1"/>
    <col min="8457" max="8457" width="11.28515625" style="796" bestFit="1" customWidth="1"/>
    <col min="8458" max="8705" width="9.140625" style="796"/>
    <col min="8706" max="8708" width="10.42578125" style="796" bestFit="1" customWidth="1"/>
    <col min="8709" max="8709" width="12" style="796" bestFit="1" customWidth="1"/>
    <col min="8710" max="8710" width="10.7109375" style="796" bestFit="1" customWidth="1"/>
    <col min="8711" max="8712" width="9.28515625" style="796" bestFit="1" customWidth="1"/>
    <col min="8713" max="8713" width="11.28515625" style="796" bestFit="1" customWidth="1"/>
    <col min="8714" max="8961" width="9.140625" style="796"/>
    <col min="8962" max="8964" width="10.42578125" style="796" bestFit="1" customWidth="1"/>
    <col min="8965" max="8965" width="12" style="796" bestFit="1" customWidth="1"/>
    <col min="8966" max="8966" width="10.7109375" style="796" bestFit="1" customWidth="1"/>
    <col min="8967" max="8968" width="9.28515625" style="796" bestFit="1" customWidth="1"/>
    <col min="8969" max="8969" width="11.28515625" style="796" bestFit="1" customWidth="1"/>
    <col min="8970" max="9217" width="9.140625" style="796"/>
    <col min="9218" max="9220" width="10.42578125" style="796" bestFit="1" customWidth="1"/>
    <col min="9221" max="9221" width="12" style="796" bestFit="1" customWidth="1"/>
    <col min="9222" max="9222" width="10.7109375" style="796" bestFit="1" customWidth="1"/>
    <col min="9223" max="9224" width="9.28515625" style="796" bestFit="1" customWidth="1"/>
    <col min="9225" max="9225" width="11.28515625" style="796" bestFit="1" customWidth="1"/>
    <col min="9226" max="9473" width="9.140625" style="796"/>
    <col min="9474" max="9476" width="10.42578125" style="796" bestFit="1" customWidth="1"/>
    <col min="9477" max="9477" width="12" style="796" bestFit="1" customWidth="1"/>
    <col min="9478" max="9478" width="10.7109375" style="796" bestFit="1" customWidth="1"/>
    <col min="9479" max="9480" width="9.28515625" style="796" bestFit="1" customWidth="1"/>
    <col min="9481" max="9481" width="11.28515625" style="796" bestFit="1" customWidth="1"/>
    <col min="9482" max="9729" width="9.140625" style="796"/>
    <col min="9730" max="9732" width="10.42578125" style="796" bestFit="1" customWidth="1"/>
    <col min="9733" max="9733" width="12" style="796" bestFit="1" customWidth="1"/>
    <col min="9734" max="9734" width="10.7109375" style="796" bestFit="1" customWidth="1"/>
    <col min="9735" max="9736" width="9.28515625" style="796" bestFit="1" customWidth="1"/>
    <col min="9737" max="9737" width="11.28515625" style="796" bestFit="1" customWidth="1"/>
    <col min="9738" max="9985" width="9.140625" style="796"/>
    <col min="9986" max="9988" width="10.42578125" style="796" bestFit="1" customWidth="1"/>
    <col min="9989" max="9989" width="12" style="796" bestFit="1" customWidth="1"/>
    <col min="9990" max="9990" width="10.7109375" style="796" bestFit="1" customWidth="1"/>
    <col min="9991" max="9992" width="9.28515625" style="796" bestFit="1" customWidth="1"/>
    <col min="9993" max="9993" width="11.28515625" style="796" bestFit="1" customWidth="1"/>
    <col min="9994" max="10241" width="9.140625" style="796"/>
    <col min="10242" max="10244" width="10.42578125" style="796" bestFit="1" customWidth="1"/>
    <col min="10245" max="10245" width="12" style="796" bestFit="1" customWidth="1"/>
    <col min="10246" max="10246" width="10.7109375" style="796" bestFit="1" customWidth="1"/>
    <col min="10247" max="10248" width="9.28515625" style="796" bestFit="1" customWidth="1"/>
    <col min="10249" max="10249" width="11.28515625" style="796" bestFit="1" customWidth="1"/>
    <col min="10250" max="10497" width="9.140625" style="796"/>
    <col min="10498" max="10500" width="10.42578125" style="796" bestFit="1" customWidth="1"/>
    <col min="10501" max="10501" width="12" style="796" bestFit="1" customWidth="1"/>
    <col min="10502" max="10502" width="10.7109375" style="796" bestFit="1" customWidth="1"/>
    <col min="10503" max="10504" width="9.28515625" style="796" bestFit="1" customWidth="1"/>
    <col min="10505" max="10505" width="11.28515625" style="796" bestFit="1" customWidth="1"/>
    <col min="10506" max="10753" width="9.140625" style="796"/>
    <col min="10754" max="10756" width="10.42578125" style="796" bestFit="1" customWidth="1"/>
    <col min="10757" max="10757" width="12" style="796" bestFit="1" customWidth="1"/>
    <col min="10758" max="10758" width="10.7109375" style="796" bestFit="1" customWidth="1"/>
    <col min="10759" max="10760" width="9.28515625" style="796" bestFit="1" customWidth="1"/>
    <col min="10761" max="10761" width="11.28515625" style="796" bestFit="1" customWidth="1"/>
    <col min="10762" max="11009" width="9.140625" style="796"/>
    <col min="11010" max="11012" width="10.42578125" style="796" bestFit="1" customWidth="1"/>
    <col min="11013" max="11013" width="12" style="796" bestFit="1" customWidth="1"/>
    <col min="11014" max="11014" width="10.7109375" style="796" bestFit="1" customWidth="1"/>
    <col min="11015" max="11016" width="9.28515625" style="796" bestFit="1" customWidth="1"/>
    <col min="11017" max="11017" width="11.28515625" style="796" bestFit="1" customWidth="1"/>
    <col min="11018" max="11265" width="9.140625" style="796"/>
    <col min="11266" max="11268" width="10.42578125" style="796" bestFit="1" customWidth="1"/>
    <col min="11269" max="11269" width="12" style="796" bestFit="1" customWidth="1"/>
    <col min="11270" max="11270" width="10.7109375" style="796" bestFit="1" customWidth="1"/>
    <col min="11271" max="11272" width="9.28515625" style="796" bestFit="1" customWidth="1"/>
    <col min="11273" max="11273" width="11.28515625" style="796" bestFit="1" customWidth="1"/>
    <col min="11274" max="11521" width="9.140625" style="796"/>
    <col min="11522" max="11524" width="10.42578125" style="796" bestFit="1" customWidth="1"/>
    <col min="11525" max="11525" width="12" style="796" bestFit="1" customWidth="1"/>
    <col min="11526" max="11526" width="10.7109375" style="796" bestFit="1" customWidth="1"/>
    <col min="11527" max="11528" width="9.28515625" style="796" bestFit="1" customWidth="1"/>
    <col min="11529" max="11529" width="11.28515625" style="796" bestFit="1" customWidth="1"/>
    <col min="11530" max="11777" width="9.140625" style="796"/>
    <col min="11778" max="11780" width="10.42578125" style="796" bestFit="1" customWidth="1"/>
    <col min="11781" max="11781" width="12" style="796" bestFit="1" customWidth="1"/>
    <col min="11782" max="11782" width="10.7109375" style="796" bestFit="1" customWidth="1"/>
    <col min="11783" max="11784" width="9.28515625" style="796" bestFit="1" customWidth="1"/>
    <col min="11785" max="11785" width="11.28515625" style="796" bestFit="1" customWidth="1"/>
    <col min="11786" max="12033" width="9.140625" style="796"/>
    <col min="12034" max="12036" width="10.42578125" style="796" bestFit="1" customWidth="1"/>
    <col min="12037" max="12037" width="12" style="796" bestFit="1" customWidth="1"/>
    <col min="12038" max="12038" width="10.7109375" style="796" bestFit="1" customWidth="1"/>
    <col min="12039" max="12040" width="9.28515625" style="796" bestFit="1" customWidth="1"/>
    <col min="12041" max="12041" width="11.28515625" style="796" bestFit="1" customWidth="1"/>
    <col min="12042" max="12289" width="9.140625" style="796"/>
    <col min="12290" max="12292" width="10.42578125" style="796" bestFit="1" customWidth="1"/>
    <col min="12293" max="12293" width="12" style="796" bestFit="1" customWidth="1"/>
    <col min="12294" max="12294" width="10.7109375" style="796" bestFit="1" customWidth="1"/>
    <col min="12295" max="12296" width="9.28515625" style="796" bestFit="1" customWidth="1"/>
    <col min="12297" max="12297" width="11.28515625" style="796" bestFit="1" customWidth="1"/>
    <col min="12298" max="12545" width="9.140625" style="796"/>
    <col min="12546" max="12548" width="10.42578125" style="796" bestFit="1" customWidth="1"/>
    <col min="12549" max="12549" width="12" style="796" bestFit="1" customWidth="1"/>
    <col min="12550" max="12550" width="10.7109375" style="796" bestFit="1" customWidth="1"/>
    <col min="12551" max="12552" width="9.28515625" style="796" bestFit="1" customWidth="1"/>
    <col min="12553" max="12553" width="11.28515625" style="796" bestFit="1" customWidth="1"/>
    <col min="12554" max="12801" width="9.140625" style="796"/>
    <col min="12802" max="12804" width="10.42578125" style="796" bestFit="1" customWidth="1"/>
    <col min="12805" max="12805" width="12" style="796" bestFit="1" customWidth="1"/>
    <col min="12806" max="12806" width="10.7109375" style="796" bestFit="1" customWidth="1"/>
    <col min="12807" max="12808" width="9.28515625" style="796" bestFit="1" customWidth="1"/>
    <col min="12809" max="12809" width="11.28515625" style="796" bestFit="1" customWidth="1"/>
    <col min="12810" max="13057" width="9.140625" style="796"/>
    <col min="13058" max="13060" width="10.42578125" style="796" bestFit="1" customWidth="1"/>
    <col min="13061" max="13061" width="12" style="796" bestFit="1" customWidth="1"/>
    <col min="13062" max="13062" width="10.7109375" style="796" bestFit="1" customWidth="1"/>
    <col min="13063" max="13064" width="9.28515625" style="796" bestFit="1" customWidth="1"/>
    <col min="13065" max="13065" width="11.28515625" style="796" bestFit="1" customWidth="1"/>
    <col min="13066" max="13313" width="9.140625" style="796"/>
    <col min="13314" max="13316" width="10.42578125" style="796" bestFit="1" customWidth="1"/>
    <col min="13317" max="13317" width="12" style="796" bestFit="1" customWidth="1"/>
    <col min="13318" max="13318" width="10.7109375" style="796" bestFit="1" customWidth="1"/>
    <col min="13319" max="13320" width="9.28515625" style="796" bestFit="1" customWidth="1"/>
    <col min="13321" max="13321" width="11.28515625" style="796" bestFit="1" customWidth="1"/>
    <col min="13322" max="13569" width="9.140625" style="796"/>
    <col min="13570" max="13572" width="10.42578125" style="796" bestFit="1" customWidth="1"/>
    <col min="13573" max="13573" width="12" style="796" bestFit="1" customWidth="1"/>
    <col min="13574" max="13574" width="10.7109375" style="796" bestFit="1" customWidth="1"/>
    <col min="13575" max="13576" width="9.28515625" style="796" bestFit="1" customWidth="1"/>
    <col min="13577" max="13577" width="11.28515625" style="796" bestFit="1" customWidth="1"/>
    <col min="13578" max="13825" width="9.140625" style="796"/>
    <col min="13826" max="13828" width="10.42578125" style="796" bestFit="1" customWidth="1"/>
    <col min="13829" max="13829" width="12" style="796" bestFit="1" customWidth="1"/>
    <col min="13830" max="13830" width="10.7109375" style="796" bestFit="1" customWidth="1"/>
    <col min="13831" max="13832" width="9.28515625" style="796" bestFit="1" customWidth="1"/>
    <col min="13833" max="13833" width="11.28515625" style="796" bestFit="1" customWidth="1"/>
    <col min="13834" max="14081" width="9.140625" style="796"/>
    <col min="14082" max="14084" width="10.42578125" style="796" bestFit="1" customWidth="1"/>
    <col min="14085" max="14085" width="12" style="796" bestFit="1" customWidth="1"/>
    <col min="14086" max="14086" width="10.7109375" style="796" bestFit="1" customWidth="1"/>
    <col min="14087" max="14088" width="9.28515625" style="796" bestFit="1" customWidth="1"/>
    <col min="14089" max="14089" width="11.28515625" style="796" bestFit="1" customWidth="1"/>
    <col min="14090" max="14337" width="9.140625" style="796"/>
    <col min="14338" max="14340" width="10.42578125" style="796" bestFit="1" customWidth="1"/>
    <col min="14341" max="14341" width="12" style="796" bestFit="1" customWidth="1"/>
    <col min="14342" max="14342" width="10.7109375" style="796" bestFit="1" customWidth="1"/>
    <col min="14343" max="14344" width="9.28515625" style="796" bestFit="1" customWidth="1"/>
    <col min="14345" max="14345" width="11.28515625" style="796" bestFit="1" customWidth="1"/>
    <col min="14346" max="14593" width="9.140625" style="796"/>
    <col min="14594" max="14596" width="10.42578125" style="796" bestFit="1" customWidth="1"/>
    <col min="14597" max="14597" width="12" style="796" bestFit="1" customWidth="1"/>
    <col min="14598" max="14598" width="10.7109375" style="796" bestFit="1" customWidth="1"/>
    <col min="14599" max="14600" width="9.28515625" style="796" bestFit="1" customWidth="1"/>
    <col min="14601" max="14601" width="11.28515625" style="796" bestFit="1" customWidth="1"/>
    <col min="14602" max="14849" width="9.140625" style="796"/>
    <col min="14850" max="14852" width="10.42578125" style="796" bestFit="1" customWidth="1"/>
    <col min="14853" max="14853" width="12" style="796" bestFit="1" customWidth="1"/>
    <col min="14854" max="14854" width="10.7109375" style="796" bestFit="1" customWidth="1"/>
    <col min="14855" max="14856" width="9.28515625" style="796" bestFit="1" customWidth="1"/>
    <col min="14857" max="14857" width="11.28515625" style="796" bestFit="1" customWidth="1"/>
    <col min="14858" max="15105" width="9.140625" style="796"/>
    <col min="15106" max="15108" width="10.42578125" style="796" bestFit="1" customWidth="1"/>
    <col min="15109" max="15109" width="12" style="796" bestFit="1" customWidth="1"/>
    <col min="15110" max="15110" width="10.7109375" style="796" bestFit="1" customWidth="1"/>
    <col min="15111" max="15112" width="9.28515625" style="796" bestFit="1" customWidth="1"/>
    <col min="15113" max="15113" width="11.28515625" style="796" bestFit="1" customWidth="1"/>
    <col min="15114" max="15361" width="9.140625" style="796"/>
    <col min="15362" max="15364" width="10.42578125" style="796" bestFit="1" customWidth="1"/>
    <col min="15365" max="15365" width="12" style="796" bestFit="1" customWidth="1"/>
    <col min="15366" max="15366" width="10.7109375" style="796" bestFit="1" customWidth="1"/>
    <col min="15367" max="15368" width="9.28515625" style="796" bestFit="1" customWidth="1"/>
    <col min="15369" max="15369" width="11.28515625" style="796" bestFit="1" customWidth="1"/>
    <col min="15370" max="15617" width="9.140625" style="796"/>
    <col min="15618" max="15620" width="10.42578125" style="796" bestFit="1" customWidth="1"/>
    <col min="15621" max="15621" width="12" style="796" bestFit="1" customWidth="1"/>
    <col min="15622" max="15622" width="10.7109375" style="796" bestFit="1" customWidth="1"/>
    <col min="15623" max="15624" width="9.28515625" style="796" bestFit="1" customWidth="1"/>
    <col min="15625" max="15625" width="11.28515625" style="796" bestFit="1" customWidth="1"/>
    <col min="15626" max="15873" width="9.140625" style="796"/>
    <col min="15874" max="15876" width="10.42578125" style="796" bestFit="1" customWidth="1"/>
    <col min="15877" max="15877" width="12" style="796" bestFit="1" customWidth="1"/>
    <col min="15878" max="15878" width="10.7109375" style="796" bestFit="1" customWidth="1"/>
    <col min="15879" max="15880" width="9.28515625" style="796" bestFit="1" customWidth="1"/>
    <col min="15881" max="15881" width="11.28515625" style="796" bestFit="1" customWidth="1"/>
    <col min="15882" max="16129" width="9.140625" style="796"/>
    <col min="16130" max="16132" width="10.42578125" style="796" bestFit="1" customWidth="1"/>
    <col min="16133" max="16133" width="12" style="796" bestFit="1" customWidth="1"/>
    <col min="16134" max="16134" width="10.7109375" style="796" bestFit="1" customWidth="1"/>
    <col min="16135" max="16136" width="9.28515625" style="796" bestFit="1" customWidth="1"/>
    <col min="16137" max="16137" width="11.28515625" style="796" bestFit="1" customWidth="1"/>
    <col min="16138" max="16384" width="9.140625" style="796"/>
  </cols>
  <sheetData>
    <row r="1" spans="1:9" s="828" customFormat="1" ht="15.75">
      <c r="A1" s="826" t="str">
        <f>[5]Tables!$A$46</f>
        <v>Table 45: Maturity-wise Turnover in Currency Derivative Segment of MSEI (` crore)</v>
      </c>
      <c r="B1" s="826"/>
      <c r="C1" s="826"/>
      <c r="D1" s="826"/>
      <c r="E1" s="826"/>
      <c r="F1" s="826"/>
      <c r="G1" s="826"/>
      <c r="H1" s="827"/>
      <c r="I1" s="827"/>
    </row>
    <row r="2" spans="1:9" s="823" customFormat="1">
      <c r="A2" s="1198" t="s">
        <v>280</v>
      </c>
      <c r="B2" s="1256" t="s">
        <v>346</v>
      </c>
      <c r="C2" s="1257"/>
      <c r="D2" s="1257"/>
      <c r="E2" s="1258"/>
      <c r="F2" s="1256" t="s">
        <v>347</v>
      </c>
      <c r="G2" s="1257"/>
      <c r="H2" s="1257"/>
      <c r="I2" s="1258"/>
    </row>
    <row r="3" spans="1:9" s="823" customFormat="1">
      <c r="A3" s="1199"/>
      <c r="B3" s="824" t="s">
        <v>348</v>
      </c>
      <c r="C3" s="824" t="s">
        <v>349</v>
      </c>
      <c r="D3" s="824" t="s">
        <v>350</v>
      </c>
      <c r="E3" s="824" t="s">
        <v>351</v>
      </c>
      <c r="F3" s="824" t="s">
        <v>348</v>
      </c>
      <c r="G3" s="824" t="s">
        <v>349</v>
      </c>
      <c r="H3" s="824" t="s">
        <v>350</v>
      </c>
      <c r="I3" s="824" t="s">
        <v>351</v>
      </c>
    </row>
    <row r="4" spans="1:9">
      <c r="A4" s="730">
        <v>42005</v>
      </c>
      <c r="B4" s="390">
        <v>35319.978007999998</v>
      </c>
      <c r="C4" s="390">
        <v>6200.3617269999995</v>
      </c>
      <c r="D4" s="390">
        <v>1258.7326215000001</v>
      </c>
      <c r="E4" s="390">
        <v>463.32400000000007</v>
      </c>
      <c r="F4" s="390">
        <v>81.247272500000008</v>
      </c>
      <c r="G4" s="390">
        <v>58.698283000000004</v>
      </c>
      <c r="H4" s="390">
        <v>106.54123600000001</v>
      </c>
      <c r="I4" s="390">
        <v>0</v>
      </c>
    </row>
    <row r="5" spans="1:9">
      <c r="A5" s="730">
        <v>42036</v>
      </c>
      <c r="B5" s="390">
        <v>22573.664066000019</v>
      </c>
      <c r="C5" s="390">
        <v>4601.7205669999994</v>
      </c>
      <c r="D5" s="390">
        <v>1535.5517744999995</v>
      </c>
      <c r="E5" s="390">
        <v>323.38952099999995</v>
      </c>
      <c r="F5" s="390">
        <v>864.70732449999991</v>
      </c>
      <c r="G5" s="390">
        <v>27.83663</v>
      </c>
      <c r="H5" s="390">
        <v>0</v>
      </c>
      <c r="I5" s="390">
        <v>0</v>
      </c>
    </row>
    <row r="6" spans="1:9">
      <c r="A6" s="730">
        <v>42064</v>
      </c>
      <c r="B6" s="390">
        <v>31612.780585500004</v>
      </c>
      <c r="C6" s="390">
        <v>6543.6496475000013</v>
      </c>
      <c r="D6" s="390">
        <v>493.43129750000008</v>
      </c>
      <c r="E6" s="390">
        <v>589.0790159999998</v>
      </c>
      <c r="F6" s="390">
        <v>2824.574951000001</v>
      </c>
      <c r="G6" s="390">
        <v>117.50576050000001</v>
      </c>
      <c r="H6" s="390">
        <v>0</v>
      </c>
      <c r="I6" s="390">
        <v>0</v>
      </c>
    </row>
    <row r="7" spans="1:9">
      <c r="A7" s="730">
        <v>42095</v>
      </c>
      <c r="B7" s="390">
        <v>28251.061060500007</v>
      </c>
      <c r="C7" s="390">
        <v>6211.9029414999986</v>
      </c>
      <c r="D7" s="390">
        <v>564.58540649999998</v>
      </c>
      <c r="E7" s="390">
        <v>116.39114900000001</v>
      </c>
      <c r="F7" s="390">
        <v>2674.6556559999999</v>
      </c>
      <c r="G7" s="390">
        <v>108.9608645</v>
      </c>
      <c r="H7" s="390">
        <v>0</v>
      </c>
      <c r="I7" s="390">
        <v>0</v>
      </c>
    </row>
    <row r="8" spans="1:9">
      <c r="A8" s="730">
        <v>42154</v>
      </c>
      <c r="B8" s="390">
        <v>26943.290149499997</v>
      </c>
      <c r="C8" s="390">
        <v>5810.0890294999999</v>
      </c>
      <c r="D8" s="390">
        <v>526.39284500000019</v>
      </c>
      <c r="E8" s="390">
        <v>299.95496950000006</v>
      </c>
      <c r="F8" s="390">
        <v>1810.4993964999999</v>
      </c>
      <c r="G8" s="390">
        <v>272.68955349999999</v>
      </c>
      <c r="H8" s="390">
        <v>0</v>
      </c>
      <c r="I8" s="390">
        <v>47.201000000000001</v>
      </c>
    </row>
    <row r="9" spans="1:9">
      <c r="A9" s="730">
        <v>42185</v>
      </c>
      <c r="B9" s="390">
        <v>28090.514276499995</v>
      </c>
      <c r="C9" s="390">
        <v>5266.5131884999973</v>
      </c>
      <c r="D9" s="390">
        <v>1064.2781379999999</v>
      </c>
      <c r="E9" s="390">
        <v>1061.479754</v>
      </c>
      <c r="F9" s="390">
        <v>1512.311103</v>
      </c>
      <c r="G9" s="390">
        <v>93.562061</v>
      </c>
      <c r="H9" s="390">
        <v>0</v>
      </c>
      <c r="I9" s="390">
        <v>91.750500000000002</v>
      </c>
    </row>
    <row r="10" spans="1:9">
      <c r="A10" s="730">
        <v>42215</v>
      </c>
      <c r="B10" s="390">
        <v>22020.0329915</v>
      </c>
      <c r="C10" s="390">
        <v>5527.5496515000004</v>
      </c>
      <c r="D10" s="390">
        <v>597.02074949999985</v>
      </c>
      <c r="E10" s="390">
        <v>68.46262950000002</v>
      </c>
      <c r="F10" s="390">
        <v>1355.4483850000001</v>
      </c>
      <c r="G10" s="390">
        <v>133.84788000000003</v>
      </c>
      <c r="H10" s="390">
        <v>102.4430795</v>
      </c>
      <c r="I10" s="390">
        <v>7.9882</v>
      </c>
    </row>
    <row r="11" spans="1:9">
      <c r="A11" s="730">
        <v>42246</v>
      </c>
      <c r="B11" s="390">
        <v>28120.750279000007</v>
      </c>
      <c r="C11" s="390">
        <v>5212.3913665000009</v>
      </c>
      <c r="D11" s="390">
        <v>429.26590649999997</v>
      </c>
      <c r="E11" s="390">
        <v>44.645064500000011</v>
      </c>
      <c r="F11" s="390">
        <v>1669.7267119999995</v>
      </c>
      <c r="G11" s="390">
        <v>298.49199099999998</v>
      </c>
      <c r="H11" s="390">
        <v>0</v>
      </c>
      <c r="I11" s="390">
        <v>8.1669999999999998</v>
      </c>
    </row>
    <row r="12" spans="1:9">
      <c r="A12" s="730">
        <v>42277</v>
      </c>
      <c r="B12" s="390">
        <v>21740.252389999998</v>
      </c>
      <c r="C12" s="390">
        <v>2838.2508395</v>
      </c>
      <c r="D12" s="390">
        <v>1205.6154100000001</v>
      </c>
      <c r="E12" s="390">
        <v>1648.8630014999997</v>
      </c>
      <c r="F12" s="390">
        <v>1208.2967235000001</v>
      </c>
      <c r="G12" s="390">
        <v>284.74956650000001</v>
      </c>
      <c r="H12" s="390">
        <v>0</v>
      </c>
      <c r="I12" s="390">
        <v>0</v>
      </c>
    </row>
    <row r="13" spans="1:9">
      <c r="A13" s="730">
        <v>42307</v>
      </c>
      <c r="B13" s="390">
        <v>16860.318364000006</v>
      </c>
      <c r="C13" s="390">
        <v>3716.5857614999995</v>
      </c>
      <c r="D13" s="390">
        <v>105.687945</v>
      </c>
      <c r="E13" s="390">
        <v>37.866364999999995</v>
      </c>
      <c r="F13" s="390">
        <v>1419.87093</v>
      </c>
      <c r="G13" s="390">
        <v>210.67198450000001</v>
      </c>
      <c r="H13" s="390">
        <v>0</v>
      </c>
      <c r="I13" s="390">
        <v>0</v>
      </c>
    </row>
    <row r="14" spans="1:9">
      <c r="A14" s="730">
        <v>42323</v>
      </c>
      <c r="B14" s="390">
        <v>14199.014373500002</v>
      </c>
      <c r="C14" s="390">
        <v>2925.7255554999997</v>
      </c>
      <c r="D14" s="390">
        <v>117.68485849999999</v>
      </c>
      <c r="E14" s="390">
        <v>6.3941584999999987</v>
      </c>
      <c r="F14" s="390">
        <v>2001.1527384999999</v>
      </c>
      <c r="G14" s="390">
        <v>25.333221500000001</v>
      </c>
      <c r="H14" s="390">
        <v>0</v>
      </c>
      <c r="I14" s="390">
        <v>0</v>
      </c>
    </row>
    <row r="15" spans="1:9">
      <c r="A15" s="730">
        <v>42339</v>
      </c>
      <c r="B15" s="390">
        <v>11569.6</v>
      </c>
      <c r="C15" s="390">
        <v>3260.56</v>
      </c>
      <c r="D15" s="390">
        <v>208.21</v>
      </c>
      <c r="E15" s="390">
        <v>18.920000000000002</v>
      </c>
      <c r="F15" s="390">
        <v>743.05</v>
      </c>
      <c r="G15" s="390">
        <v>16.22</v>
      </c>
      <c r="H15" s="390">
        <v>0</v>
      </c>
      <c r="I15" s="390">
        <v>0</v>
      </c>
    </row>
    <row r="16" spans="1:9">
      <c r="A16" s="730">
        <v>42386</v>
      </c>
      <c r="B16" s="390">
        <v>15459.764849500003</v>
      </c>
      <c r="C16" s="390">
        <v>3143.0010780000011</v>
      </c>
      <c r="D16" s="390">
        <v>177.64577550000004</v>
      </c>
      <c r="E16" s="390">
        <v>7.9516730000000004</v>
      </c>
      <c r="F16" s="390">
        <v>914.83834500000012</v>
      </c>
      <c r="G16" s="390">
        <v>30.474967499999998</v>
      </c>
      <c r="H16" s="390">
        <v>0</v>
      </c>
      <c r="I16" s="390">
        <v>0</v>
      </c>
    </row>
    <row r="17" spans="1:15" ht="18.75" customHeight="1">
      <c r="A17" s="730">
        <v>42404</v>
      </c>
      <c r="B17" s="390">
        <v>15261.937743499999</v>
      </c>
      <c r="C17" s="390">
        <v>2935.7072175000003</v>
      </c>
      <c r="D17" s="390">
        <v>221.91519200000002</v>
      </c>
      <c r="E17" s="390">
        <v>9.7616550000000011</v>
      </c>
      <c r="F17" s="390">
        <v>1484.3710430000001</v>
      </c>
      <c r="G17" s="390">
        <v>30.486808500000002</v>
      </c>
      <c r="H17" s="390">
        <v>0</v>
      </c>
      <c r="I17" s="390">
        <v>0</v>
      </c>
    </row>
    <row r="18" spans="1:15">
      <c r="A18" s="730">
        <v>42451</v>
      </c>
      <c r="B18" s="390">
        <v>15307.974107000002</v>
      </c>
      <c r="C18" s="390">
        <v>3885.9567490000009</v>
      </c>
      <c r="D18" s="390">
        <v>252.63709749999998</v>
      </c>
      <c r="E18" s="390">
        <v>2.7608909999999995</v>
      </c>
      <c r="F18" s="390">
        <v>2505.6066035000008</v>
      </c>
      <c r="G18" s="390">
        <v>159.55563050000001</v>
      </c>
      <c r="H18" s="390">
        <v>0</v>
      </c>
      <c r="I18" s="390">
        <v>0</v>
      </c>
    </row>
    <row r="19" spans="1:15" s="400" customFormat="1" ht="12.75">
      <c r="A19" s="399" t="s">
        <v>344</v>
      </c>
      <c r="F19" s="401"/>
      <c r="G19" s="402"/>
      <c r="H19" s="402"/>
      <c r="I19" s="402"/>
      <c r="J19" s="402"/>
      <c r="K19" s="402"/>
      <c r="L19" s="402"/>
      <c r="M19" s="402"/>
      <c r="N19" s="402"/>
      <c r="O19" s="402"/>
    </row>
  </sheetData>
  <mergeCells count="3">
    <mergeCell ref="A2:A3"/>
    <mergeCell ref="B2:E2"/>
    <mergeCell ref="F2:I2"/>
  </mergeCells>
  <pageMargins left="0.7" right="0.7" top="0.75" bottom="0.75" header="0.3" footer="0.3"/>
  <pageSetup scale="9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E25" sqref="E25"/>
    </sheetView>
  </sheetViews>
  <sheetFormatPr defaultRowHeight="15"/>
  <cols>
    <col min="9" max="9" width="9.5703125" customWidth="1"/>
    <col min="13" max="17" width="0" hidden="1" customWidth="1"/>
  </cols>
  <sheetData>
    <row r="1" spans="1:9" ht="15.75">
      <c r="A1" s="826" t="str">
        <f>[5]Tables!$A$47</f>
        <v>Table 46: Maturity-wise Turnover in Currency Derivative Segment of BSE (` crore)</v>
      </c>
      <c r="B1" s="826"/>
      <c r="C1" s="826"/>
      <c r="D1" s="826"/>
      <c r="E1" s="826"/>
      <c r="F1" s="826"/>
      <c r="G1" s="826"/>
      <c r="H1" s="827"/>
      <c r="I1" s="827"/>
    </row>
    <row r="2" spans="1:9">
      <c r="A2" s="1198" t="s">
        <v>280</v>
      </c>
      <c r="B2" s="1256" t="s">
        <v>346</v>
      </c>
      <c r="C2" s="1257"/>
      <c r="D2" s="1257"/>
      <c r="E2" s="1258"/>
      <c r="F2" s="1256" t="s">
        <v>347</v>
      </c>
      <c r="G2" s="1257"/>
      <c r="H2" s="1257"/>
      <c r="I2" s="1258"/>
    </row>
    <row r="3" spans="1:9">
      <c r="A3" s="1199"/>
      <c r="B3" s="824" t="s">
        <v>348</v>
      </c>
      <c r="C3" s="824" t="s">
        <v>349</v>
      </c>
      <c r="D3" s="824" t="s">
        <v>350</v>
      </c>
      <c r="E3" s="824" t="s">
        <v>351</v>
      </c>
      <c r="F3" s="824" t="s">
        <v>348</v>
      </c>
      <c r="G3" s="824" t="s">
        <v>349</v>
      </c>
      <c r="H3" s="824" t="s">
        <v>350</v>
      </c>
      <c r="I3" s="824" t="s">
        <v>351</v>
      </c>
    </row>
    <row r="4" spans="1:9">
      <c r="A4" s="730">
        <v>42005</v>
      </c>
      <c r="B4" s="390">
        <v>141369.76999999999</v>
      </c>
      <c r="C4" s="390">
        <v>14705.789999999999</v>
      </c>
      <c r="D4" s="390">
        <v>1009.2599999999999</v>
      </c>
      <c r="E4" s="390">
        <v>52.22</v>
      </c>
      <c r="F4" s="390">
        <v>102618.19000000002</v>
      </c>
      <c r="G4" s="390">
        <v>11625.139999999998</v>
      </c>
      <c r="H4" s="390">
        <v>22212.170000000002</v>
      </c>
      <c r="I4" s="390">
        <v>24098.359999999993</v>
      </c>
    </row>
    <row r="5" spans="1:9">
      <c r="A5" s="730">
        <v>42036</v>
      </c>
      <c r="B5" s="390">
        <v>91042.630000000034</v>
      </c>
      <c r="C5" s="390">
        <v>11889.880000000003</v>
      </c>
      <c r="D5" s="390">
        <v>2074.9500000000003</v>
      </c>
      <c r="E5" s="390">
        <v>798.51</v>
      </c>
      <c r="F5" s="390">
        <v>27868.379999999997</v>
      </c>
      <c r="G5" s="390">
        <v>30078.44</v>
      </c>
      <c r="H5" s="390">
        <v>18228.010000000002</v>
      </c>
      <c r="I5" s="390">
        <v>43385.25</v>
      </c>
    </row>
    <row r="6" spans="1:9">
      <c r="A6" s="730">
        <v>42064</v>
      </c>
      <c r="B6" s="390">
        <v>120314.55</v>
      </c>
      <c r="C6" s="390">
        <v>15949.810000000001</v>
      </c>
      <c r="D6" s="390">
        <v>934.21</v>
      </c>
      <c r="E6" s="390">
        <v>139.18</v>
      </c>
      <c r="F6" s="390">
        <v>29932.67</v>
      </c>
      <c r="G6" s="390">
        <v>15369.95</v>
      </c>
      <c r="H6" s="390">
        <v>30279.29</v>
      </c>
      <c r="I6" s="390">
        <v>78648.38</v>
      </c>
    </row>
    <row r="7" spans="1:9">
      <c r="A7" s="730">
        <v>42095</v>
      </c>
      <c r="B7" s="390">
        <v>115841.12</v>
      </c>
      <c r="C7" s="390">
        <v>16467.43</v>
      </c>
      <c r="D7" s="390">
        <v>801.48</v>
      </c>
      <c r="E7" s="390">
        <v>2.4800000000000004</v>
      </c>
      <c r="F7" s="390">
        <v>57171.34</v>
      </c>
      <c r="G7" s="390">
        <v>3528.48</v>
      </c>
      <c r="H7" s="390">
        <v>20034.419999999998</v>
      </c>
      <c r="I7" s="390">
        <v>11948.66</v>
      </c>
    </row>
    <row r="8" spans="1:9">
      <c r="A8" s="730">
        <v>42125</v>
      </c>
      <c r="B8" s="390">
        <v>119850.93000000001</v>
      </c>
      <c r="C8" s="390">
        <v>12894.3</v>
      </c>
      <c r="D8" s="390">
        <v>618.44000000000005</v>
      </c>
      <c r="E8" s="390">
        <v>17.93</v>
      </c>
      <c r="F8" s="390">
        <v>81031.89</v>
      </c>
      <c r="G8" s="390">
        <v>2724.38</v>
      </c>
      <c r="H8" s="390">
        <v>11995.99</v>
      </c>
      <c r="I8" s="390">
        <v>12861.7</v>
      </c>
    </row>
    <row r="9" spans="1:9">
      <c r="A9" s="730">
        <v>42159</v>
      </c>
      <c r="B9" s="390">
        <v>122642.45</v>
      </c>
      <c r="C9" s="390">
        <v>15927.25</v>
      </c>
      <c r="D9" s="390">
        <v>1172.4000000000001</v>
      </c>
      <c r="E9" s="390">
        <v>39.410000000000004</v>
      </c>
      <c r="F9" s="390">
        <v>45005.66</v>
      </c>
      <c r="G9" s="390">
        <v>5011.3900000000003</v>
      </c>
      <c r="H9" s="390">
        <v>10387.81</v>
      </c>
      <c r="I9" s="390">
        <v>12444.12</v>
      </c>
    </row>
    <row r="10" spans="1:9">
      <c r="A10" s="730">
        <v>42189</v>
      </c>
      <c r="B10" s="390">
        <v>105901.49</v>
      </c>
      <c r="C10" s="390">
        <v>14134.310000000001</v>
      </c>
      <c r="D10" s="390">
        <v>787.57</v>
      </c>
      <c r="E10" s="390">
        <v>3.49</v>
      </c>
      <c r="F10" s="390">
        <v>63579.439999999995</v>
      </c>
      <c r="G10" s="390">
        <v>11937.460000000001</v>
      </c>
      <c r="H10" s="390">
        <v>15443.75</v>
      </c>
      <c r="I10" s="390">
        <v>276.98</v>
      </c>
    </row>
    <row r="11" spans="1:9">
      <c r="A11" s="730">
        <v>42220</v>
      </c>
      <c r="B11" s="390">
        <v>165314.53999999998</v>
      </c>
      <c r="C11" s="390">
        <v>16017.090000000002</v>
      </c>
      <c r="D11" s="390">
        <v>861.22</v>
      </c>
      <c r="E11" s="390">
        <v>4.83</v>
      </c>
      <c r="F11" s="390">
        <v>81259.17</v>
      </c>
      <c r="G11" s="390">
        <v>3894.29</v>
      </c>
      <c r="H11" s="390">
        <v>3507.44</v>
      </c>
      <c r="I11" s="390">
        <v>71.48</v>
      </c>
    </row>
    <row r="12" spans="1:9">
      <c r="A12" s="730">
        <v>42251</v>
      </c>
      <c r="B12" s="390">
        <v>140254.6</v>
      </c>
      <c r="C12" s="390">
        <v>10997.199999999999</v>
      </c>
      <c r="D12" s="390">
        <v>360.6</v>
      </c>
      <c r="E12" s="390">
        <v>8.57</v>
      </c>
      <c r="F12" s="390">
        <v>37393.57</v>
      </c>
      <c r="G12" s="390">
        <v>8028.52</v>
      </c>
      <c r="H12" s="390">
        <v>4.22</v>
      </c>
      <c r="I12" s="390">
        <v>3.38</v>
      </c>
    </row>
    <row r="13" spans="1:9">
      <c r="A13" s="730">
        <v>42281</v>
      </c>
      <c r="B13" s="390">
        <v>121979.42</v>
      </c>
      <c r="C13" s="390">
        <v>11908.38</v>
      </c>
      <c r="D13" s="390">
        <v>327.11</v>
      </c>
      <c r="E13" s="390">
        <v>4.9000000000000004</v>
      </c>
      <c r="F13" s="390">
        <v>45148.84</v>
      </c>
      <c r="G13" s="390">
        <v>6615.68</v>
      </c>
      <c r="H13" s="390">
        <v>722.48</v>
      </c>
      <c r="I13" s="390">
        <v>0</v>
      </c>
    </row>
    <row r="14" spans="1:9">
      <c r="A14" s="730">
        <v>42312</v>
      </c>
      <c r="B14" s="390">
        <v>121110.57999999999</v>
      </c>
      <c r="C14" s="390">
        <v>13374.77</v>
      </c>
      <c r="D14" s="390">
        <v>595.44000000000005</v>
      </c>
      <c r="E14" s="390">
        <v>12.200000000000001</v>
      </c>
      <c r="F14" s="390">
        <v>40831.140000000007</v>
      </c>
      <c r="G14" s="390">
        <v>4106.3200000000006</v>
      </c>
      <c r="H14" s="390">
        <v>105.13000000000001</v>
      </c>
      <c r="I14" s="390">
        <v>1.1000000000000001</v>
      </c>
    </row>
    <row r="15" spans="1:9">
      <c r="A15" s="730">
        <v>42342</v>
      </c>
      <c r="B15" s="390">
        <v>125456</v>
      </c>
      <c r="C15" s="390">
        <v>16439</v>
      </c>
      <c r="D15" s="390">
        <v>512</v>
      </c>
      <c r="E15" s="390">
        <v>16</v>
      </c>
      <c r="F15" s="390">
        <v>42958</v>
      </c>
      <c r="G15" s="390">
        <v>7743</v>
      </c>
      <c r="H15" s="390">
        <v>760</v>
      </c>
      <c r="I15" s="390">
        <v>78</v>
      </c>
    </row>
    <row r="16" spans="1:9">
      <c r="A16" s="730">
        <v>42373</v>
      </c>
      <c r="B16" s="390">
        <v>188126.89</v>
      </c>
      <c r="C16" s="390">
        <v>13613.87</v>
      </c>
      <c r="D16" s="390">
        <v>405.87</v>
      </c>
      <c r="E16" s="390">
        <v>2.04</v>
      </c>
      <c r="F16" s="390">
        <v>83502.38</v>
      </c>
      <c r="G16" s="390">
        <v>6013.2000000000007</v>
      </c>
      <c r="H16" s="390">
        <v>106.76000000000002</v>
      </c>
      <c r="I16" s="390">
        <v>1.39</v>
      </c>
    </row>
    <row r="17" spans="1:9">
      <c r="A17" s="730">
        <v>42404</v>
      </c>
      <c r="B17" s="390">
        <v>170440.02</v>
      </c>
      <c r="C17" s="390">
        <v>15442.59</v>
      </c>
      <c r="D17" s="390">
        <v>998.42000000000007</v>
      </c>
      <c r="E17" s="390">
        <v>28.600000000000005</v>
      </c>
      <c r="F17" s="390">
        <v>80561.45</v>
      </c>
      <c r="G17" s="390">
        <v>7100.45</v>
      </c>
      <c r="H17" s="390">
        <v>63.26</v>
      </c>
      <c r="I17" s="390">
        <v>2.11</v>
      </c>
    </row>
    <row r="18" spans="1:9">
      <c r="A18" s="730">
        <v>42433</v>
      </c>
      <c r="B18" s="390">
        <v>165121.06</v>
      </c>
      <c r="C18" s="390">
        <v>22194.1</v>
      </c>
      <c r="D18" s="390">
        <v>1310.6099999999999</v>
      </c>
      <c r="E18" s="390">
        <v>11.369999999999997</v>
      </c>
      <c r="F18" s="390">
        <v>83219.350000000006</v>
      </c>
      <c r="G18" s="390">
        <v>4271.2699999999995</v>
      </c>
      <c r="H18" s="390">
        <v>103.07</v>
      </c>
      <c r="I18" s="390">
        <v>4.1500000000000004</v>
      </c>
    </row>
    <row r="19" spans="1:9">
      <c r="A19" s="399" t="s">
        <v>345</v>
      </c>
      <c r="B19" s="400"/>
      <c r="C19" s="400"/>
      <c r="D19" s="400"/>
      <c r="E19" s="400"/>
      <c r="F19" s="401"/>
      <c r="G19" s="402"/>
      <c r="H19" s="402"/>
      <c r="I19" s="402"/>
    </row>
  </sheetData>
  <mergeCells count="3">
    <mergeCell ref="A2:A3"/>
    <mergeCell ref="B2:E2"/>
    <mergeCell ref="F2:I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G27" sqref="G27"/>
    </sheetView>
  </sheetViews>
  <sheetFormatPr defaultRowHeight="15"/>
  <cols>
    <col min="1" max="1" width="7.7109375" customWidth="1"/>
    <col min="2" max="2" width="7.28515625" customWidth="1"/>
    <col min="4" max="4" width="9.28515625" bestFit="1" customWidth="1"/>
    <col min="5" max="5" width="9.5703125" bestFit="1" customWidth="1"/>
    <col min="6" max="6" width="9.28515625" bestFit="1" customWidth="1"/>
    <col min="7" max="7" width="10.5703125" bestFit="1" customWidth="1"/>
    <col min="8" max="9" width="9.5703125" bestFit="1" customWidth="1"/>
    <col min="10" max="12" width="9.28515625" bestFit="1" customWidth="1"/>
    <col min="13" max="13" width="9.28515625" customWidth="1"/>
    <col min="14" max="17" width="9.140625" customWidth="1"/>
  </cols>
  <sheetData>
    <row r="1" spans="1:14" s="830" customFormat="1" ht="15.75">
      <c r="A1" s="829" t="str">
        <f>[5]Tables!$A$48</f>
        <v>Table 47: Trading Statistics of Interest Rate Futures at BSE, NSE and MSEI</v>
      </c>
      <c r="B1" s="829"/>
      <c r="C1" s="829"/>
      <c r="D1" s="829"/>
      <c r="E1" s="829"/>
      <c r="F1" s="829"/>
      <c r="G1" s="829"/>
      <c r="H1" s="829"/>
      <c r="I1" s="829"/>
      <c r="J1" s="829"/>
    </row>
    <row r="2" spans="1:14" ht="15" customHeight="1">
      <c r="A2" s="1237" t="s">
        <v>352</v>
      </c>
      <c r="B2" s="1237" t="s">
        <v>235</v>
      </c>
      <c r="C2" s="1001" t="s">
        <v>198</v>
      </c>
      <c r="D2" s="1001"/>
      <c r="E2" s="1001"/>
      <c r="F2" s="1001"/>
      <c r="G2" s="1001" t="s">
        <v>197</v>
      </c>
      <c r="H2" s="1001"/>
      <c r="I2" s="1001"/>
      <c r="J2" s="1001"/>
      <c r="K2" s="1001" t="s">
        <v>209</v>
      </c>
      <c r="L2" s="1001"/>
      <c r="M2" s="1001"/>
      <c r="N2" s="1001"/>
    </row>
    <row r="3" spans="1:14" ht="15" customHeight="1">
      <c r="A3" s="1237"/>
      <c r="B3" s="1237"/>
      <c r="C3" s="1259" t="s">
        <v>353</v>
      </c>
      <c r="D3" s="1259"/>
      <c r="E3" s="1259" t="s">
        <v>354</v>
      </c>
      <c r="F3" s="1259"/>
      <c r="G3" s="1259" t="s">
        <v>353</v>
      </c>
      <c r="H3" s="1259"/>
      <c r="I3" s="1259" t="s">
        <v>354</v>
      </c>
      <c r="J3" s="1259"/>
      <c r="K3" s="1259" t="s">
        <v>353</v>
      </c>
      <c r="L3" s="1259"/>
      <c r="M3" s="1259" t="s">
        <v>354</v>
      </c>
      <c r="N3" s="1259"/>
    </row>
    <row r="4" spans="1:14">
      <c r="A4" s="1237"/>
      <c r="B4" s="1237"/>
      <c r="C4" s="1259"/>
      <c r="D4" s="1259"/>
      <c r="E4" s="1259"/>
      <c r="F4" s="1259"/>
      <c r="G4" s="1259"/>
      <c r="H4" s="1259"/>
      <c r="I4" s="1259"/>
      <c r="J4" s="1259"/>
      <c r="K4" s="1259"/>
      <c r="L4" s="1259"/>
      <c r="M4" s="1259"/>
      <c r="N4" s="1259"/>
    </row>
    <row r="5" spans="1:14" ht="21" customHeight="1">
      <c r="A5" s="1237"/>
      <c r="B5" s="1237"/>
      <c r="C5" s="1259" t="s">
        <v>355</v>
      </c>
      <c r="D5" s="1259" t="s">
        <v>211</v>
      </c>
      <c r="E5" s="1259" t="s">
        <v>355</v>
      </c>
      <c r="F5" s="1259" t="s">
        <v>356</v>
      </c>
      <c r="G5" s="1259" t="s">
        <v>355</v>
      </c>
      <c r="H5" s="1259" t="s">
        <v>211</v>
      </c>
      <c r="I5" s="1259" t="s">
        <v>355</v>
      </c>
      <c r="J5" s="1259" t="s">
        <v>356</v>
      </c>
      <c r="K5" s="1259" t="s">
        <v>355</v>
      </c>
      <c r="L5" s="1259" t="s">
        <v>211</v>
      </c>
      <c r="M5" s="1259" t="s">
        <v>355</v>
      </c>
      <c r="N5" s="1259" t="s">
        <v>356</v>
      </c>
    </row>
    <row r="6" spans="1:14" ht="18" customHeight="1">
      <c r="A6" s="1237"/>
      <c r="B6" s="1237"/>
      <c r="C6" s="1259"/>
      <c r="D6" s="1259"/>
      <c r="E6" s="1259"/>
      <c r="F6" s="1259"/>
      <c r="G6" s="1259"/>
      <c r="H6" s="1259"/>
      <c r="I6" s="1259"/>
      <c r="J6" s="1259"/>
      <c r="K6" s="1259"/>
      <c r="L6" s="1259"/>
      <c r="M6" s="1259"/>
      <c r="N6" s="1259"/>
    </row>
    <row r="7" spans="1:14" s="831" customFormat="1">
      <c r="A7" s="406" t="s">
        <v>70</v>
      </c>
      <c r="B7" s="407">
        <v>238</v>
      </c>
      <c r="C7" s="347">
        <v>2033275</v>
      </c>
      <c r="D7" s="347">
        <v>41912.170499999993</v>
      </c>
      <c r="E7" s="347">
        <v>80078</v>
      </c>
      <c r="F7" s="347">
        <v>1671.0132000000001</v>
      </c>
      <c r="G7" s="347">
        <v>20587036</v>
      </c>
      <c r="H7" s="347">
        <v>421558.27871499996</v>
      </c>
      <c r="I7" s="347">
        <v>338372</v>
      </c>
      <c r="J7" s="347">
        <v>7070.8627340000003</v>
      </c>
      <c r="K7" s="347">
        <v>495869</v>
      </c>
      <c r="L7" s="347">
        <v>10311.981093999999</v>
      </c>
      <c r="M7" s="347">
        <v>56017</v>
      </c>
      <c r="N7" s="347">
        <v>1170.4466949999996</v>
      </c>
    </row>
    <row r="8" spans="1:14" s="831" customFormat="1">
      <c r="A8" s="63" t="s">
        <v>71</v>
      </c>
      <c r="B8" s="347">
        <v>242</v>
      </c>
      <c r="C8" s="347">
        <v>5687653</v>
      </c>
      <c r="D8" s="347">
        <v>114120.70860000001</v>
      </c>
      <c r="E8" s="347">
        <v>327320</v>
      </c>
      <c r="F8" s="347">
        <v>6060.3105000000014</v>
      </c>
      <c r="G8" s="347">
        <v>26056481</v>
      </c>
      <c r="H8" s="347">
        <v>526424.57239350001</v>
      </c>
      <c r="I8" s="347">
        <v>2524841</v>
      </c>
      <c r="J8" s="347">
        <v>50979.463335500011</v>
      </c>
      <c r="K8" s="347">
        <v>1123415</v>
      </c>
      <c r="L8" s="347">
        <v>22817.313730999998</v>
      </c>
      <c r="M8" s="347">
        <v>311914</v>
      </c>
      <c r="N8" s="347">
        <v>6318.4372639800004</v>
      </c>
    </row>
    <row r="9" spans="1:14" s="831" customFormat="1">
      <c r="A9" s="408">
        <v>42108</v>
      </c>
      <c r="B9" s="409">
        <v>18</v>
      </c>
      <c r="C9" s="410">
        <v>300430</v>
      </c>
      <c r="D9" s="410">
        <v>6251.1343999999999</v>
      </c>
      <c r="E9" s="410">
        <v>34738</v>
      </c>
      <c r="F9" s="411">
        <v>719.15300000000002</v>
      </c>
      <c r="G9" s="349">
        <v>2110059</v>
      </c>
      <c r="H9" s="349">
        <v>43899.229166500001</v>
      </c>
      <c r="I9" s="349">
        <v>199805</v>
      </c>
      <c r="J9" s="349">
        <v>4136.3778730000004</v>
      </c>
      <c r="K9" s="349">
        <v>209107</v>
      </c>
      <c r="L9" s="349">
        <v>4351.2321319999992</v>
      </c>
      <c r="M9" s="349">
        <v>62690</v>
      </c>
      <c r="N9" s="349">
        <v>1297.7555050000001</v>
      </c>
    </row>
    <row r="10" spans="1:14" s="831" customFormat="1">
      <c r="A10" s="408">
        <v>42138</v>
      </c>
      <c r="B10" s="409">
        <v>19</v>
      </c>
      <c r="C10" s="410">
        <v>147142</v>
      </c>
      <c r="D10" s="410">
        <v>3030.8903</v>
      </c>
      <c r="E10" s="410">
        <v>40899</v>
      </c>
      <c r="F10" s="411">
        <v>839.95899999999995</v>
      </c>
      <c r="G10" s="349">
        <v>2504801</v>
      </c>
      <c r="H10" s="349">
        <v>51663.41732</v>
      </c>
      <c r="I10" s="349">
        <v>212416</v>
      </c>
      <c r="J10" s="349">
        <v>4380.6014439999999</v>
      </c>
      <c r="K10" s="349">
        <v>103438</v>
      </c>
      <c r="L10" s="349">
        <v>2136.5366470000008</v>
      </c>
      <c r="M10" s="349">
        <v>26641</v>
      </c>
      <c r="N10" s="349">
        <v>551.25708300000008</v>
      </c>
    </row>
    <row r="11" spans="1:14" s="831" customFormat="1">
      <c r="A11" s="408">
        <v>42169</v>
      </c>
      <c r="B11" s="409">
        <v>22</v>
      </c>
      <c r="C11" s="410">
        <v>180902</v>
      </c>
      <c r="D11" s="410">
        <v>3665.1169</v>
      </c>
      <c r="E11" s="410">
        <v>32554</v>
      </c>
      <c r="F11" s="411">
        <v>327.72370000000001</v>
      </c>
      <c r="G11" s="349">
        <v>3059021</v>
      </c>
      <c r="H11" s="349">
        <v>62055.455240000003</v>
      </c>
      <c r="I11" s="349">
        <v>189288</v>
      </c>
      <c r="J11" s="349">
        <v>3797.8061984999999</v>
      </c>
      <c r="K11" s="349">
        <v>146270</v>
      </c>
      <c r="L11" s="349">
        <v>2969.1599030000002</v>
      </c>
      <c r="M11" s="349">
        <v>21563</v>
      </c>
      <c r="N11" s="349">
        <v>434.29833600000001</v>
      </c>
    </row>
    <row r="12" spans="1:14" s="831" customFormat="1">
      <c r="A12" s="408">
        <v>42199</v>
      </c>
      <c r="B12" s="409">
        <v>23</v>
      </c>
      <c r="C12" s="410">
        <v>171968</v>
      </c>
      <c r="D12" s="410">
        <v>3471.3236999999999</v>
      </c>
      <c r="E12" s="410">
        <v>31056</v>
      </c>
      <c r="F12" s="411">
        <v>625.67809999999997</v>
      </c>
      <c r="G12" s="349">
        <v>2540696</v>
      </c>
      <c r="H12" s="349">
        <v>51303.663919999999</v>
      </c>
      <c r="I12" s="349">
        <v>200407</v>
      </c>
      <c r="J12" s="349">
        <v>4036.0715129999999</v>
      </c>
      <c r="K12" s="349">
        <v>168496</v>
      </c>
      <c r="L12" s="349">
        <v>3394.0653949999996</v>
      </c>
      <c r="M12" s="349">
        <v>28987</v>
      </c>
      <c r="N12" s="349">
        <v>582.93645200000014</v>
      </c>
    </row>
    <row r="13" spans="1:14" s="831" customFormat="1">
      <c r="A13" s="408">
        <v>42230</v>
      </c>
      <c r="B13" s="409">
        <v>20</v>
      </c>
      <c r="C13" s="410">
        <v>414455</v>
      </c>
      <c r="D13" s="410">
        <v>8268.6994999999988</v>
      </c>
      <c r="E13" s="410">
        <v>16679</v>
      </c>
      <c r="F13" s="411">
        <v>335.55709999999999</v>
      </c>
      <c r="G13" s="349">
        <v>2301699</v>
      </c>
      <c r="H13" s="349">
        <v>46129.077366500002</v>
      </c>
      <c r="I13" s="349">
        <v>208718</v>
      </c>
      <c r="J13" s="349">
        <v>4193.2539889999998</v>
      </c>
      <c r="K13" s="349">
        <v>74828</v>
      </c>
      <c r="L13" s="349">
        <v>1511.9496550000001</v>
      </c>
      <c r="M13" s="349">
        <v>13250</v>
      </c>
      <c r="N13" s="349">
        <v>268.24311</v>
      </c>
    </row>
    <row r="14" spans="1:14" s="831" customFormat="1">
      <c r="A14" s="408">
        <v>42261</v>
      </c>
      <c r="B14" s="409">
        <v>20</v>
      </c>
      <c r="C14" s="410">
        <v>658922</v>
      </c>
      <c r="D14" s="410">
        <v>13196.777</v>
      </c>
      <c r="E14" s="410">
        <v>22748</v>
      </c>
      <c r="F14" s="411">
        <v>232.7159</v>
      </c>
      <c r="G14" s="349">
        <v>2130899</v>
      </c>
      <c r="H14" s="349">
        <v>42902.8540565</v>
      </c>
      <c r="I14" s="349">
        <v>239166</v>
      </c>
      <c r="J14" s="349">
        <v>4878.5081380000001</v>
      </c>
      <c r="K14" s="349">
        <v>51487</v>
      </c>
      <c r="L14" s="349">
        <v>1039.608455</v>
      </c>
      <c r="M14" s="349">
        <v>11521</v>
      </c>
      <c r="N14" s="349">
        <v>234.43444249999999</v>
      </c>
    </row>
    <row r="15" spans="1:14" s="831" customFormat="1">
      <c r="A15" s="408">
        <v>42291</v>
      </c>
      <c r="B15" s="409">
        <v>20</v>
      </c>
      <c r="C15" s="410">
        <v>594226</v>
      </c>
      <c r="D15" s="410">
        <v>12019.376300000002</v>
      </c>
      <c r="E15" s="410">
        <v>30095</v>
      </c>
      <c r="F15" s="411">
        <v>611.51279999999997</v>
      </c>
      <c r="G15" s="349">
        <v>2162248</v>
      </c>
      <c r="H15" s="349">
        <v>43874.234824500003</v>
      </c>
      <c r="I15" s="349">
        <v>244540</v>
      </c>
      <c r="J15" s="349">
        <v>4945.5251495000002</v>
      </c>
      <c r="K15" s="349">
        <v>107292</v>
      </c>
      <c r="L15" s="349">
        <v>2182.268732</v>
      </c>
      <c r="M15" s="349">
        <v>19787</v>
      </c>
      <c r="N15" s="349">
        <v>400.47300799999994</v>
      </c>
    </row>
    <row r="16" spans="1:14" s="831" customFormat="1">
      <c r="A16" s="408">
        <v>42322</v>
      </c>
      <c r="B16" s="409">
        <v>19</v>
      </c>
      <c r="C16" s="410">
        <v>672179</v>
      </c>
      <c r="D16" s="410">
        <v>13491.8115</v>
      </c>
      <c r="E16" s="410">
        <v>28088</v>
      </c>
      <c r="F16" s="411">
        <v>566.61310000000003</v>
      </c>
      <c r="G16" s="349">
        <v>1948467</v>
      </c>
      <c r="H16" s="349">
        <v>39214.714306000002</v>
      </c>
      <c r="I16" s="349">
        <v>249622</v>
      </c>
      <c r="J16" s="349">
        <v>5003.9459850000003</v>
      </c>
      <c r="K16" s="349">
        <v>69683</v>
      </c>
      <c r="L16" s="349">
        <v>1403.2994684999999</v>
      </c>
      <c r="M16" s="349">
        <v>22370</v>
      </c>
      <c r="N16" s="349">
        <v>449.21729000000005</v>
      </c>
    </row>
    <row r="17" spans="1:14" s="831" customFormat="1">
      <c r="A17" s="408">
        <v>42352</v>
      </c>
      <c r="B17" s="409">
        <v>21</v>
      </c>
      <c r="C17" s="410">
        <v>891635</v>
      </c>
      <c r="D17" s="410">
        <v>17793</v>
      </c>
      <c r="E17" s="410">
        <v>19794</v>
      </c>
      <c r="F17" s="411">
        <v>394.8</v>
      </c>
      <c r="G17" s="349">
        <v>2364303</v>
      </c>
      <c r="H17" s="349">
        <v>47291.45</v>
      </c>
      <c r="I17" s="349">
        <v>242284</v>
      </c>
      <c r="J17" s="349">
        <v>4856.3</v>
      </c>
      <c r="K17" s="349">
        <v>72655</v>
      </c>
      <c r="L17" s="349">
        <v>1450.48</v>
      </c>
      <c r="M17" s="349">
        <v>29067</v>
      </c>
      <c r="N17" s="349">
        <v>583.44000000000005</v>
      </c>
    </row>
    <row r="18" spans="1:14" s="831" customFormat="1">
      <c r="A18" s="408">
        <v>42383</v>
      </c>
      <c r="B18" s="409">
        <v>20</v>
      </c>
      <c r="C18" s="410">
        <v>592658</v>
      </c>
      <c r="D18" s="410">
        <v>11817.298199999999</v>
      </c>
      <c r="E18" s="410">
        <v>32878</v>
      </c>
      <c r="F18" s="411">
        <v>654.79819999999995</v>
      </c>
      <c r="G18" s="349">
        <v>1652848</v>
      </c>
      <c r="H18" s="349">
        <v>32991.637369999997</v>
      </c>
      <c r="I18" s="349">
        <v>203893</v>
      </c>
      <c r="J18" s="349">
        <v>4068.9448040000002</v>
      </c>
      <c r="K18" s="349">
        <v>60136</v>
      </c>
      <c r="L18" s="349">
        <v>1197.4938999999999</v>
      </c>
      <c r="M18" s="349">
        <v>27600</v>
      </c>
      <c r="N18" s="349">
        <v>549.4194</v>
      </c>
    </row>
    <row r="19" spans="1:14" s="831" customFormat="1" ht="12.75" customHeight="1">
      <c r="A19" s="408">
        <v>42414</v>
      </c>
      <c r="B19" s="409">
        <v>20</v>
      </c>
      <c r="C19" s="410">
        <v>516130</v>
      </c>
      <c r="D19" s="410">
        <v>10189.2495</v>
      </c>
      <c r="E19" s="410">
        <v>32225</v>
      </c>
      <c r="F19" s="411">
        <v>640.03390000000002</v>
      </c>
      <c r="G19" s="349">
        <v>1669313</v>
      </c>
      <c r="H19" s="349">
        <v>32930.018663000003</v>
      </c>
      <c r="I19" s="349">
        <v>180075</v>
      </c>
      <c r="J19" s="349">
        <v>3577.3870965000001</v>
      </c>
      <c r="K19" s="349">
        <v>46641</v>
      </c>
      <c r="L19" s="349">
        <v>914.88216650000004</v>
      </c>
      <c r="M19" s="349">
        <v>23147</v>
      </c>
      <c r="N19" s="349">
        <v>459.76886100000007</v>
      </c>
    </row>
    <row r="20" spans="1:14" s="831" customFormat="1" ht="12.75" customHeight="1">
      <c r="A20" s="408">
        <v>42443</v>
      </c>
      <c r="B20" s="409">
        <v>20</v>
      </c>
      <c r="C20" s="410">
        <v>547006</v>
      </c>
      <c r="D20" s="410">
        <v>10926.031300000002</v>
      </c>
      <c r="E20" s="410">
        <v>5566</v>
      </c>
      <c r="F20" s="411">
        <v>111.7657</v>
      </c>
      <c r="G20" s="349">
        <v>1612127</v>
      </c>
      <c r="H20" s="349">
        <v>32168.820160499999</v>
      </c>
      <c r="I20" s="349">
        <v>154627</v>
      </c>
      <c r="J20" s="349">
        <v>3104.741145</v>
      </c>
      <c r="K20" s="349">
        <v>13382</v>
      </c>
      <c r="L20" s="349">
        <v>266.33727700000003</v>
      </c>
      <c r="M20" s="349">
        <v>25291</v>
      </c>
      <c r="N20" s="349">
        <v>507.19377648</v>
      </c>
    </row>
    <row r="21" spans="1:14" ht="12.75" customHeight="1">
      <c r="A21" s="1236" t="s">
        <v>773</v>
      </c>
      <c r="B21" s="1236"/>
      <c r="C21" s="1236"/>
      <c r="D21" s="1236"/>
      <c r="E21" s="1236"/>
      <c r="F21" s="1236"/>
    </row>
    <row r="22" spans="1:14" s="830" customFormat="1">
      <c r="A22" s="832" t="s">
        <v>357</v>
      </c>
      <c r="B22" s="833"/>
      <c r="C22" s="833"/>
      <c r="D22" s="833"/>
      <c r="E22" s="833"/>
      <c r="F22" s="833"/>
    </row>
    <row r="24" spans="1:14">
      <c r="D24" s="834"/>
      <c r="E24" s="834"/>
      <c r="F24" s="834"/>
      <c r="G24" s="834"/>
      <c r="H24" s="834"/>
      <c r="I24" s="834"/>
      <c r="J24" s="834"/>
      <c r="K24" s="834"/>
      <c r="L24" s="834"/>
      <c r="M24" s="834"/>
      <c r="N24" s="834"/>
    </row>
  </sheetData>
  <mergeCells count="24">
    <mergeCell ref="C2:F2"/>
    <mergeCell ref="G2:J2"/>
    <mergeCell ref="K2:N2"/>
    <mergeCell ref="C3:D4"/>
    <mergeCell ref="E3:F4"/>
    <mergeCell ref="G3:H4"/>
    <mergeCell ref="I3:J4"/>
    <mergeCell ref="K3:L4"/>
    <mergeCell ref="A21:F21"/>
    <mergeCell ref="L5:L6"/>
    <mergeCell ref="M5:M6"/>
    <mergeCell ref="N5:N6"/>
    <mergeCell ref="M3:N4"/>
    <mergeCell ref="C5:C6"/>
    <mergeCell ref="D5:D6"/>
    <mergeCell ref="E5:E6"/>
    <mergeCell ref="F5:F6"/>
    <mergeCell ref="G5:G6"/>
    <mergeCell ref="H5:H6"/>
    <mergeCell ref="I5:I6"/>
    <mergeCell ref="J5:J6"/>
    <mergeCell ref="K5:K6"/>
    <mergeCell ref="A2:A6"/>
    <mergeCell ref="B2:B6"/>
  </mergeCells>
  <pageMargins left="0.7" right="0.7" top="0.75" bottom="0.75" header="0.3" footer="0.3"/>
  <pageSetup scale="8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K31" sqref="K31"/>
    </sheetView>
  </sheetViews>
  <sheetFormatPr defaultRowHeight="15"/>
  <cols>
    <col min="1" max="1" width="7.85546875" customWidth="1"/>
    <col min="2" max="2" width="9.85546875" customWidth="1"/>
    <col min="3" max="5" width="10.85546875" customWidth="1"/>
    <col min="7" max="7" width="10" customWidth="1"/>
    <col min="8" max="8" width="12.5703125" customWidth="1"/>
    <col min="13" max="17" width="0" hidden="1" customWidth="1"/>
  </cols>
  <sheetData>
    <row r="1" spans="1:9" s="830" customFormat="1" ht="18" customHeight="1">
      <c r="A1" s="1261" t="str">
        <f>[5]Tables!$A$49</f>
        <v>Table 48: Settlement Statistics in Interest Rate Futures at BSE, NSE and MSEI (` crore)</v>
      </c>
      <c r="B1" s="1261"/>
      <c r="C1" s="1261"/>
      <c r="D1" s="1261"/>
      <c r="E1" s="1261"/>
      <c r="F1" s="1261"/>
      <c r="G1" s="1261"/>
      <c r="H1" s="1261"/>
      <c r="I1" s="1261"/>
    </row>
    <row r="2" spans="1:9">
      <c r="A2" s="1262" t="s">
        <v>143</v>
      </c>
      <c r="B2" s="1264" t="s">
        <v>198</v>
      </c>
      <c r="C2" s="1264"/>
      <c r="D2" s="1264" t="s">
        <v>197</v>
      </c>
      <c r="E2" s="1264"/>
      <c r="F2" s="1264" t="s">
        <v>209</v>
      </c>
      <c r="G2" s="1264"/>
    </row>
    <row r="3" spans="1:9" ht="42" customHeight="1">
      <c r="A3" s="1263"/>
      <c r="B3" s="412" t="s">
        <v>358</v>
      </c>
      <c r="C3" s="412" t="s">
        <v>359</v>
      </c>
      <c r="D3" s="412" t="s">
        <v>358</v>
      </c>
      <c r="E3" s="412" t="s">
        <v>359</v>
      </c>
      <c r="F3" s="412" t="s">
        <v>358</v>
      </c>
      <c r="G3" s="412" t="s">
        <v>359</v>
      </c>
    </row>
    <row r="4" spans="1:9">
      <c r="A4" s="406" t="s">
        <v>70</v>
      </c>
      <c r="B4" s="835">
        <v>55.791927000000001</v>
      </c>
      <c r="C4" s="835">
        <v>1.5402929999999999</v>
      </c>
      <c r="D4" s="835">
        <v>187.29444599999999</v>
      </c>
      <c r="E4" s="835">
        <v>3.0262404799999998</v>
      </c>
      <c r="F4" s="835">
        <v>58.8605515</v>
      </c>
      <c r="G4" s="836">
        <v>0</v>
      </c>
    </row>
    <row r="5" spans="1:9" s="837" customFormat="1">
      <c r="A5" s="63" t="s">
        <v>71</v>
      </c>
      <c r="B5" s="413">
        <v>290.70217600000007</v>
      </c>
      <c r="C5" s="413">
        <v>11.365383000000001</v>
      </c>
      <c r="D5" s="413">
        <v>1124.3058729999998</v>
      </c>
      <c r="E5" s="413">
        <v>22.094408299999998</v>
      </c>
      <c r="F5" s="413">
        <v>188.732889</v>
      </c>
      <c r="G5" s="413">
        <v>0</v>
      </c>
    </row>
    <row r="6" spans="1:9">
      <c r="A6" s="408">
        <v>42108</v>
      </c>
      <c r="B6" s="414">
        <v>36.314230999999999</v>
      </c>
      <c r="C6" s="414">
        <v>2.2414640000000001</v>
      </c>
      <c r="D6" s="414">
        <v>107.9426175</v>
      </c>
      <c r="E6" s="414">
        <v>3.8447385000000001</v>
      </c>
      <c r="F6" s="414">
        <v>23.178743000000001</v>
      </c>
      <c r="G6" s="415">
        <v>0</v>
      </c>
    </row>
    <row r="7" spans="1:9">
      <c r="A7" s="408">
        <v>42138</v>
      </c>
      <c r="B7" s="414">
        <v>26.207899000000001</v>
      </c>
      <c r="C7" s="414">
        <v>0.87114400000000003</v>
      </c>
      <c r="D7" s="414">
        <v>86.192656499999998</v>
      </c>
      <c r="E7" s="414">
        <v>1.4664115599999998</v>
      </c>
      <c r="F7" s="414">
        <v>27.354399000000001</v>
      </c>
      <c r="G7" s="415">
        <v>0</v>
      </c>
    </row>
    <row r="8" spans="1:9">
      <c r="A8" s="408">
        <v>42159</v>
      </c>
      <c r="B8" s="414">
        <v>53.982335999999997</v>
      </c>
      <c r="C8" s="414">
        <v>1.1157189999999999</v>
      </c>
      <c r="D8" s="414">
        <v>151.169634</v>
      </c>
      <c r="E8" s="414">
        <v>1.41</v>
      </c>
      <c r="F8" s="414">
        <v>30.624196999999999</v>
      </c>
      <c r="G8" s="415">
        <v>0</v>
      </c>
    </row>
    <row r="9" spans="1:9">
      <c r="A9" s="408">
        <v>42189</v>
      </c>
      <c r="B9" s="414">
        <v>19.574159999999999</v>
      </c>
      <c r="C9" s="414">
        <v>7.7432000000000001E-2</v>
      </c>
      <c r="D9" s="414">
        <v>60.374621500000003</v>
      </c>
      <c r="E9" s="414">
        <v>0.32725268000000002</v>
      </c>
      <c r="F9" s="414">
        <v>15.292232</v>
      </c>
      <c r="G9" s="415">
        <v>0</v>
      </c>
    </row>
    <row r="10" spans="1:9">
      <c r="A10" s="408">
        <v>42220</v>
      </c>
      <c r="B10" s="414">
        <v>21.044363000000001</v>
      </c>
      <c r="C10" s="414">
        <v>0.71094000000000002</v>
      </c>
      <c r="D10" s="414">
        <v>92.398360999999994</v>
      </c>
      <c r="E10" s="414">
        <v>1.6848443399999999</v>
      </c>
      <c r="F10" s="414">
        <v>14.461712500000001</v>
      </c>
      <c r="G10" s="415">
        <v>0</v>
      </c>
    </row>
    <row r="11" spans="1:9">
      <c r="A11" s="408">
        <v>42251</v>
      </c>
      <c r="B11" s="414">
        <v>13.358053999999999</v>
      </c>
      <c r="C11" s="414">
        <v>9.7653000000000004E-2</v>
      </c>
      <c r="D11" s="414">
        <v>87.998114999999999</v>
      </c>
      <c r="E11" s="414">
        <v>0.22197927999999995</v>
      </c>
      <c r="F11" s="414">
        <v>5.2877559999999999</v>
      </c>
      <c r="G11" s="415">
        <v>0</v>
      </c>
    </row>
    <row r="12" spans="1:9">
      <c r="A12" s="408">
        <v>42281</v>
      </c>
      <c r="B12" s="414">
        <v>11.769204</v>
      </c>
      <c r="C12" s="414">
        <v>0.61161399999999999</v>
      </c>
      <c r="D12" s="414">
        <v>62.296653999999997</v>
      </c>
      <c r="E12" s="414">
        <v>1.6963139199999999</v>
      </c>
      <c r="F12" s="414">
        <v>6.5367499999999996</v>
      </c>
      <c r="G12" s="415">
        <v>0</v>
      </c>
    </row>
    <row r="13" spans="1:9">
      <c r="A13" s="408">
        <v>42312</v>
      </c>
      <c r="B13" s="414">
        <v>17.462610999999999</v>
      </c>
      <c r="C13" s="414">
        <v>0.74653700000000001</v>
      </c>
      <c r="D13" s="414">
        <v>100.2295495</v>
      </c>
      <c r="E13" s="414">
        <v>1.13077022</v>
      </c>
      <c r="F13" s="414">
        <v>10.974024500000001</v>
      </c>
      <c r="G13" s="415">
        <v>0</v>
      </c>
    </row>
    <row r="14" spans="1:9">
      <c r="A14" s="408">
        <v>42342</v>
      </c>
      <c r="B14" s="414">
        <v>19.920000000000002</v>
      </c>
      <c r="C14" s="414">
        <v>0.2</v>
      </c>
      <c r="D14" s="414">
        <v>94.88</v>
      </c>
      <c r="E14" s="414">
        <v>0</v>
      </c>
      <c r="F14" s="414">
        <v>11.145799999999999</v>
      </c>
      <c r="G14" s="415">
        <v>0</v>
      </c>
    </row>
    <row r="15" spans="1:9">
      <c r="A15" s="408">
        <v>42373</v>
      </c>
      <c r="B15" s="414">
        <v>17.547008999999999</v>
      </c>
      <c r="C15" s="414">
        <v>0.729383</v>
      </c>
      <c r="D15" s="414">
        <v>75.125901999999996</v>
      </c>
      <c r="E15" s="414">
        <v>0.73889025999999991</v>
      </c>
      <c r="F15" s="414">
        <v>8.8438999999999997</v>
      </c>
      <c r="G15" s="415">
        <v>0</v>
      </c>
    </row>
    <row r="16" spans="1:9">
      <c r="A16" s="408">
        <v>42404</v>
      </c>
      <c r="B16" s="414">
        <v>30.630827</v>
      </c>
      <c r="C16" s="414">
        <v>1.778745</v>
      </c>
      <c r="D16" s="414">
        <v>132.66048749999999</v>
      </c>
      <c r="E16" s="414">
        <v>5.7949543000000006</v>
      </c>
      <c r="F16" s="414">
        <v>22.696000000000002</v>
      </c>
      <c r="G16" s="415">
        <v>0</v>
      </c>
    </row>
    <row r="17" spans="1:9">
      <c r="A17" s="408">
        <v>42433</v>
      </c>
      <c r="B17" s="414">
        <v>22.891482</v>
      </c>
      <c r="C17" s="414">
        <v>2.184752</v>
      </c>
      <c r="D17" s="414">
        <v>73.037274499999995</v>
      </c>
      <c r="E17" s="414">
        <v>3.7782532399999997</v>
      </c>
      <c r="F17" s="414">
        <v>12.337375</v>
      </c>
      <c r="G17" s="415">
        <v>0</v>
      </c>
    </row>
    <row r="18" spans="1:9" s="838" customFormat="1" ht="14.25" customHeight="1">
      <c r="A18" s="1260" t="s">
        <v>773</v>
      </c>
      <c r="B18" s="1260"/>
      <c r="C18" s="1260"/>
      <c r="D18" s="1260"/>
      <c r="E18" s="1260"/>
    </row>
    <row r="19" spans="1:9" s="838" customFormat="1" ht="12">
      <c r="A19" s="839" t="s">
        <v>360</v>
      </c>
    </row>
    <row r="25" spans="1:9">
      <c r="C25" s="838"/>
      <c r="D25" s="838"/>
      <c r="E25" s="838"/>
      <c r="F25" s="838"/>
      <c r="G25" s="838"/>
      <c r="H25" s="838"/>
      <c r="I25" s="838"/>
    </row>
  </sheetData>
  <mergeCells count="6">
    <mergeCell ref="A18:E18"/>
    <mergeCell ref="A1:I1"/>
    <mergeCell ref="A2:A3"/>
    <mergeCell ref="B2:C2"/>
    <mergeCell ref="D2:E2"/>
    <mergeCell ref="F2:G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SheetLayoutView="100" workbookViewId="0">
      <selection activeCell="E26" sqref="E26"/>
    </sheetView>
  </sheetViews>
  <sheetFormatPr defaultColWidth="9.140625" defaultRowHeight="12.75"/>
  <cols>
    <col min="1" max="1" width="7" style="65" customWidth="1"/>
    <col min="2" max="2" width="7.140625" style="65" customWidth="1"/>
    <col min="3" max="3" width="9" style="65" customWidth="1"/>
    <col min="4" max="4" width="7" style="65" customWidth="1"/>
    <col min="5" max="5" width="9" style="65" customWidth="1"/>
    <col min="6" max="6" width="6.85546875" style="65" customWidth="1"/>
    <col min="7" max="7" width="9.28515625" style="65" customWidth="1"/>
    <col min="8" max="8" width="6.42578125" style="65" customWidth="1"/>
    <col min="9" max="9" width="8.42578125" style="65" customWidth="1"/>
    <col min="10" max="11" width="9.140625" style="65"/>
    <col min="12" max="12" width="8.7109375" style="65" customWidth="1"/>
    <col min="13" max="16384" width="9.140625" style="65"/>
  </cols>
  <sheetData>
    <row r="1" spans="1:9" s="60" customFormat="1" ht="17.25" customHeight="1">
      <c r="A1" s="993" t="str">
        <f>Tables!A5</f>
        <v>Table 4: Substantial Acquisition of Shares and Takeovers</v>
      </c>
      <c r="B1" s="993"/>
      <c r="C1" s="993"/>
      <c r="D1" s="993"/>
      <c r="E1" s="993"/>
      <c r="F1" s="993"/>
      <c r="G1" s="993"/>
      <c r="H1" s="993"/>
      <c r="I1" s="993"/>
    </row>
    <row r="2" spans="1:9" s="61" customFormat="1" ht="13.5" customHeight="1">
      <c r="A2" s="994" t="s">
        <v>134</v>
      </c>
      <c r="B2" s="997" t="s">
        <v>135</v>
      </c>
      <c r="C2" s="997"/>
      <c r="D2" s="997"/>
      <c r="E2" s="997"/>
      <c r="F2" s="997"/>
      <c r="G2" s="997"/>
      <c r="H2" s="997"/>
      <c r="I2" s="997"/>
    </row>
    <row r="3" spans="1:9" s="61" customFormat="1" ht="14.25" customHeight="1">
      <c r="A3" s="995"/>
      <c r="B3" s="998" t="s">
        <v>136</v>
      </c>
      <c r="C3" s="999"/>
      <c r="D3" s="999"/>
      <c r="E3" s="999"/>
      <c r="F3" s="999"/>
      <c r="G3" s="1000"/>
      <c r="H3" s="997" t="s">
        <v>137</v>
      </c>
      <c r="I3" s="997"/>
    </row>
    <row r="4" spans="1:9" s="61" customFormat="1" ht="28.5" customHeight="1">
      <c r="A4" s="995"/>
      <c r="B4" s="1001" t="s">
        <v>138</v>
      </c>
      <c r="C4" s="1002"/>
      <c r="D4" s="1001" t="s">
        <v>139</v>
      </c>
      <c r="E4" s="1002"/>
      <c r="F4" s="1003" t="s">
        <v>140</v>
      </c>
      <c r="G4" s="1000"/>
      <c r="H4" s="994" t="s">
        <v>141</v>
      </c>
      <c r="I4" s="994" t="s">
        <v>142</v>
      </c>
    </row>
    <row r="5" spans="1:9" s="61" customFormat="1" ht="28.5" customHeight="1">
      <c r="A5" s="996"/>
      <c r="B5" s="62" t="s">
        <v>141</v>
      </c>
      <c r="C5" s="36" t="s">
        <v>142</v>
      </c>
      <c r="D5" s="62" t="s">
        <v>141</v>
      </c>
      <c r="E5" s="36" t="s">
        <v>142</v>
      </c>
      <c r="F5" s="62" t="s">
        <v>141</v>
      </c>
      <c r="G5" s="36" t="s">
        <v>142</v>
      </c>
      <c r="H5" s="996"/>
      <c r="I5" s="996"/>
    </row>
    <row r="6" spans="1:9" ht="15.75" customHeight="1">
      <c r="A6" s="63" t="s">
        <v>70</v>
      </c>
      <c r="B6" s="64">
        <v>51</v>
      </c>
      <c r="C6" s="64">
        <v>5441.8168000000005</v>
      </c>
      <c r="D6" s="64">
        <v>1</v>
      </c>
      <c r="E6" s="64">
        <v>11448.9198</v>
      </c>
      <c r="F6" s="64">
        <v>8</v>
      </c>
      <c r="G6" s="64">
        <v>350.25179899999995</v>
      </c>
      <c r="H6" s="64">
        <v>60</v>
      </c>
      <c r="I6" s="64">
        <v>17240.988399000002</v>
      </c>
    </row>
    <row r="7" spans="1:9" ht="15.75" customHeight="1">
      <c r="A7" s="63" t="s">
        <v>71</v>
      </c>
      <c r="B7" s="64">
        <v>61</v>
      </c>
      <c r="C7" s="64">
        <v>6868</v>
      </c>
      <c r="D7" s="64">
        <v>6</v>
      </c>
      <c r="E7" s="64">
        <v>2847.3417000000004</v>
      </c>
      <c r="F7" s="64">
        <v>6</v>
      </c>
      <c r="G7" s="64">
        <v>2050.2707</v>
      </c>
      <c r="H7" s="64">
        <v>73</v>
      </c>
      <c r="I7" s="64">
        <v>11766</v>
      </c>
    </row>
    <row r="8" spans="1:9" ht="15.75" customHeight="1">
      <c r="A8" s="66">
        <v>42108</v>
      </c>
      <c r="B8" s="67">
        <v>1</v>
      </c>
      <c r="C8" s="67">
        <v>90.460400000000007</v>
      </c>
      <c r="D8" s="67">
        <v>0</v>
      </c>
      <c r="E8" s="67">
        <v>0</v>
      </c>
      <c r="F8" s="67">
        <v>1</v>
      </c>
      <c r="G8" s="67">
        <v>398.28019999999998</v>
      </c>
      <c r="H8" s="67">
        <v>2</v>
      </c>
      <c r="I8" s="67">
        <v>488.74059999999997</v>
      </c>
    </row>
    <row r="9" spans="1:9" ht="15.75" customHeight="1">
      <c r="A9" s="66">
        <v>42125</v>
      </c>
      <c r="B9" s="67">
        <v>5</v>
      </c>
      <c r="C9" s="67">
        <v>17.5243</v>
      </c>
      <c r="D9" s="67">
        <v>0</v>
      </c>
      <c r="E9" s="67">
        <v>0</v>
      </c>
      <c r="F9" s="67">
        <v>0</v>
      </c>
      <c r="G9" s="67">
        <v>0</v>
      </c>
      <c r="H9" s="67">
        <v>5</v>
      </c>
      <c r="I9" s="67">
        <v>17.5243</v>
      </c>
    </row>
    <row r="10" spans="1:9" ht="15.75" customHeight="1">
      <c r="A10" s="66">
        <v>42156</v>
      </c>
      <c r="B10" s="67">
        <v>9</v>
      </c>
      <c r="C10" s="67">
        <v>233.41990000000001</v>
      </c>
      <c r="D10" s="67">
        <v>0</v>
      </c>
      <c r="E10" s="67">
        <v>0</v>
      </c>
      <c r="F10" s="67">
        <v>1</v>
      </c>
      <c r="G10" s="67">
        <v>19.1434</v>
      </c>
      <c r="H10" s="67">
        <v>10</v>
      </c>
      <c r="I10" s="67">
        <v>252.56330000000003</v>
      </c>
    </row>
    <row r="11" spans="1:9" ht="15.75" customHeight="1">
      <c r="A11" s="66">
        <v>42186</v>
      </c>
      <c r="B11" s="67">
        <v>2</v>
      </c>
      <c r="C11" s="67">
        <v>3.4626999999999999</v>
      </c>
      <c r="D11" s="67">
        <v>0</v>
      </c>
      <c r="E11" s="67">
        <v>0</v>
      </c>
      <c r="F11" s="67">
        <v>0</v>
      </c>
      <c r="G11" s="67">
        <v>0</v>
      </c>
      <c r="H11" s="67">
        <v>2</v>
      </c>
      <c r="I11" s="67">
        <v>3.4626999999999999</v>
      </c>
    </row>
    <row r="12" spans="1:9" ht="15.75" customHeight="1">
      <c r="A12" s="66">
        <v>42217</v>
      </c>
      <c r="B12" s="67">
        <v>8</v>
      </c>
      <c r="C12" s="67">
        <v>243.29140000000001</v>
      </c>
      <c r="D12" s="67">
        <v>0</v>
      </c>
      <c r="E12" s="67">
        <v>0</v>
      </c>
      <c r="F12" s="67">
        <v>1</v>
      </c>
      <c r="G12" s="67">
        <v>0.92730000000000001</v>
      </c>
      <c r="H12" s="67">
        <v>9</v>
      </c>
      <c r="I12" s="67">
        <v>244.21870000000001</v>
      </c>
    </row>
    <row r="13" spans="1:9" ht="15.75" customHeight="1">
      <c r="A13" s="66">
        <v>42248</v>
      </c>
      <c r="B13" s="67">
        <v>4</v>
      </c>
      <c r="C13" s="67">
        <v>1.9191</v>
      </c>
      <c r="D13" s="67">
        <v>1</v>
      </c>
      <c r="E13" s="68">
        <v>0.32640000000000002</v>
      </c>
      <c r="F13" s="67">
        <v>0</v>
      </c>
      <c r="G13" s="67">
        <v>0</v>
      </c>
      <c r="H13" s="67">
        <f>B13+D13+F13</f>
        <v>5</v>
      </c>
      <c r="I13" s="67">
        <f>(C13+E13+G13)</f>
        <v>2.2454999999999998</v>
      </c>
    </row>
    <row r="14" spans="1:9" ht="15.75" customHeight="1">
      <c r="A14" s="66">
        <v>42278</v>
      </c>
      <c r="B14" s="67">
        <v>3</v>
      </c>
      <c r="C14" s="67">
        <v>47.3446</v>
      </c>
      <c r="D14" s="67">
        <v>0</v>
      </c>
      <c r="E14" s="67">
        <v>0</v>
      </c>
      <c r="F14" s="67">
        <v>2</v>
      </c>
      <c r="G14" s="67">
        <v>1629.1558</v>
      </c>
      <c r="H14" s="67">
        <v>5</v>
      </c>
      <c r="I14" s="67">
        <v>1676.5003999999999</v>
      </c>
    </row>
    <row r="15" spans="1:9" ht="15.75" customHeight="1">
      <c r="A15" s="66">
        <v>42309</v>
      </c>
      <c r="B15" s="67">
        <v>4</v>
      </c>
      <c r="C15" s="67">
        <v>150.14940000000001</v>
      </c>
      <c r="D15" s="67">
        <v>2</v>
      </c>
      <c r="E15" s="67">
        <v>3.9923999999999999</v>
      </c>
      <c r="F15" s="67">
        <v>1</v>
      </c>
      <c r="G15" s="67">
        <v>2.7639999999999998</v>
      </c>
      <c r="H15" s="67">
        <v>7</v>
      </c>
      <c r="I15" s="67">
        <v>156.90580000000003</v>
      </c>
    </row>
    <row r="16" spans="1:9" ht="15.75" customHeight="1">
      <c r="A16" s="66">
        <v>42339</v>
      </c>
      <c r="B16" s="67">
        <v>5</v>
      </c>
      <c r="C16" s="67">
        <v>1909.3317</v>
      </c>
      <c r="D16" s="67">
        <v>2</v>
      </c>
      <c r="E16" s="67">
        <v>2839.3843000000002</v>
      </c>
      <c r="F16" s="67">
        <v>0</v>
      </c>
      <c r="G16" s="67">
        <v>0</v>
      </c>
      <c r="H16" s="67">
        <v>7</v>
      </c>
      <c r="I16" s="67">
        <v>4748.7160000000003</v>
      </c>
    </row>
    <row r="17" spans="1:9" ht="15.75" customHeight="1">
      <c r="A17" s="66">
        <v>42370</v>
      </c>
      <c r="B17" s="67">
        <v>9</v>
      </c>
      <c r="C17" s="67">
        <v>3539.3377999999998</v>
      </c>
      <c r="D17" s="67">
        <v>0</v>
      </c>
      <c r="E17" s="67">
        <v>0</v>
      </c>
      <c r="F17" s="67">
        <v>0</v>
      </c>
      <c r="G17" s="67">
        <v>0</v>
      </c>
      <c r="H17" s="67">
        <v>9</v>
      </c>
      <c r="I17" s="67">
        <v>3539.3377999999998</v>
      </c>
    </row>
    <row r="18" spans="1:9" ht="15.75" customHeight="1">
      <c r="A18" s="66">
        <v>42401</v>
      </c>
      <c r="B18" s="67">
        <v>7</v>
      </c>
      <c r="C18" s="67">
        <v>39.940199999999997</v>
      </c>
      <c r="D18" s="67">
        <v>1</v>
      </c>
      <c r="E18" s="67">
        <v>3.6385999999999998</v>
      </c>
      <c r="F18" s="67">
        <v>0</v>
      </c>
      <c r="G18" s="67">
        <v>0</v>
      </c>
      <c r="H18" s="67">
        <v>8</v>
      </c>
      <c r="I18" s="67">
        <v>43.578799999999994</v>
      </c>
    </row>
    <row r="19" spans="1:9" ht="15.75" customHeight="1">
      <c r="A19" s="979">
        <v>42430</v>
      </c>
      <c r="B19" s="980">
        <v>4</v>
      </c>
      <c r="C19" s="980">
        <v>592.23479999999995</v>
      </c>
      <c r="D19" s="980">
        <v>0</v>
      </c>
      <c r="E19" s="980">
        <v>0</v>
      </c>
      <c r="F19" s="980">
        <v>0</v>
      </c>
      <c r="G19" s="980">
        <v>0</v>
      </c>
      <c r="H19" s="980">
        <v>4</v>
      </c>
      <c r="I19" s="980">
        <v>592.23479999999995</v>
      </c>
    </row>
    <row r="20" spans="1:9" s="71" customFormat="1" ht="12.75" customHeight="1">
      <c r="A20" s="991" t="s">
        <v>773</v>
      </c>
      <c r="B20" s="991"/>
      <c r="C20" s="991"/>
      <c r="D20" s="991"/>
      <c r="E20" s="991"/>
      <c r="F20" s="991"/>
      <c r="G20" s="69"/>
      <c r="H20" s="70"/>
      <c r="I20" s="70"/>
    </row>
    <row r="21" spans="1:9" s="71" customFormat="1">
      <c r="A21" s="992" t="s">
        <v>125</v>
      </c>
      <c r="B21" s="992"/>
      <c r="C21" s="992"/>
      <c r="D21" s="992"/>
      <c r="E21" s="992"/>
      <c r="F21" s="992"/>
      <c r="G21" s="992"/>
      <c r="H21" s="992"/>
      <c r="I21" s="992"/>
    </row>
    <row r="22" spans="1:9" s="71" customFormat="1">
      <c r="A22" s="65"/>
      <c r="B22" s="65"/>
      <c r="C22" s="65"/>
      <c r="D22" s="65"/>
      <c r="E22" s="65"/>
      <c r="F22" s="65"/>
      <c r="G22" s="65"/>
      <c r="H22" s="65"/>
      <c r="I22" s="65"/>
    </row>
    <row r="23" spans="1:9" s="71" customFormat="1">
      <c r="A23" s="65"/>
      <c r="B23" s="65"/>
      <c r="C23" s="65"/>
      <c r="D23" s="65"/>
      <c r="E23" s="65"/>
      <c r="F23" s="65"/>
      <c r="G23" s="65"/>
      <c r="H23" s="65"/>
      <c r="I23" s="65"/>
    </row>
    <row r="24" spans="1:9" s="71" customFormat="1">
      <c r="A24" s="65"/>
      <c r="B24" s="65"/>
      <c r="C24" s="65"/>
      <c r="D24" s="65"/>
      <c r="E24" s="65"/>
      <c r="F24" s="65"/>
      <c r="G24" s="65"/>
      <c r="I24" s="65"/>
    </row>
    <row r="25" spans="1:9" s="71" customFormat="1">
      <c r="A25" s="65"/>
      <c r="B25" s="65"/>
      <c r="C25" s="65"/>
      <c r="D25" s="65"/>
      <c r="E25" s="65"/>
      <c r="F25" s="65"/>
      <c r="G25" s="65"/>
      <c r="I25" s="65"/>
    </row>
    <row r="26" spans="1:9">
      <c r="H26" s="71"/>
    </row>
    <row r="27" spans="1:9">
      <c r="H27" s="71"/>
    </row>
    <row r="31" spans="1:9" ht="12.75" customHeight="1"/>
    <row r="32" spans="1:9" ht="12.75" customHeight="1"/>
  </sheetData>
  <mergeCells count="12">
    <mergeCell ref="A20:F20"/>
    <mergeCell ref="A21:I21"/>
    <mergeCell ref="A1:I1"/>
    <mergeCell ref="A2:A5"/>
    <mergeCell ref="B2:I2"/>
    <mergeCell ref="B3:G3"/>
    <mergeCell ref="H3:I3"/>
    <mergeCell ref="B4:C4"/>
    <mergeCell ref="D4:E4"/>
    <mergeCell ref="F4:G4"/>
    <mergeCell ref="H4:H5"/>
    <mergeCell ref="I4:I5"/>
  </mergeCells>
  <pageMargins left="0.75" right="0.75" top="1" bottom="1" header="0.5" footer="0.5"/>
  <pageSetup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SheetLayoutView="115" workbookViewId="0">
      <selection activeCell="I13" sqref="I13"/>
    </sheetView>
  </sheetViews>
  <sheetFormatPr defaultColWidth="9.140625" defaultRowHeight="12.75"/>
  <cols>
    <col min="1" max="1" width="11.7109375" style="45" customWidth="1"/>
    <col min="2" max="2" width="13.42578125" style="45" customWidth="1"/>
    <col min="3" max="3" width="11.7109375" style="45" customWidth="1"/>
    <col min="4" max="4" width="13.28515625" style="45" customWidth="1"/>
    <col min="5" max="5" width="13.7109375" style="45" customWidth="1"/>
    <col min="6" max="6" width="14.85546875" style="45" customWidth="1"/>
    <col min="7" max="12" width="9.140625" style="45"/>
    <col min="13" max="17" width="0" style="45" hidden="1" customWidth="1"/>
    <col min="18" max="16384" width="9.140625" style="45"/>
  </cols>
  <sheetData>
    <row r="1" spans="1:8" s="37" customFormat="1" ht="15.75">
      <c r="A1" s="1265" t="str">
        <f>[7]Tables!$A$50</f>
        <v>Table 49: Trends in Foreign Portfolio Investment</v>
      </c>
      <c r="B1" s="1265"/>
      <c r="C1" s="1265"/>
      <c r="D1" s="1265"/>
      <c r="E1" s="1265"/>
      <c r="F1" s="1265"/>
      <c r="G1" s="416"/>
    </row>
    <row r="2" spans="1:8" s="419" customFormat="1" ht="40.5" customHeight="1">
      <c r="A2" s="417" t="s">
        <v>134</v>
      </c>
      <c r="B2" s="417" t="s">
        <v>361</v>
      </c>
      <c r="C2" s="417" t="s">
        <v>362</v>
      </c>
      <c r="D2" s="417" t="s">
        <v>363</v>
      </c>
      <c r="E2" s="417" t="s">
        <v>364</v>
      </c>
      <c r="F2" s="417" t="s">
        <v>365</v>
      </c>
      <c r="G2" s="418"/>
    </row>
    <row r="3" spans="1:8" s="421" customFormat="1" ht="16.5" customHeight="1">
      <c r="A3" s="63" t="s">
        <v>70</v>
      </c>
      <c r="B3" s="420">
        <v>1521346.1400000001</v>
      </c>
      <c r="C3" s="420">
        <v>1243886.78</v>
      </c>
      <c r="D3" s="420">
        <v>277459.94</v>
      </c>
      <c r="E3" s="420">
        <v>45698.009999999995</v>
      </c>
      <c r="F3" s="978">
        <v>226102.53000000003</v>
      </c>
    </row>
    <row r="4" spans="1:8" s="421" customFormat="1" ht="16.5" customHeight="1">
      <c r="A4" s="63" t="s">
        <v>71</v>
      </c>
      <c r="B4" s="420">
        <v>1324417.5300000003</v>
      </c>
      <c r="C4" s="420">
        <v>1342592.67</v>
      </c>
      <c r="D4" s="420">
        <v>-18175.139999999996</v>
      </c>
      <c r="E4" s="420">
        <v>-2522.8199999999997</v>
      </c>
      <c r="F4" s="978">
        <v>2698366.4500000007</v>
      </c>
    </row>
    <row r="5" spans="1:8" s="421" customFormat="1" ht="16.5" customHeight="1">
      <c r="A5" s="66">
        <v>42108</v>
      </c>
      <c r="B5" s="422">
        <v>136237.62</v>
      </c>
      <c r="C5" s="422">
        <v>120904.71</v>
      </c>
      <c r="D5" s="422">
        <v>15332.91</v>
      </c>
      <c r="E5" s="422">
        <v>2440.8000000000002</v>
      </c>
      <c r="F5" s="423">
        <v>228551.3</v>
      </c>
    </row>
    <row r="6" spans="1:8" s="421" customFormat="1" ht="16.5" customHeight="1">
      <c r="A6" s="66">
        <v>42138</v>
      </c>
      <c r="B6" s="422">
        <v>121139.69</v>
      </c>
      <c r="C6" s="422">
        <v>135412.17000000001</v>
      </c>
      <c r="D6" s="422">
        <v>-14272.48</v>
      </c>
      <c r="E6" s="422">
        <v>-2234.5</v>
      </c>
      <c r="F6" s="423">
        <v>226316.79999999999</v>
      </c>
      <c r="H6" s="424"/>
    </row>
    <row r="7" spans="1:8" s="421" customFormat="1" ht="16.5" customHeight="1">
      <c r="A7" s="66">
        <v>42169</v>
      </c>
      <c r="B7" s="422">
        <v>143319.98000000001</v>
      </c>
      <c r="C7" s="422">
        <v>144927.84</v>
      </c>
      <c r="D7" s="422">
        <v>-1607.86</v>
      </c>
      <c r="E7" s="422">
        <v>-249.65</v>
      </c>
      <c r="F7" s="423">
        <v>226067.15</v>
      </c>
      <c r="H7" s="424"/>
    </row>
    <row r="8" spans="1:8" s="421" customFormat="1" ht="16.5" customHeight="1">
      <c r="A8" s="66">
        <v>42199</v>
      </c>
      <c r="B8" s="422">
        <v>108597.94</v>
      </c>
      <c r="C8" s="422">
        <v>103274.99</v>
      </c>
      <c r="D8" s="422">
        <v>5322.95</v>
      </c>
      <c r="E8" s="425">
        <v>842.17</v>
      </c>
      <c r="F8" s="423">
        <v>226909.32</v>
      </c>
      <c r="H8" s="424"/>
    </row>
    <row r="9" spans="1:8" s="421" customFormat="1" ht="16.5" customHeight="1">
      <c r="A9" s="66">
        <v>42230</v>
      </c>
      <c r="B9" s="422">
        <v>111843.85</v>
      </c>
      <c r="C9" s="422">
        <v>129368.01999999999</v>
      </c>
      <c r="D9" s="422">
        <v>-17524.169999999998</v>
      </c>
      <c r="E9" s="422">
        <v>-2645.1899999999996</v>
      </c>
      <c r="F9" s="423">
        <v>224264.13</v>
      </c>
      <c r="H9" s="424"/>
    </row>
    <row r="10" spans="1:8" s="421" customFormat="1" ht="16.5" customHeight="1">
      <c r="A10" s="66">
        <v>42261</v>
      </c>
      <c r="B10" s="422">
        <v>100344.85</v>
      </c>
      <c r="C10" s="422">
        <v>106128.48</v>
      </c>
      <c r="D10" s="422">
        <v>-5783.63</v>
      </c>
      <c r="E10" s="422">
        <v>-873.57</v>
      </c>
      <c r="F10" s="423">
        <v>223390.58000000002</v>
      </c>
      <c r="H10" s="424"/>
    </row>
    <row r="11" spans="1:8" s="421" customFormat="1" ht="16.5" customHeight="1">
      <c r="A11" s="66">
        <v>42291</v>
      </c>
      <c r="B11" s="422">
        <v>121074.6</v>
      </c>
      <c r="C11" s="422">
        <v>98724.13</v>
      </c>
      <c r="D11" s="422">
        <v>22350.47</v>
      </c>
      <c r="E11" s="422">
        <v>3443.87</v>
      </c>
      <c r="F11" s="423">
        <v>226834.45</v>
      </c>
      <c r="H11" s="424"/>
    </row>
    <row r="12" spans="1:8" s="421" customFormat="1" ht="16.5" customHeight="1">
      <c r="A12" s="66">
        <v>42322</v>
      </c>
      <c r="B12" s="422">
        <v>81117.23</v>
      </c>
      <c r="C12" s="422">
        <v>91943.49</v>
      </c>
      <c r="D12" s="422">
        <v>-10826.26</v>
      </c>
      <c r="E12" s="422">
        <v>-1640.92</v>
      </c>
      <c r="F12" s="423">
        <v>225193.53</v>
      </c>
      <c r="H12" s="424"/>
    </row>
    <row r="13" spans="1:8" s="421" customFormat="1" ht="16.5" customHeight="1">
      <c r="A13" s="66">
        <v>42352</v>
      </c>
      <c r="B13" s="422">
        <v>92441.8</v>
      </c>
      <c r="C13" s="422">
        <v>100746.25</v>
      </c>
      <c r="D13" s="422">
        <v>-8304.4500000000007</v>
      </c>
      <c r="E13" s="422">
        <v>-1242.8599999999999</v>
      </c>
      <c r="F13" s="423">
        <v>223950.67</v>
      </c>
      <c r="H13" s="424"/>
    </row>
    <row r="14" spans="1:8" s="421" customFormat="1" ht="16.5" customHeight="1">
      <c r="A14" s="66">
        <v>42383</v>
      </c>
      <c r="B14" s="422">
        <v>90880.320000000007</v>
      </c>
      <c r="C14" s="422">
        <v>99694.03</v>
      </c>
      <c r="D14" s="422">
        <v>-8813.7099999999991</v>
      </c>
      <c r="E14" s="422">
        <v>-1299.72</v>
      </c>
      <c r="F14" s="423">
        <v>222650.95</v>
      </c>
      <c r="H14" s="424"/>
    </row>
    <row r="15" spans="1:8" s="421" customFormat="1" ht="12.75" customHeight="1">
      <c r="A15" s="66">
        <v>42414</v>
      </c>
      <c r="B15" s="422">
        <v>87635.58</v>
      </c>
      <c r="C15" s="422">
        <v>101351.72</v>
      </c>
      <c r="D15" s="422">
        <v>-13716.14</v>
      </c>
      <c r="E15" s="422">
        <v>-2001.08</v>
      </c>
      <c r="F15" s="423">
        <v>220649.87</v>
      </c>
      <c r="H15" s="424"/>
    </row>
    <row r="16" spans="1:8" s="421" customFormat="1" ht="16.5" customHeight="1">
      <c r="A16" s="66">
        <v>42443</v>
      </c>
      <c r="B16" s="422">
        <v>129784.07</v>
      </c>
      <c r="C16" s="422">
        <v>110116.84</v>
      </c>
      <c r="D16" s="422">
        <v>19667.23</v>
      </c>
      <c r="E16" s="422">
        <v>2937.83</v>
      </c>
      <c r="F16" s="423">
        <v>223587.7</v>
      </c>
      <c r="H16" s="424"/>
    </row>
    <row r="17" spans="1:6" s="421" customFormat="1" ht="12.75" customHeight="1">
      <c r="A17" s="1267" t="s">
        <v>773</v>
      </c>
      <c r="B17" s="1267"/>
      <c r="C17" s="1267"/>
      <c r="D17" s="1267"/>
      <c r="E17" s="1267"/>
      <c r="F17" s="842"/>
    </row>
    <row r="18" spans="1:6" s="421" customFormat="1">
      <c r="A18" s="1266" t="s">
        <v>366</v>
      </c>
      <c r="B18" s="1266"/>
      <c r="C18" s="1266"/>
      <c r="D18" s="1266"/>
      <c r="E18" s="1266"/>
      <c r="F18" s="1266"/>
    </row>
    <row r="19" spans="1:6">
      <c r="A19" s="426"/>
      <c r="B19" s="426"/>
      <c r="C19" s="426"/>
      <c r="D19" s="426"/>
      <c r="E19" s="426"/>
      <c r="F19" s="426"/>
    </row>
    <row r="20" spans="1:6">
      <c r="F20" s="427"/>
    </row>
  </sheetData>
  <mergeCells count="3">
    <mergeCell ref="A1:F1"/>
    <mergeCell ref="A18:F18"/>
    <mergeCell ref="A17:E17"/>
  </mergeCells>
  <pageMargins left="0.75" right="0.75" top="1" bottom="1" header="0.5" footer="0.5"/>
  <pageSetup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SheetLayoutView="90" workbookViewId="0">
      <selection activeCell="H10" sqref="H10"/>
    </sheetView>
  </sheetViews>
  <sheetFormatPr defaultRowHeight="15"/>
  <cols>
    <col min="1" max="1" width="8.7109375" customWidth="1"/>
    <col min="2" max="2" width="14.140625" customWidth="1"/>
    <col min="3" max="3" width="14" customWidth="1"/>
    <col min="4" max="4" width="13.5703125" customWidth="1"/>
    <col min="5" max="5" width="14.7109375" customWidth="1"/>
    <col min="6" max="6" width="14.140625" customWidth="1"/>
    <col min="7" max="7" width="13" customWidth="1"/>
    <col min="9" max="9" width="8.5703125" customWidth="1"/>
    <col min="13" max="17" width="0" hidden="1" customWidth="1"/>
  </cols>
  <sheetData>
    <row r="1" spans="1:8" s="840" customFormat="1" ht="30.75" customHeight="1">
      <c r="A1" s="1268" t="str">
        <f>[7]Tables!$A$51</f>
        <v>Table 50: Notional Value of Offshore Derivative Instruments (ODIs) Vs Assets Under Custody (AUC) of FPIs/Deemed FPIs (` crore)</v>
      </c>
      <c r="B1" s="1268"/>
      <c r="C1" s="1268"/>
      <c r="D1" s="1268"/>
      <c r="E1" s="1268"/>
      <c r="F1" s="1268"/>
      <c r="G1" s="1268"/>
      <c r="H1" s="1268"/>
    </row>
    <row r="2" spans="1:8" ht="114.75" customHeight="1">
      <c r="A2" s="417" t="s">
        <v>143</v>
      </c>
      <c r="B2" s="710" t="s">
        <v>367</v>
      </c>
      <c r="C2" s="710" t="s">
        <v>368</v>
      </c>
      <c r="D2" s="710" t="s">
        <v>369</v>
      </c>
      <c r="E2" s="710" t="s">
        <v>370</v>
      </c>
      <c r="F2" s="710" t="s">
        <v>371</v>
      </c>
    </row>
    <row r="3" spans="1:8" ht="15" customHeight="1">
      <c r="A3" s="63" t="s">
        <v>70</v>
      </c>
      <c r="B3" s="420">
        <v>272078</v>
      </c>
      <c r="C3" s="420" t="s">
        <v>372</v>
      </c>
      <c r="D3" s="420">
        <v>2411810</v>
      </c>
      <c r="E3" s="428">
        <v>11.3</v>
      </c>
      <c r="F3" s="428">
        <v>8.8000000000000007</v>
      </c>
    </row>
    <row r="4" spans="1:8" ht="15" customHeight="1">
      <c r="A4" s="63" t="s">
        <v>71</v>
      </c>
      <c r="B4" s="420">
        <v>223077</v>
      </c>
      <c r="C4" s="420">
        <v>169470</v>
      </c>
      <c r="D4" s="420">
        <v>2224537</v>
      </c>
      <c r="E4" s="428">
        <v>10</v>
      </c>
      <c r="F4" s="428">
        <v>7.6</v>
      </c>
    </row>
    <row r="5" spans="1:8" ht="15" customHeight="1">
      <c r="A5" s="66">
        <v>42108</v>
      </c>
      <c r="B5" s="422">
        <v>268168</v>
      </c>
      <c r="C5" s="422">
        <v>206374</v>
      </c>
      <c r="D5" s="422">
        <v>2355308</v>
      </c>
      <c r="E5" s="429">
        <v>11.4</v>
      </c>
      <c r="F5" s="429">
        <v>8.8000000000000007</v>
      </c>
    </row>
    <row r="6" spans="1:8" ht="15" customHeight="1">
      <c r="A6" s="66">
        <v>42138</v>
      </c>
      <c r="B6" s="422">
        <v>284826</v>
      </c>
      <c r="C6" s="422">
        <v>213163</v>
      </c>
      <c r="D6" s="422">
        <v>2413049</v>
      </c>
      <c r="E6" s="429">
        <v>11.8</v>
      </c>
      <c r="F6" s="429">
        <v>8.8000000000000007</v>
      </c>
    </row>
    <row r="7" spans="1:8" ht="15" customHeight="1">
      <c r="A7" s="66">
        <v>42156</v>
      </c>
      <c r="B7" s="422">
        <v>275436</v>
      </c>
      <c r="C7" s="422">
        <v>208578</v>
      </c>
      <c r="D7" s="422">
        <v>2386457</v>
      </c>
      <c r="E7" s="429">
        <v>11.5</v>
      </c>
      <c r="F7" s="429">
        <v>8.6999999999999993</v>
      </c>
    </row>
    <row r="8" spans="1:8" ht="15" customHeight="1">
      <c r="A8" s="66">
        <v>42186</v>
      </c>
      <c r="B8" s="422">
        <v>272053</v>
      </c>
      <c r="C8" s="422">
        <v>205444</v>
      </c>
      <c r="D8" s="422">
        <v>2453014</v>
      </c>
      <c r="E8" s="429">
        <v>11.1</v>
      </c>
      <c r="F8" s="429">
        <v>8.4</v>
      </c>
    </row>
    <row r="9" spans="1:8" ht="15" customHeight="1">
      <c r="A9" s="66">
        <v>42217</v>
      </c>
      <c r="B9" s="422">
        <v>253310</v>
      </c>
      <c r="C9" s="422">
        <v>188027</v>
      </c>
      <c r="D9" s="422">
        <v>2313548</v>
      </c>
      <c r="E9" s="429">
        <v>10.9</v>
      </c>
      <c r="F9" s="429">
        <v>8.1</v>
      </c>
    </row>
    <row r="10" spans="1:8" ht="15" customHeight="1">
      <c r="A10" s="66">
        <v>42248</v>
      </c>
      <c r="B10" s="422">
        <v>253875</v>
      </c>
      <c r="C10" s="422">
        <v>186849</v>
      </c>
      <c r="D10" s="422">
        <v>2303513</v>
      </c>
      <c r="E10" s="429">
        <v>11</v>
      </c>
      <c r="F10" s="429">
        <v>8.1</v>
      </c>
    </row>
    <row r="11" spans="1:8" ht="15" customHeight="1">
      <c r="A11" s="66">
        <v>42278</v>
      </c>
      <c r="B11" s="422">
        <v>258287</v>
      </c>
      <c r="C11" s="422">
        <v>192630</v>
      </c>
      <c r="D11" s="422">
        <v>2344179</v>
      </c>
      <c r="E11" s="429">
        <v>11</v>
      </c>
      <c r="F11" s="429">
        <v>8.1999999999999993</v>
      </c>
    </row>
    <row r="12" spans="1:8" ht="15" customHeight="1">
      <c r="A12" s="66">
        <v>42309</v>
      </c>
      <c r="B12" s="422">
        <v>254600</v>
      </c>
      <c r="C12" s="422">
        <v>191190</v>
      </c>
      <c r="D12" s="422">
        <v>2308769</v>
      </c>
      <c r="E12" s="429">
        <v>11</v>
      </c>
      <c r="F12" s="429">
        <v>8.3000000000000007</v>
      </c>
    </row>
    <row r="13" spans="1:8" ht="15" customHeight="1">
      <c r="A13" s="66">
        <v>42339</v>
      </c>
      <c r="B13" s="422">
        <v>235534</v>
      </c>
      <c r="C13" s="422">
        <v>180072</v>
      </c>
      <c r="D13" s="422">
        <v>2320539</v>
      </c>
      <c r="E13" s="429">
        <v>10.1</v>
      </c>
      <c r="F13" s="429">
        <v>7.8</v>
      </c>
    </row>
    <row r="14" spans="1:8" ht="15" customHeight="1">
      <c r="A14" s="66">
        <v>42370</v>
      </c>
      <c r="B14" s="422">
        <v>231317</v>
      </c>
      <c r="C14" s="422">
        <v>171732</v>
      </c>
      <c r="D14" s="422">
        <v>2200837</v>
      </c>
      <c r="E14" s="429">
        <v>10.5</v>
      </c>
      <c r="F14" s="429">
        <v>7.8</v>
      </c>
    </row>
    <row r="15" spans="1:8">
      <c r="A15" s="66">
        <v>42401</v>
      </c>
      <c r="B15" s="422">
        <v>217740</v>
      </c>
      <c r="C15" s="422">
        <v>160946</v>
      </c>
      <c r="D15" s="422">
        <v>2043139</v>
      </c>
      <c r="E15" s="429">
        <v>10.7</v>
      </c>
      <c r="F15" s="429">
        <v>7.9</v>
      </c>
    </row>
    <row r="16" spans="1:8" ht="15" customHeight="1">
      <c r="A16" s="66">
        <v>42430</v>
      </c>
      <c r="B16" s="422">
        <v>223077</v>
      </c>
      <c r="C16" s="422">
        <v>169470</v>
      </c>
      <c r="D16" s="422">
        <v>2224537</v>
      </c>
      <c r="E16" s="429">
        <v>10</v>
      </c>
      <c r="F16" s="429">
        <v>7.6</v>
      </c>
    </row>
    <row r="17" spans="1:9" s="831" customFormat="1" ht="40.5" customHeight="1">
      <c r="A17" s="1269" t="s">
        <v>748</v>
      </c>
      <c r="B17" s="1269"/>
      <c r="C17" s="1269"/>
      <c r="D17" s="1269"/>
      <c r="E17" s="1269"/>
      <c r="F17" s="1269"/>
      <c r="G17" s="1269"/>
      <c r="H17" s="1269"/>
      <c r="I17" s="1269"/>
    </row>
    <row r="18" spans="1:9">
      <c r="A18" s="1267" t="s">
        <v>773</v>
      </c>
      <c r="B18" s="1267"/>
      <c r="C18" s="1267"/>
      <c r="D18" s="1267"/>
      <c r="E18" s="1267"/>
      <c r="F18" s="431"/>
    </row>
    <row r="19" spans="1:9">
      <c r="A19" s="1266" t="s">
        <v>125</v>
      </c>
      <c r="B19" s="1266"/>
      <c r="F19" s="841"/>
    </row>
  </sheetData>
  <mergeCells count="4">
    <mergeCell ref="A19:B19"/>
    <mergeCell ref="A18:E18"/>
    <mergeCell ref="A1:H1"/>
    <mergeCell ref="A17:I17"/>
  </mergeCells>
  <pageMargins left="0.45" right="0.45" top="0.5" bottom="0.5" header="0.3" footer="0.3"/>
  <pageSetup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4"/>
  <sheetViews>
    <sheetView zoomScaleSheetLayoutView="100" workbookViewId="0">
      <pane xSplit="1" ySplit="3" topLeftCell="B4" activePane="bottomRight" state="frozen"/>
      <selection activeCell="C19" sqref="C19"/>
      <selection pane="topRight" activeCell="C19" sqref="C19"/>
      <selection pane="bottomLeft" activeCell="C19" sqref="C19"/>
      <selection pane="bottomRight" activeCell="I26" sqref="I26"/>
    </sheetView>
  </sheetViews>
  <sheetFormatPr defaultColWidth="9.140625" defaultRowHeight="12.75"/>
  <cols>
    <col min="1" max="1" width="8.7109375" style="53" customWidth="1"/>
    <col min="2" max="2" width="5.5703125" style="53" customWidth="1"/>
    <col min="3" max="3" width="7.7109375" style="53" customWidth="1"/>
    <col min="4" max="4" width="4.85546875" style="53" customWidth="1"/>
    <col min="5" max="5" width="7.5703125" style="53" customWidth="1"/>
    <col min="6" max="6" width="5.140625" style="53" customWidth="1"/>
    <col min="7" max="7" width="7.28515625" style="53" customWidth="1"/>
    <col min="8" max="8" width="5.140625" style="53" customWidth="1"/>
    <col min="9" max="9" width="8" style="53" customWidth="1"/>
    <col min="10" max="10" width="5.140625" style="53" customWidth="1"/>
    <col min="11" max="11" width="8" style="53" customWidth="1"/>
    <col min="12" max="12" width="5.140625" style="53" customWidth="1"/>
    <col min="13" max="13" width="7.5703125" style="53" customWidth="1"/>
    <col min="14" max="14" width="5.140625" style="53" customWidth="1"/>
    <col min="15" max="15" width="7.7109375" style="53" customWidth="1"/>
    <col min="16" max="16" width="5.140625" style="53" customWidth="1"/>
    <col min="17" max="17" width="8" style="53" customWidth="1"/>
    <col min="18" max="18" width="5.5703125" style="53" customWidth="1"/>
    <col min="19" max="19" width="7.7109375" style="53" customWidth="1"/>
    <col min="20" max="20" width="4.85546875" style="53" customWidth="1"/>
    <col min="21" max="21" width="8" style="53" customWidth="1"/>
    <col min="22" max="22" width="5.42578125" style="53" customWidth="1"/>
    <col min="23" max="23" width="8.5703125" style="53" customWidth="1"/>
    <col min="24" max="24" width="4.7109375" style="147" customWidth="1"/>
    <col min="25" max="25" width="8.140625" style="147" customWidth="1"/>
    <col min="26" max="26" width="5.85546875" style="147" customWidth="1"/>
    <col min="27" max="27" width="8" style="147" customWidth="1"/>
    <col min="28" max="28" width="5.85546875" style="53" customWidth="1"/>
    <col min="29" max="29" width="7.7109375" style="53" customWidth="1"/>
    <col min="30" max="30" width="7.5703125" style="53" customWidth="1"/>
    <col min="31" max="31" width="12.140625" style="678" customWidth="1"/>
    <col min="32" max="32" width="17" style="678" customWidth="1"/>
    <col min="33" max="44" width="12.140625" style="678" customWidth="1"/>
    <col min="45" max="16384" width="9.140625" style="53"/>
  </cols>
  <sheetData>
    <row r="1" spans="1:44" s="52" customFormat="1" ht="15.75">
      <c r="A1" s="204" t="str">
        <f>[7]Tables!$A$52</f>
        <v>Table 51: Assets under the Custody of Custodians</v>
      </c>
      <c r="X1" s="91"/>
      <c r="Y1" s="91"/>
      <c r="Z1" s="91"/>
      <c r="AA1" s="91"/>
      <c r="AE1" s="676"/>
      <c r="AF1" s="676"/>
      <c r="AG1" s="676"/>
      <c r="AH1" s="676"/>
      <c r="AI1" s="676"/>
      <c r="AJ1" s="676"/>
      <c r="AK1" s="676"/>
      <c r="AL1" s="676"/>
      <c r="AM1" s="676"/>
      <c r="AN1" s="676"/>
      <c r="AO1" s="676"/>
      <c r="AP1" s="676"/>
      <c r="AQ1" s="676"/>
      <c r="AR1" s="676"/>
    </row>
    <row r="2" spans="1:44" s="52" customFormat="1" ht="47.25" customHeight="1">
      <c r="A2" s="1276" t="s">
        <v>673</v>
      </c>
      <c r="B2" s="1278" t="s">
        <v>674</v>
      </c>
      <c r="C2" s="1270"/>
      <c r="D2" s="1271" t="s">
        <v>675</v>
      </c>
      <c r="E2" s="1272"/>
      <c r="F2" s="1271" t="s">
        <v>676</v>
      </c>
      <c r="G2" s="1272"/>
      <c r="H2" s="1271" t="s">
        <v>677</v>
      </c>
      <c r="I2" s="1272"/>
      <c r="J2" s="1270" t="s">
        <v>678</v>
      </c>
      <c r="K2" s="1270"/>
      <c r="L2" s="1270" t="s">
        <v>679</v>
      </c>
      <c r="M2" s="1270"/>
      <c r="N2" s="1270" t="s">
        <v>97</v>
      </c>
      <c r="O2" s="1270"/>
      <c r="P2" s="1270" t="s">
        <v>680</v>
      </c>
      <c r="Q2" s="1270"/>
      <c r="R2" s="1270" t="s">
        <v>284</v>
      </c>
      <c r="S2" s="1270"/>
      <c r="T2" s="1271" t="s">
        <v>681</v>
      </c>
      <c r="U2" s="1272"/>
      <c r="V2" s="1271" t="s">
        <v>682</v>
      </c>
      <c r="W2" s="1272"/>
      <c r="X2" s="1271" t="s">
        <v>683</v>
      </c>
      <c r="Y2" s="1272"/>
      <c r="Z2" s="1270" t="s">
        <v>179</v>
      </c>
      <c r="AA2" s="1270"/>
      <c r="AB2" s="1270" t="s">
        <v>137</v>
      </c>
      <c r="AC2" s="1270"/>
      <c r="AE2" s="676"/>
      <c r="AF2" s="676"/>
      <c r="AG2" s="676"/>
      <c r="AH2" s="676"/>
      <c r="AI2" s="676"/>
      <c r="AJ2" s="676"/>
      <c r="AK2" s="676"/>
      <c r="AL2" s="676"/>
      <c r="AM2" s="676"/>
      <c r="AN2" s="676"/>
      <c r="AO2" s="676"/>
      <c r="AP2" s="676"/>
      <c r="AQ2" s="676"/>
      <c r="AR2" s="676"/>
    </row>
    <row r="3" spans="1:44" s="52" customFormat="1" ht="38.25" customHeight="1">
      <c r="A3" s="1277"/>
      <c r="B3" s="713" t="s">
        <v>684</v>
      </c>
      <c r="C3" s="713" t="s">
        <v>685</v>
      </c>
      <c r="D3" s="713" t="s">
        <v>684</v>
      </c>
      <c r="E3" s="713" t="s">
        <v>685</v>
      </c>
      <c r="F3" s="713" t="s">
        <v>684</v>
      </c>
      <c r="G3" s="713" t="s">
        <v>685</v>
      </c>
      <c r="H3" s="713" t="s">
        <v>684</v>
      </c>
      <c r="I3" s="713" t="s">
        <v>685</v>
      </c>
      <c r="J3" s="713" t="s">
        <v>684</v>
      </c>
      <c r="K3" s="713" t="s">
        <v>685</v>
      </c>
      <c r="L3" s="713" t="s">
        <v>684</v>
      </c>
      <c r="M3" s="713" t="s">
        <v>685</v>
      </c>
      <c r="N3" s="713" t="s">
        <v>684</v>
      </c>
      <c r="O3" s="713" t="s">
        <v>685</v>
      </c>
      <c r="P3" s="713" t="s">
        <v>684</v>
      </c>
      <c r="Q3" s="713" t="s">
        <v>685</v>
      </c>
      <c r="R3" s="713" t="s">
        <v>684</v>
      </c>
      <c r="S3" s="713" t="s">
        <v>685</v>
      </c>
      <c r="T3" s="713" t="s">
        <v>684</v>
      </c>
      <c r="U3" s="713" t="s">
        <v>685</v>
      </c>
      <c r="V3" s="713" t="s">
        <v>684</v>
      </c>
      <c r="W3" s="713" t="s">
        <v>685</v>
      </c>
      <c r="X3" s="713" t="s">
        <v>684</v>
      </c>
      <c r="Y3" s="713" t="s">
        <v>685</v>
      </c>
      <c r="Z3" s="713" t="s">
        <v>684</v>
      </c>
      <c r="AA3" s="713" t="s">
        <v>685</v>
      </c>
      <c r="AB3" s="713" t="s">
        <v>684</v>
      </c>
      <c r="AC3" s="713" t="s">
        <v>685</v>
      </c>
      <c r="AE3" s="676"/>
      <c r="AF3" s="676"/>
      <c r="AG3" s="676"/>
      <c r="AH3" s="676"/>
      <c r="AI3" s="676"/>
      <c r="AJ3" s="676"/>
      <c r="AK3" s="676"/>
      <c r="AL3" s="676"/>
      <c r="AM3" s="676"/>
      <c r="AN3" s="676"/>
      <c r="AO3" s="676"/>
      <c r="AP3" s="676"/>
      <c r="AQ3" s="676"/>
      <c r="AR3" s="676"/>
    </row>
    <row r="4" spans="1:44" s="678" customFormat="1">
      <c r="A4" s="406" t="s">
        <v>70</v>
      </c>
      <c r="B4" s="677">
        <v>8319</v>
      </c>
      <c r="C4" s="677">
        <v>2411810</v>
      </c>
      <c r="D4" s="677">
        <v>62</v>
      </c>
      <c r="E4" s="677">
        <v>254124</v>
      </c>
      <c r="F4" s="677">
        <v>1286</v>
      </c>
      <c r="G4" s="677">
        <v>455033</v>
      </c>
      <c r="H4" s="677">
        <v>177</v>
      </c>
      <c r="I4" s="677">
        <v>52184</v>
      </c>
      <c r="J4" s="677">
        <v>26</v>
      </c>
      <c r="K4" s="677">
        <v>1784</v>
      </c>
      <c r="L4" s="677">
        <v>322</v>
      </c>
      <c r="M4" s="677">
        <v>2093</v>
      </c>
      <c r="N4" s="677">
        <v>1962</v>
      </c>
      <c r="O4" s="677">
        <v>958332</v>
      </c>
      <c r="P4" s="677">
        <v>439</v>
      </c>
      <c r="Q4" s="677">
        <v>62502</v>
      </c>
      <c r="R4" s="677">
        <v>117</v>
      </c>
      <c r="S4" s="677">
        <v>174169</v>
      </c>
      <c r="T4" s="677">
        <v>473</v>
      </c>
      <c r="U4" s="677">
        <v>1216122</v>
      </c>
      <c r="V4" s="677">
        <v>101</v>
      </c>
      <c r="W4" s="677">
        <v>133988</v>
      </c>
      <c r="X4" s="677">
        <v>32</v>
      </c>
      <c r="Y4" s="677">
        <v>85897</v>
      </c>
      <c r="Z4" s="677">
        <v>7788</v>
      </c>
      <c r="AA4" s="677">
        <v>379681</v>
      </c>
      <c r="AB4" s="677">
        <v>21104</v>
      </c>
      <c r="AC4" s="677">
        <v>6187719</v>
      </c>
    </row>
    <row r="5" spans="1:44" s="678" customFormat="1">
      <c r="A5" s="406" t="s">
        <v>71</v>
      </c>
      <c r="B5" s="677">
        <v>8855</v>
      </c>
      <c r="C5" s="677">
        <v>2224537.33</v>
      </c>
      <c r="D5" s="677">
        <v>63</v>
      </c>
      <c r="E5" s="677">
        <v>235913.9</v>
      </c>
      <c r="F5" s="677">
        <v>1411</v>
      </c>
      <c r="G5" s="677">
        <v>468497.71</v>
      </c>
      <c r="H5" s="677">
        <v>189</v>
      </c>
      <c r="I5" s="677">
        <v>57928.06</v>
      </c>
      <c r="J5" s="677">
        <v>23</v>
      </c>
      <c r="K5" s="677">
        <v>1657.94</v>
      </c>
      <c r="L5" s="677">
        <v>378</v>
      </c>
      <c r="M5" s="677">
        <v>2379.34</v>
      </c>
      <c r="N5" s="677">
        <v>1815</v>
      </c>
      <c r="O5" s="677">
        <v>1105914.56</v>
      </c>
      <c r="P5" s="677">
        <v>456</v>
      </c>
      <c r="Q5" s="677">
        <v>57849.16</v>
      </c>
      <c r="R5" s="677">
        <v>114</v>
      </c>
      <c r="S5" s="677">
        <v>192945.8</v>
      </c>
      <c r="T5" s="677">
        <v>489</v>
      </c>
      <c r="U5" s="677">
        <v>1227301.44</v>
      </c>
      <c r="V5" s="677">
        <v>104</v>
      </c>
      <c r="W5" s="677">
        <v>175627.34</v>
      </c>
      <c r="X5" s="677">
        <v>31</v>
      </c>
      <c r="Y5" s="677">
        <v>69999.350000000006</v>
      </c>
      <c r="Z5" s="677">
        <v>11280</v>
      </c>
      <c r="AA5" s="677">
        <v>430774</v>
      </c>
      <c r="AB5" s="677">
        <v>25208</v>
      </c>
      <c r="AC5" s="677">
        <v>6251325.9100000001</v>
      </c>
    </row>
    <row r="6" spans="1:44" s="678" customFormat="1">
      <c r="A6" s="408">
        <v>42108</v>
      </c>
      <c r="B6" s="679">
        <v>8333</v>
      </c>
      <c r="C6" s="679">
        <v>2355308</v>
      </c>
      <c r="D6" s="679">
        <v>62</v>
      </c>
      <c r="E6" s="679">
        <v>247417</v>
      </c>
      <c r="F6" s="679">
        <v>1281</v>
      </c>
      <c r="G6" s="679">
        <v>445954</v>
      </c>
      <c r="H6" s="679">
        <v>177</v>
      </c>
      <c r="I6" s="679">
        <v>51994</v>
      </c>
      <c r="J6" s="679">
        <v>24</v>
      </c>
      <c r="K6" s="679">
        <v>1704</v>
      </c>
      <c r="L6" s="679">
        <v>325</v>
      </c>
      <c r="M6" s="679">
        <v>2204</v>
      </c>
      <c r="N6" s="679">
        <v>1951</v>
      </c>
      <c r="O6" s="679">
        <v>1030014</v>
      </c>
      <c r="P6" s="679">
        <v>444</v>
      </c>
      <c r="Q6" s="679">
        <v>59199</v>
      </c>
      <c r="R6" s="679">
        <v>117</v>
      </c>
      <c r="S6" s="679">
        <v>183686</v>
      </c>
      <c r="T6" s="679">
        <v>473</v>
      </c>
      <c r="U6" s="679">
        <v>1215577</v>
      </c>
      <c r="V6" s="679">
        <v>101</v>
      </c>
      <c r="W6" s="679">
        <v>137109</v>
      </c>
      <c r="X6" s="679">
        <v>32</v>
      </c>
      <c r="Y6" s="679">
        <v>86256</v>
      </c>
      <c r="Z6" s="679">
        <v>8005</v>
      </c>
      <c r="AA6" s="679">
        <v>380305</v>
      </c>
      <c r="AB6" s="679">
        <f>Z6+X6+V6+T6+R6+P6+N6+L6+J6+H6+F6+D6+B6</f>
        <v>21325</v>
      </c>
      <c r="AC6" s="679">
        <f>AA6+Y6+W6+U6+S6+Q6+O6+M6+K6+I6+G6+E6+C6</f>
        <v>6196727</v>
      </c>
    </row>
    <row r="7" spans="1:44" s="678" customFormat="1">
      <c r="A7" s="408">
        <v>42138</v>
      </c>
      <c r="B7" s="679">
        <v>8369</v>
      </c>
      <c r="C7" s="679">
        <v>2413049</v>
      </c>
      <c r="D7" s="679">
        <v>62</v>
      </c>
      <c r="E7" s="679">
        <v>250666</v>
      </c>
      <c r="F7" s="679">
        <v>1299</v>
      </c>
      <c r="G7" s="679">
        <v>461223</v>
      </c>
      <c r="H7" s="679">
        <v>178</v>
      </c>
      <c r="I7" s="679">
        <v>52582</v>
      </c>
      <c r="J7" s="679">
        <v>24</v>
      </c>
      <c r="K7" s="679">
        <v>1775</v>
      </c>
      <c r="L7" s="679">
        <v>332</v>
      </c>
      <c r="M7" s="679">
        <v>2281</v>
      </c>
      <c r="N7" s="679">
        <v>1960</v>
      </c>
      <c r="O7" s="679">
        <v>1062408</v>
      </c>
      <c r="P7" s="679">
        <v>450</v>
      </c>
      <c r="Q7" s="679">
        <v>55773</v>
      </c>
      <c r="R7" s="679">
        <v>117</v>
      </c>
      <c r="S7" s="679">
        <v>190357</v>
      </c>
      <c r="T7" s="679">
        <v>468</v>
      </c>
      <c r="U7" s="679">
        <v>1243976</v>
      </c>
      <c r="V7" s="679">
        <v>101</v>
      </c>
      <c r="W7" s="679">
        <v>140012</v>
      </c>
      <c r="X7" s="679">
        <v>32</v>
      </c>
      <c r="Y7" s="679">
        <v>85314</v>
      </c>
      <c r="Z7" s="679">
        <v>8320</v>
      </c>
      <c r="AA7" s="679">
        <v>386249</v>
      </c>
      <c r="AB7" s="679">
        <v>21712</v>
      </c>
      <c r="AC7" s="679">
        <v>6345664</v>
      </c>
    </row>
    <row r="8" spans="1:44" s="678" customFormat="1">
      <c r="A8" s="408">
        <v>42169</v>
      </c>
      <c r="B8" s="679">
        <v>8409</v>
      </c>
      <c r="C8" s="679">
        <v>2386457</v>
      </c>
      <c r="D8" s="679">
        <v>63</v>
      </c>
      <c r="E8" s="679">
        <v>249776</v>
      </c>
      <c r="F8" s="679">
        <v>1310</v>
      </c>
      <c r="G8" s="679">
        <v>455303</v>
      </c>
      <c r="H8" s="679">
        <v>178</v>
      </c>
      <c r="I8" s="679">
        <v>52517</v>
      </c>
      <c r="J8" s="679">
        <v>24</v>
      </c>
      <c r="K8" s="679">
        <v>1871</v>
      </c>
      <c r="L8" s="679">
        <v>341</v>
      </c>
      <c r="M8" s="679">
        <v>2357</v>
      </c>
      <c r="N8" s="679">
        <v>1969</v>
      </c>
      <c r="O8" s="679">
        <v>1040629</v>
      </c>
      <c r="P8" s="679">
        <v>455</v>
      </c>
      <c r="Q8" s="679">
        <v>55711</v>
      </c>
      <c r="R8" s="679">
        <v>117</v>
      </c>
      <c r="S8" s="679">
        <v>185346</v>
      </c>
      <c r="T8" s="679">
        <v>468</v>
      </c>
      <c r="U8" s="679">
        <v>1241439</v>
      </c>
      <c r="V8" s="679">
        <v>104</v>
      </c>
      <c r="W8" s="679">
        <v>142570</v>
      </c>
      <c r="X8" s="679">
        <v>31</v>
      </c>
      <c r="Y8" s="679">
        <v>83489</v>
      </c>
      <c r="Z8" s="679">
        <v>8751</v>
      </c>
      <c r="AA8" s="679">
        <v>382716</v>
      </c>
      <c r="AB8" s="679">
        <v>22220</v>
      </c>
      <c r="AC8" s="679">
        <v>6280182</v>
      </c>
    </row>
    <row r="9" spans="1:44" s="678" customFormat="1">
      <c r="A9" s="408">
        <v>42199</v>
      </c>
      <c r="B9" s="679">
        <v>8458</v>
      </c>
      <c r="C9" s="679">
        <v>2453013.1100000003</v>
      </c>
      <c r="D9" s="679">
        <v>63</v>
      </c>
      <c r="E9" s="679">
        <v>259125.30999999997</v>
      </c>
      <c r="F9" s="679">
        <v>1325</v>
      </c>
      <c r="G9" s="679">
        <v>478237.48000000004</v>
      </c>
      <c r="H9" s="679">
        <v>179</v>
      </c>
      <c r="I9" s="679">
        <v>52692.169999999991</v>
      </c>
      <c r="J9" s="679">
        <v>24</v>
      </c>
      <c r="K9" s="679">
        <v>1959.33</v>
      </c>
      <c r="L9" s="679">
        <v>334</v>
      </c>
      <c r="M9" s="679">
        <v>2731.09</v>
      </c>
      <c r="N9" s="679">
        <v>1959</v>
      </c>
      <c r="O9" s="679">
        <v>1108666.78</v>
      </c>
      <c r="P9" s="679">
        <v>451</v>
      </c>
      <c r="Q9" s="679">
        <v>57899.060000000005</v>
      </c>
      <c r="R9" s="679">
        <v>117</v>
      </c>
      <c r="S9" s="679">
        <v>186992.62999999998</v>
      </c>
      <c r="T9" s="679">
        <v>509</v>
      </c>
      <c r="U9" s="679">
        <v>1254921.3</v>
      </c>
      <c r="V9" s="679">
        <v>104</v>
      </c>
      <c r="W9" s="679">
        <v>147761.86000000002</v>
      </c>
      <c r="X9" s="679">
        <v>31</v>
      </c>
      <c r="Y9" s="679">
        <v>82223.23000000001</v>
      </c>
      <c r="Z9" s="679">
        <v>9234</v>
      </c>
      <c r="AA9" s="679">
        <v>386122</v>
      </c>
      <c r="AB9" s="679">
        <v>22788</v>
      </c>
      <c r="AC9" s="679">
        <v>6472345.8100000015</v>
      </c>
    </row>
    <row r="10" spans="1:44" s="678" customFormat="1">
      <c r="A10" s="408">
        <v>42230</v>
      </c>
      <c r="B10" s="679">
        <v>8471</v>
      </c>
      <c r="C10" s="679">
        <v>2313547.8199999998</v>
      </c>
      <c r="D10" s="679">
        <v>63</v>
      </c>
      <c r="E10" s="679">
        <v>240479.23</v>
      </c>
      <c r="F10" s="679">
        <v>1334</v>
      </c>
      <c r="G10" s="679">
        <v>460007.29000000004</v>
      </c>
      <c r="H10" s="679">
        <v>180</v>
      </c>
      <c r="I10" s="679">
        <v>52610.069999999992</v>
      </c>
      <c r="J10" s="679">
        <v>24</v>
      </c>
      <c r="K10" s="679">
        <v>1845.3400000000001</v>
      </c>
      <c r="L10" s="679">
        <v>353</v>
      </c>
      <c r="M10" s="679">
        <v>2651.89</v>
      </c>
      <c r="N10" s="679">
        <v>1953</v>
      </c>
      <c r="O10" s="679">
        <v>1078927.5399999998</v>
      </c>
      <c r="P10" s="679">
        <v>459</v>
      </c>
      <c r="Q10" s="679">
        <v>56399.439999999995</v>
      </c>
      <c r="R10" s="679">
        <v>118</v>
      </c>
      <c r="S10" s="679">
        <v>218442.27000000002</v>
      </c>
      <c r="T10" s="679">
        <v>522</v>
      </c>
      <c r="U10" s="679">
        <v>1210686.02</v>
      </c>
      <c r="V10" s="679">
        <v>104</v>
      </c>
      <c r="W10" s="679">
        <v>151076.04</v>
      </c>
      <c r="X10" s="679">
        <v>31</v>
      </c>
      <c r="Y10" s="679">
        <v>75610.48</v>
      </c>
      <c r="Z10" s="679">
        <v>9457</v>
      </c>
      <c r="AA10" s="679">
        <v>400104</v>
      </c>
      <c r="AB10" s="679">
        <v>23069</v>
      </c>
      <c r="AC10" s="679">
        <v>6262387.3199999994</v>
      </c>
    </row>
    <row r="11" spans="1:44" s="678" customFormat="1">
      <c r="A11" s="408">
        <v>42261</v>
      </c>
      <c r="B11" s="679">
        <v>8544</v>
      </c>
      <c r="C11" s="679">
        <v>2303513.13</v>
      </c>
      <c r="D11" s="679">
        <v>63</v>
      </c>
      <c r="E11" s="679">
        <v>242686.46999999997</v>
      </c>
      <c r="F11" s="679">
        <v>1353</v>
      </c>
      <c r="G11" s="679">
        <v>458341.82999999996</v>
      </c>
      <c r="H11" s="679">
        <v>181</v>
      </c>
      <c r="I11" s="679">
        <v>52561.189999999995</v>
      </c>
      <c r="J11" s="679">
        <v>24</v>
      </c>
      <c r="K11" s="679">
        <v>1869.0499999999997</v>
      </c>
      <c r="L11" s="679">
        <v>370</v>
      </c>
      <c r="M11" s="679">
        <v>2758.84</v>
      </c>
      <c r="N11" s="679">
        <v>1956</v>
      </c>
      <c r="O11" s="679">
        <v>1020296.23</v>
      </c>
      <c r="P11" s="679">
        <v>460</v>
      </c>
      <c r="Q11" s="679">
        <v>55070.19</v>
      </c>
      <c r="R11" s="679">
        <v>118</v>
      </c>
      <c r="S11" s="679">
        <v>215470.58000000007</v>
      </c>
      <c r="T11" s="679">
        <v>523</v>
      </c>
      <c r="U11" s="679">
        <v>1206425.8500000001</v>
      </c>
      <c r="V11" s="679">
        <v>104</v>
      </c>
      <c r="W11" s="679">
        <v>154479.58000000002</v>
      </c>
      <c r="X11" s="679">
        <v>31</v>
      </c>
      <c r="Y11" s="679">
        <v>76898.38</v>
      </c>
      <c r="Z11" s="679">
        <v>9714</v>
      </c>
      <c r="AA11" s="679">
        <v>393678.83999999997</v>
      </c>
      <c r="AB11" s="679">
        <v>23441</v>
      </c>
      <c r="AC11" s="679">
        <v>6184050.1600000001</v>
      </c>
    </row>
    <row r="12" spans="1:44" s="678" customFormat="1">
      <c r="A12" s="408">
        <v>42291</v>
      </c>
      <c r="B12" s="679">
        <v>8606</v>
      </c>
      <c r="C12" s="679">
        <v>2344178.6</v>
      </c>
      <c r="D12" s="679">
        <v>63</v>
      </c>
      <c r="E12" s="679">
        <v>248720.18</v>
      </c>
      <c r="F12" s="679">
        <v>1375</v>
      </c>
      <c r="G12" s="679">
        <v>461298.2</v>
      </c>
      <c r="H12" s="679">
        <v>187</v>
      </c>
      <c r="I12" s="679">
        <v>53857.930000000008</v>
      </c>
      <c r="J12" s="679">
        <v>24</v>
      </c>
      <c r="K12" s="679">
        <v>1938.2800000000002</v>
      </c>
      <c r="L12" s="679">
        <v>379</v>
      </c>
      <c r="M12" s="679">
        <v>2649.3700000000003</v>
      </c>
      <c r="N12" s="679">
        <v>1978</v>
      </c>
      <c r="O12" s="679">
        <v>1088512.8600000003</v>
      </c>
      <c r="P12" s="679">
        <v>461</v>
      </c>
      <c r="Q12" s="679">
        <v>55721.439999999995</v>
      </c>
      <c r="R12" s="679">
        <v>118</v>
      </c>
      <c r="S12" s="679">
        <v>222012.75999999998</v>
      </c>
      <c r="T12" s="680">
        <v>483</v>
      </c>
      <c r="U12" s="680">
        <v>1220472.6099999999</v>
      </c>
      <c r="V12" s="679">
        <v>104</v>
      </c>
      <c r="W12" s="679">
        <v>157391.49000000002</v>
      </c>
      <c r="X12" s="679">
        <v>31</v>
      </c>
      <c r="Y12" s="679">
        <v>78503.520000000019</v>
      </c>
      <c r="Z12" s="679">
        <v>9870</v>
      </c>
      <c r="AA12" s="679">
        <v>402238</v>
      </c>
      <c r="AB12" s="679">
        <v>23679</v>
      </c>
      <c r="AC12" s="679">
        <v>6337495.4000000013</v>
      </c>
    </row>
    <row r="13" spans="1:44" s="678" customFormat="1">
      <c r="A13" s="408">
        <v>42322</v>
      </c>
      <c r="B13" s="679">
        <v>8662</v>
      </c>
      <c r="C13" s="679">
        <v>2308768.5499999998</v>
      </c>
      <c r="D13" s="679">
        <v>63</v>
      </c>
      <c r="E13" s="679">
        <v>245225.40999999997</v>
      </c>
      <c r="F13" s="679">
        <v>1379</v>
      </c>
      <c r="G13" s="679">
        <v>460058.23000000004</v>
      </c>
      <c r="H13" s="679">
        <v>188</v>
      </c>
      <c r="I13" s="679">
        <v>54640.39</v>
      </c>
      <c r="J13" s="679">
        <v>24</v>
      </c>
      <c r="K13" s="679">
        <v>1961.94</v>
      </c>
      <c r="L13" s="679">
        <v>390</v>
      </c>
      <c r="M13" s="679">
        <v>2705.4699999999993</v>
      </c>
      <c r="N13" s="679">
        <v>1968</v>
      </c>
      <c r="O13" s="679">
        <v>1105407.72</v>
      </c>
      <c r="P13" s="679">
        <v>458</v>
      </c>
      <c r="Q13" s="679">
        <v>56835.03</v>
      </c>
      <c r="R13" s="679">
        <v>116</v>
      </c>
      <c r="S13" s="679">
        <v>236891.84000000003</v>
      </c>
      <c r="T13" s="680">
        <v>484</v>
      </c>
      <c r="U13" s="680">
        <v>1223033.81</v>
      </c>
      <c r="V13" s="679">
        <v>104</v>
      </c>
      <c r="W13" s="679">
        <v>160146.62000000002</v>
      </c>
      <c r="X13" s="679">
        <v>31</v>
      </c>
      <c r="Y13" s="679">
        <v>78543.03</v>
      </c>
      <c r="Z13" s="679">
        <v>10772</v>
      </c>
      <c r="AA13" s="679">
        <v>406286</v>
      </c>
      <c r="AB13" s="679">
        <v>24639</v>
      </c>
      <c r="AC13" s="679">
        <v>6340503.8800000008</v>
      </c>
    </row>
    <row r="14" spans="1:44" s="678" customFormat="1">
      <c r="A14" s="408">
        <v>42352</v>
      </c>
      <c r="B14" s="679">
        <v>8689</v>
      </c>
      <c r="C14" s="679">
        <v>2320539</v>
      </c>
      <c r="D14" s="679">
        <v>64</v>
      </c>
      <c r="E14" s="679">
        <v>244128</v>
      </c>
      <c r="F14" s="679">
        <v>1390</v>
      </c>
      <c r="G14" s="679">
        <v>487013</v>
      </c>
      <c r="H14" s="679">
        <v>188</v>
      </c>
      <c r="I14" s="679">
        <v>56179.1</v>
      </c>
      <c r="J14" s="679">
        <v>24</v>
      </c>
      <c r="K14" s="679">
        <v>1815.1</v>
      </c>
      <c r="L14" s="679">
        <v>398</v>
      </c>
      <c r="M14" s="679">
        <v>2737.72</v>
      </c>
      <c r="N14" s="679">
        <v>1884</v>
      </c>
      <c r="O14" s="679">
        <v>1111019.3999999999</v>
      </c>
      <c r="P14" s="679">
        <v>458</v>
      </c>
      <c r="Q14" s="679">
        <v>58445.77</v>
      </c>
      <c r="R14" s="679">
        <v>115</v>
      </c>
      <c r="S14" s="679">
        <v>221262.4</v>
      </c>
      <c r="T14" s="680">
        <v>488</v>
      </c>
      <c r="U14" s="680">
        <v>1224574.24</v>
      </c>
      <c r="V14" s="679">
        <v>104</v>
      </c>
      <c r="W14" s="679">
        <v>164423.22</v>
      </c>
      <c r="X14" s="679">
        <v>31</v>
      </c>
      <c r="Y14" s="679">
        <v>75123</v>
      </c>
      <c r="Z14" s="679">
        <v>11034</v>
      </c>
      <c r="AA14" s="679">
        <v>415115</v>
      </c>
      <c r="AB14" s="679">
        <v>24867</v>
      </c>
      <c r="AC14" s="679">
        <v>6382374.9900000002</v>
      </c>
    </row>
    <row r="15" spans="1:44" s="678" customFormat="1">
      <c r="A15" s="408">
        <v>42383</v>
      </c>
      <c r="B15" s="679">
        <v>8753</v>
      </c>
      <c r="C15" s="679">
        <v>2200836.5499999998</v>
      </c>
      <c r="D15" s="679">
        <v>64</v>
      </c>
      <c r="E15" s="679">
        <v>231259.56</v>
      </c>
      <c r="F15" s="679">
        <v>1391</v>
      </c>
      <c r="G15" s="679">
        <v>457931.84</v>
      </c>
      <c r="H15" s="679">
        <v>188</v>
      </c>
      <c r="I15" s="679">
        <v>57948.4</v>
      </c>
      <c r="J15" s="679">
        <v>24</v>
      </c>
      <c r="K15" s="679">
        <v>1740.4</v>
      </c>
      <c r="L15" s="679">
        <v>399</v>
      </c>
      <c r="M15" s="679">
        <v>2536.2399999999998</v>
      </c>
      <c r="N15" s="679">
        <v>1878</v>
      </c>
      <c r="O15" s="679">
        <v>1121892.42</v>
      </c>
      <c r="P15" s="679">
        <v>464</v>
      </c>
      <c r="Q15" s="679">
        <v>58598.67</v>
      </c>
      <c r="R15" s="679">
        <v>115</v>
      </c>
      <c r="S15" s="679">
        <v>222470.38</v>
      </c>
      <c r="T15" s="680">
        <v>490</v>
      </c>
      <c r="U15" s="680">
        <v>1187494.17</v>
      </c>
      <c r="V15" s="679">
        <v>104</v>
      </c>
      <c r="W15" s="679">
        <v>167507.26</v>
      </c>
      <c r="X15" s="679">
        <v>31</v>
      </c>
      <c r="Y15" s="679">
        <v>65012.959999999999</v>
      </c>
      <c r="Z15" s="679">
        <v>11090</v>
      </c>
      <c r="AA15" s="679">
        <v>418167</v>
      </c>
      <c r="AB15" s="679">
        <v>24991</v>
      </c>
      <c r="AC15" s="679">
        <v>6193396.1699999999</v>
      </c>
    </row>
    <row r="16" spans="1:44" s="678" customFormat="1">
      <c r="A16" s="408">
        <v>42414</v>
      </c>
      <c r="B16" s="679">
        <v>8760</v>
      </c>
      <c r="C16" s="679">
        <v>2043139.4</v>
      </c>
      <c r="D16" s="679">
        <v>64</v>
      </c>
      <c r="E16" s="679">
        <v>210088.37</v>
      </c>
      <c r="F16" s="679">
        <v>1401</v>
      </c>
      <c r="G16" s="679">
        <v>430503.97</v>
      </c>
      <c r="H16" s="679">
        <v>190</v>
      </c>
      <c r="I16" s="679">
        <v>57646.89</v>
      </c>
      <c r="J16" s="679">
        <v>24</v>
      </c>
      <c r="K16" s="679">
        <v>1584.31</v>
      </c>
      <c r="L16" s="679">
        <v>385</v>
      </c>
      <c r="M16" s="679">
        <v>2228.39</v>
      </c>
      <c r="N16" s="679">
        <v>1842</v>
      </c>
      <c r="O16" s="679">
        <v>1098459.08</v>
      </c>
      <c r="P16" s="679">
        <v>468</v>
      </c>
      <c r="Q16" s="679">
        <v>57676.83</v>
      </c>
      <c r="R16" s="679">
        <v>115</v>
      </c>
      <c r="S16" s="679">
        <v>218830.9</v>
      </c>
      <c r="T16" s="680">
        <v>489</v>
      </c>
      <c r="U16" s="680">
        <v>1143811.79</v>
      </c>
      <c r="V16" s="679">
        <v>104</v>
      </c>
      <c r="W16" s="679">
        <v>169586.71</v>
      </c>
      <c r="X16" s="679">
        <v>31</v>
      </c>
      <c r="Y16" s="679">
        <v>62609.31</v>
      </c>
      <c r="Z16" s="679">
        <v>11240</v>
      </c>
      <c r="AA16" s="679">
        <v>418087</v>
      </c>
      <c r="AB16" s="679">
        <v>25113</v>
      </c>
      <c r="AC16" s="679">
        <v>5914253.0800000001</v>
      </c>
    </row>
    <row r="17" spans="1:44" s="678" customFormat="1">
      <c r="A17" s="408">
        <v>42443</v>
      </c>
      <c r="B17" s="679">
        <v>8855</v>
      </c>
      <c r="C17" s="679">
        <v>2224537.33</v>
      </c>
      <c r="D17" s="679">
        <v>63</v>
      </c>
      <c r="E17" s="679">
        <v>235913.9</v>
      </c>
      <c r="F17" s="679">
        <v>1411</v>
      </c>
      <c r="G17" s="679">
        <v>468497.71</v>
      </c>
      <c r="H17" s="679">
        <v>189</v>
      </c>
      <c r="I17" s="679">
        <v>57928.06</v>
      </c>
      <c r="J17" s="679">
        <v>23</v>
      </c>
      <c r="K17" s="679">
        <v>1657.94</v>
      </c>
      <c r="L17" s="679">
        <v>378</v>
      </c>
      <c r="M17" s="679">
        <v>2379.34</v>
      </c>
      <c r="N17" s="679">
        <v>1815</v>
      </c>
      <c r="O17" s="679">
        <v>1105914.56</v>
      </c>
      <c r="P17" s="679">
        <v>456</v>
      </c>
      <c r="Q17" s="679">
        <v>57849.16</v>
      </c>
      <c r="R17" s="679">
        <v>114</v>
      </c>
      <c r="S17" s="679">
        <v>192945.8</v>
      </c>
      <c r="T17" s="680">
        <v>489</v>
      </c>
      <c r="U17" s="680">
        <v>1227301.44</v>
      </c>
      <c r="V17" s="679">
        <v>104</v>
      </c>
      <c r="W17" s="679">
        <v>175627.34</v>
      </c>
      <c r="X17" s="679">
        <v>31</v>
      </c>
      <c r="Y17" s="679">
        <v>69999.350000000006</v>
      </c>
      <c r="Z17" s="679">
        <v>11280</v>
      </c>
      <c r="AA17" s="679">
        <v>430774</v>
      </c>
      <c r="AB17" s="679">
        <v>25208</v>
      </c>
      <c r="AC17" s="679">
        <v>6251325.9100000001</v>
      </c>
    </row>
    <row r="18" spans="1:44" s="681" customFormat="1" ht="12.75" customHeight="1">
      <c r="A18" s="1274" t="s">
        <v>686</v>
      </c>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row>
    <row r="19" spans="1:44" s="681" customFormat="1" ht="10.5" customHeight="1">
      <c r="A19" s="1275" t="s">
        <v>687</v>
      </c>
      <c r="B19" s="1275"/>
      <c r="C19" s="1275"/>
      <c r="D19" s="1275"/>
      <c r="E19" s="1275"/>
      <c r="F19" s="1275"/>
      <c r="G19" s="1275"/>
      <c r="H19" s="1275"/>
      <c r="I19" s="1275"/>
      <c r="J19" s="1275"/>
      <c r="K19" s="1275"/>
      <c r="L19" s="1275"/>
      <c r="M19" s="1275"/>
      <c r="N19" s="1275"/>
      <c r="O19" s="1275"/>
      <c r="P19" s="843"/>
      <c r="Q19" s="843"/>
      <c r="R19" s="843"/>
      <c r="S19" s="843"/>
      <c r="T19" s="843"/>
      <c r="U19" s="843"/>
      <c r="V19" s="843"/>
      <c r="W19" s="843"/>
      <c r="X19" s="843"/>
      <c r="Y19" s="843"/>
    </row>
    <row r="20" spans="1:44" ht="15.75" customHeight="1">
      <c r="A20" s="1267" t="s">
        <v>773</v>
      </c>
      <c r="B20" s="1267"/>
      <c r="C20" s="1267"/>
      <c r="D20" s="1267"/>
      <c r="E20" s="1267"/>
      <c r="F20" s="842"/>
      <c r="G20" s="430"/>
      <c r="H20" s="682"/>
      <c r="I20" s="682"/>
      <c r="J20" s="682"/>
      <c r="K20" s="682"/>
      <c r="L20" s="682"/>
      <c r="M20" s="682"/>
      <c r="N20" s="682"/>
      <c r="O20" s="682"/>
      <c r="P20" s="682"/>
      <c r="Q20" s="682"/>
      <c r="R20" s="682"/>
      <c r="S20" s="682"/>
      <c r="T20" s="682"/>
      <c r="U20" s="682"/>
      <c r="V20" s="682"/>
      <c r="W20" s="682"/>
      <c r="X20" s="682"/>
      <c r="Y20" s="682"/>
      <c r="Z20" s="682"/>
      <c r="AA20" s="682"/>
      <c r="AB20" s="682"/>
      <c r="AC20" s="683"/>
      <c r="AE20" s="53"/>
      <c r="AF20" s="53"/>
      <c r="AG20" s="53"/>
      <c r="AH20" s="53"/>
      <c r="AI20" s="53"/>
      <c r="AJ20" s="53"/>
      <c r="AK20" s="53"/>
      <c r="AL20" s="53"/>
      <c r="AM20" s="53"/>
      <c r="AN20" s="53"/>
      <c r="AO20" s="53"/>
      <c r="AP20" s="53"/>
      <c r="AQ20" s="53"/>
      <c r="AR20" s="53"/>
    </row>
    <row r="21" spans="1:44">
      <c r="A21" s="1273" t="s">
        <v>688</v>
      </c>
      <c r="B21" s="1273"/>
      <c r="C21" s="1273"/>
      <c r="D21" s="1273"/>
      <c r="E21" s="1273"/>
      <c r="F21" s="1273"/>
      <c r="G21" s="1273"/>
      <c r="H21" s="1273"/>
      <c r="I21" s="1273"/>
      <c r="J21" s="1273"/>
      <c r="AA21" s="684"/>
      <c r="AG21" s="53"/>
      <c r="AH21" s="53"/>
      <c r="AI21" s="53"/>
      <c r="AJ21" s="53"/>
      <c r="AK21" s="53"/>
      <c r="AL21" s="53"/>
      <c r="AM21" s="53"/>
      <c r="AN21" s="53"/>
      <c r="AO21" s="53"/>
      <c r="AP21" s="53"/>
      <c r="AQ21" s="53"/>
      <c r="AR21" s="53"/>
    </row>
    <row r="22" spans="1:44">
      <c r="I22" s="682"/>
      <c r="J22" s="678"/>
      <c r="AF22" s="685"/>
      <c r="AG22" s="53"/>
      <c r="AH22" s="53"/>
      <c r="AI22" s="53"/>
      <c r="AJ22" s="53"/>
      <c r="AK22" s="53"/>
      <c r="AL22" s="53"/>
      <c r="AM22" s="53"/>
      <c r="AN22" s="53"/>
      <c r="AO22" s="53"/>
      <c r="AP22" s="53"/>
      <c r="AQ22" s="53"/>
      <c r="AR22" s="53"/>
    </row>
    <row r="23" spans="1:44">
      <c r="I23" s="682"/>
      <c r="J23" s="678"/>
    </row>
    <row r="24" spans="1:44">
      <c r="I24" s="682"/>
      <c r="J24" s="682"/>
    </row>
  </sheetData>
  <mergeCells count="19">
    <mergeCell ref="A21:J21"/>
    <mergeCell ref="A20:E20"/>
    <mergeCell ref="D2:E2"/>
    <mergeCell ref="F2:G2"/>
    <mergeCell ref="H2:I2"/>
    <mergeCell ref="A18:Y18"/>
    <mergeCell ref="A19:O19"/>
    <mergeCell ref="J2:K2"/>
    <mergeCell ref="X2:Y2"/>
    <mergeCell ref="A2:A3"/>
    <mergeCell ref="B2:C2"/>
    <mergeCell ref="Z2:AA2"/>
    <mergeCell ref="AB2:AC2"/>
    <mergeCell ref="L2:M2"/>
    <mergeCell ref="N2:O2"/>
    <mergeCell ref="P2:Q2"/>
    <mergeCell ref="R2:S2"/>
    <mergeCell ref="T2:U2"/>
    <mergeCell ref="V2:W2"/>
  </mergeCells>
  <pageMargins left="0.5" right="0.25" top="1" bottom="1" header="0.5" footer="0.5"/>
  <pageSetup scale="65"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zoomScaleSheetLayoutView="115" workbookViewId="0">
      <selection sqref="A1:K1"/>
    </sheetView>
  </sheetViews>
  <sheetFormatPr defaultRowHeight="12.75"/>
  <cols>
    <col min="1" max="1" width="8.7109375" style="45" customWidth="1"/>
    <col min="2" max="8" width="9.85546875" style="45" customWidth="1"/>
    <col min="9" max="9" width="9.28515625" style="45" customWidth="1"/>
    <col min="10" max="10" width="9.85546875" style="45" customWidth="1"/>
    <col min="11" max="11" width="12.7109375" style="45" customWidth="1"/>
    <col min="12" max="12" width="9.140625" style="45"/>
    <col min="13" max="17" width="9.140625" style="45" customWidth="1"/>
    <col min="18" max="16384" width="9.140625" style="45"/>
  </cols>
  <sheetData>
    <row r="1" spans="1:11" s="432" customFormat="1" ht="19.5" thickBot="1">
      <c r="A1" s="1279" t="str">
        <f>[7]Tables!$A$53</f>
        <v>Table 52: Trends in Resource Mobilization by Mutual Funds (` crore)</v>
      </c>
      <c r="B1" s="1279"/>
      <c r="C1" s="1279"/>
      <c r="D1" s="1279"/>
      <c r="E1" s="1279"/>
      <c r="F1" s="1279"/>
      <c r="G1" s="1279"/>
      <c r="H1" s="1279"/>
      <c r="I1" s="1279"/>
      <c r="J1" s="1279"/>
      <c r="K1" s="1279"/>
    </row>
    <row r="2" spans="1:11" s="432" customFormat="1" ht="15" customHeight="1">
      <c r="A2" s="1280" t="s">
        <v>143</v>
      </c>
      <c r="B2" s="1282" t="s">
        <v>373</v>
      </c>
      <c r="C2" s="1282"/>
      <c r="D2" s="1282"/>
      <c r="E2" s="1282" t="s">
        <v>374</v>
      </c>
      <c r="F2" s="1282"/>
      <c r="G2" s="1282"/>
      <c r="H2" s="1282" t="s">
        <v>375</v>
      </c>
      <c r="I2" s="1282"/>
      <c r="J2" s="1282"/>
      <c r="K2" s="1283" t="s">
        <v>376</v>
      </c>
    </row>
    <row r="3" spans="1:11" s="433" customFormat="1" ht="39.75" customHeight="1">
      <c r="A3" s="1281"/>
      <c r="B3" s="710" t="s">
        <v>377</v>
      </c>
      <c r="C3" s="710" t="s">
        <v>378</v>
      </c>
      <c r="D3" s="711" t="s">
        <v>379</v>
      </c>
      <c r="E3" s="710" t="s">
        <v>380</v>
      </c>
      <c r="F3" s="710" t="s">
        <v>378</v>
      </c>
      <c r="G3" s="711" t="s">
        <v>379</v>
      </c>
      <c r="H3" s="710" t="s">
        <v>377</v>
      </c>
      <c r="I3" s="710" t="s">
        <v>378</v>
      </c>
      <c r="J3" s="711" t="s">
        <v>137</v>
      </c>
      <c r="K3" s="1284"/>
    </row>
    <row r="4" spans="1:11" s="421" customFormat="1">
      <c r="A4" s="63" t="s">
        <v>70</v>
      </c>
      <c r="B4" s="434">
        <v>9143962.1468714289</v>
      </c>
      <c r="C4" s="434">
        <v>1942297.4599288017</v>
      </c>
      <c r="D4" s="434">
        <v>11086259.626256894</v>
      </c>
      <c r="E4" s="434">
        <v>9040262.0399665833</v>
      </c>
      <c r="F4" s="434">
        <v>1942709.5104647956</v>
      </c>
      <c r="G4" s="434">
        <v>10982971.55561755</v>
      </c>
      <c r="H4" s="434">
        <v>103700.106904845</v>
      </c>
      <c r="I4" s="434">
        <v>-412.51053599512306</v>
      </c>
      <c r="J4" s="434">
        <v>103287.63576312902</v>
      </c>
      <c r="K4" s="435">
        <v>1082757.2366590069</v>
      </c>
    </row>
    <row r="5" spans="1:11" s="421" customFormat="1">
      <c r="A5" s="63" t="s">
        <v>71</v>
      </c>
      <c r="B5" s="434">
        <v>11126276.537488604</v>
      </c>
      <c r="C5" s="434">
        <v>2639278.6617867127</v>
      </c>
      <c r="D5" s="434">
        <v>13765555.199275315</v>
      </c>
      <c r="E5" s="434">
        <v>11034883.021488674</v>
      </c>
      <c r="F5" s="434">
        <v>2596491.9012937243</v>
      </c>
      <c r="G5" s="434">
        <v>13631374.527694194</v>
      </c>
      <c r="H5" s="434">
        <v>91393.522210038471</v>
      </c>
      <c r="I5" s="434">
        <v>42786.752442223515</v>
      </c>
      <c r="J5" s="434">
        <v>134180.53207055951</v>
      </c>
      <c r="K5" s="435">
        <v>1232823.5256606501</v>
      </c>
    </row>
    <row r="6" spans="1:11" s="421" customFormat="1">
      <c r="A6" s="66">
        <v>42108</v>
      </c>
      <c r="B6" s="436">
        <v>866379.35176745569</v>
      </c>
      <c r="C6" s="436">
        <v>187845.19464678879</v>
      </c>
      <c r="D6" s="436">
        <f t="shared" ref="D6:D13" si="0">B6+C6</f>
        <v>1054224.5464142445</v>
      </c>
      <c r="E6" s="436">
        <v>779346.86576353153</v>
      </c>
      <c r="F6" s="436">
        <v>164309.29248527301</v>
      </c>
      <c r="G6" s="436">
        <f>E6+F6</f>
        <v>943656.15824880451</v>
      </c>
      <c r="H6" s="436">
        <f>B6-E6</f>
        <v>87032.486003924161</v>
      </c>
      <c r="I6" s="436">
        <f>C6-F6</f>
        <v>23535.902161515784</v>
      </c>
      <c r="J6" s="436">
        <f>D6-G6</f>
        <v>110568.38816543994</v>
      </c>
      <c r="K6" s="437">
        <v>1186363.9807046789</v>
      </c>
    </row>
    <row r="7" spans="1:11" s="421" customFormat="1">
      <c r="A7" s="66">
        <v>42138</v>
      </c>
      <c r="B7" s="436">
        <v>871462.29700000002</v>
      </c>
      <c r="C7" s="436">
        <v>180110.57</v>
      </c>
      <c r="D7" s="436">
        <f t="shared" si="0"/>
        <v>1051572.8670000001</v>
      </c>
      <c r="E7" s="436">
        <v>878050.32830000005</v>
      </c>
      <c r="F7" s="436">
        <v>173278.84</v>
      </c>
      <c r="G7" s="436">
        <v>1051329.1680000001</v>
      </c>
      <c r="H7" s="436">
        <v>-6588.0312519999998</v>
      </c>
      <c r="I7" s="436">
        <v>6831.73</v>
      </c>
      <c r="J7" s="436">
        <v>243.69874799999999</v>
      </c>
      <c r="K7" s="437">
        <v>1203547.3400000001</v>
      </c>
    </row>
    <row r="8" spans="1:11" s="421" customFormat="1">
      <c r="A8" s="66">
        <v>42169</v>
      </c>
      <c r="B8" s="436">
        <v>1091866.9522311005</v>
      </c>
      <c r="C8" s="436">
        <v>216967.23</v>
      </c>
      <c r="D8" s="436">
        <f t="shared" si="0"/>
        <v>1308834.1822311005</v>
      </c>
      <c r="E8" s="436">
        <v>1106554.7515771193</v>
      </c>
      <c r="F8" s="436">
        <v>227365.2</v>
      </c>
      <c r="G8" s="436">
        <v>1333919.9485735139</v>
      </c>
      <c r="H8" s="436">
        <v>-14687.799346019543</v>
      </c>
      <c r="I8" s="436">
        <v>-10397.969999999999</v>
      </c>
      <c r="J8" s="436">
        <v>-25085.768851950532</v>
      </c>
      <c r="K8" s="437">
        <v>1173293.8237142798</v>
      </c>
    </row>
    <row r="9" spans="1:11" s="421" customFormat="1">
      <c r="A9" s="66">
        <v>42199</v>
      </c>
      <c r="B9" s="436">
        <v>1185641.3717799219</v>
      </c>
      <c r="C9" s="436">
        <v>217866.1</v>
      </c>
      <c r="D9" s="436">
        <f t="shared" si="0"/>
        <v>1403507.471779922</v>
      </c>
      <c r="E9" s="436">
        <v>1088326.1406332497</v>
      </c>
      <c r="F9" s="436">
        <v>196121</v>
      </c>
      <c r="G9" s="436">
        <v>1284447.1184221604</v>
      </c>
      <c r="H9" s="436">
        <v>97315.231146671766</v>
      </c>
      <c r="I9" s="436">
        <v>21745</v>
      </c>
      <c r="J9" s="436">
        <v>119060.3618262707</v>
      </c>
      <c r="K9" s="437">
        <v>1317267.2854202024</v>
      </c>
    </row>
    <row r="10" spans="1:11" s="421" customFormat="1">
      <c r="A10" s="66">
        <v>42230</v>
      </c>
      <c r="B10" s="436">
        <v>913537.12977114739</v>
      </c>
      <c r="C10" s="436">
        <v>186689</v>
      </c>
      <c r="D10" s="436">
        <f t="shared" si="0"/>
        <v>1100226.1297711474</v>
      </c>
      <c r="E10" s="436">
        <v>951153.10342728952</v>
      </c>
      <c r="F10" s="436">
        <v>195823</v>
      </c>
      <c r="G10" s="436">
        <v>1146975.9825916486</v>
      </c>
      <c r="H10" s="436">
        <v>-37615.973656140981</v>
      </c>
      <c r="I10" s="436">
        <v>-9134</v>
      </c>
      <c r="J10" s="436">
        <v>-46750.1807358039</v>
      </c>
      <c r="K10" s="437">
        <v>1255506.3660539545</v>
      </c>
    </row>
    <row r="11" spans="1:11" s="421" customFormat="1">
      <c r="A11" s="66">
        <v>42261</v>
      </c>
      <c r="B11" s="436">
        <v>813315.58319040108</v>
      </c>
      <c r="C11" s="436">
        <v>203831.07908915891</v>
      </c>
      <c r="D11" s="436">
        <f t="shared" si="0"/>
        <v>1017146.66227956</v>
      </c>
      <c r="E11" s="436">
        <v>877833.48579156492</v>
      </c>
      <c r="F11" s="436">
        <f>G11-E11</f>
        <v>216455.44880845118</v>
      </c>
      <c r="G11" s="436">
        <v>1094288.9346000161</v>
      </c>
      <c r="H11" s="436">
        <f>B11-E11</f>
        <v>-64517.902601163834</v>
      </c>
      <c r="I11" s="436">
        <f>C11-F11</f>
        <v>-12624.36971929227</v>
      </c>
      <c r="J11" s="436">
        <f>D11-G11</f>
        <v>-77142.272320456104</v>
      </c>
      <c r="K11" s="437">
        <v>1187312.7525337655</v>
      </c>
    </row>
    <row r="12" spans="1:11" s="421" customFormat="1">
      <c r="A12" s="66">
        <v>42291</v>
      </c>
      <c r="B12" s="436">
        <v>781343.82352448534</v>
      </c>
      <c r="C12" s="436">
        <v>215063</v>
      </c>
      <c r="D12" s="436">
        <f t="shared" si="0"/>
        <v>996406.82352448534</v>
      </c>
      <c r="E12" s="436">
        <v>683102.57579193357</v>
      </c>
      <c r="F12" s="436">
        <v>178740</v>
      </c>
      <c r="G12" s="436">
        <v>861842.30478414986</v>
      </c>
      <c r="H12" s="436">
        <v>98241.247732552321</v>
      </c>
      <c r="I12" s="436">
        <v>36323</v>
      </c>
      <c r="J12" s="436">
        <v>134564.69164484247</v>
      </c>
      <c r="K12" s="437">
        <v>1324164.7563099074</v>
      </c>
    </row>
    <row r="13" spans="1:11" s="421" customFormat="1">
      <c r="A13" s="66">
        <v>42322</v>
      </c>
      <c r="B13" s="436">
        <v>635757.21438619867</v>
      </c>
      <c r="C13" s="436">
        <v>165726.5</v>
      </c>
      <c r="D13" s="436">
        <f t="shared" si="0"/>
        <v>801483.71438619867</v>
      </c>
      <c r="E13" s="436">
        <v>656798.09020398464</v>
      </c>
      <c r="F13" s="436">
        <v>175881.60000000001</v>
      </c>
      <c r="G13" s="436">
        <v>832679.70247389935</v>
      </c>
      <c r="H13" s="436">
        <v>-21040.875817785418</v>
      </c>
      <c r="I13" s="436">
        <v>-10155</v>
      </c>
      <c r="J13" s="436">
        <v>-31195.976405783091</v>
      </c>
      <c r="K13" s="437">
        <v>1295131.2358687026</v>
      </c>
    </row>
    <row r="14" spans="1:11" s="421" customFormat="1">
      <c r="A14" s="66">
        <v>42352</v>
      </c>
      <c r="B14" s="436">
        <v>960394.58383789193</v>
      </c>
      <c r="C14" s="436">
        <v>261339.08805076522</v>
      </c>
      <c r="D14" s="436">
        <f>B14+C14</f>
        <v>1221733.6718886571</v>
      </c>
      <c r="E14" s="436">
        <v>980675.33</v>
      </c>
      <c r="F14" s="436">
        <v>263625.71000000002</v>
      </c>
      <c r="G14" s="436">
        <v>1244301.04</v>
      </c>
      <c r="H14" s="436">
        <v>-20280.740000000002</v>
      </c>
      <c r="I14" s="436">
        <v>-2286.62</v>
      </c>
      <c r="J14" s="436">
        <v>-22567.37</v>
      </c>
      <c r="K14" s="437">
        <v>1274834.6100000001</v>
      </c>
    </row>
    <row r="15" spans="1:11" s="421" customFormat="1">
      <c r="A15" s="66">
        <v>42383</v>
      </c>
      <c r="B15" s="436">
        <v>968203.52</v>
      </c>
      <c r="C15" s="436">
        <v>248605.68</v>
      </c>
      <c r="D15" s="436">
        <v>1216809.2</v>
      </c>
      <c r="E15" s="436">
        <v>948732.31</v>
      </c>
      <c r="F15" s="436">
        <v>245506.87</v>
      </c>
      <c r="G15" s="436">
        <f>E15+F15</f>
        <v>1194239.1800000002</v>
      </c>
      <c r="H15" s="436">
        <v>19471.21</v>
      </c>
      <c r="I15" s="436">
        <v>3098.8</v>
      </c>
      <c r="J15" s="436">
        <f>H15+I15</f>
        <v>22570.01</v>
      </c>
      <c r="K15" s="437">
        <v>1273714.0481256</v>
      </c>
    </row>
    <row r="16" spans="1:11" s="421" customFormat="1">
      <c r="A16" s="66">
        <v>42414</v>
      </c>
      <c r="B16" s="436">
        <v>953997.07</v>
      </c>
      <c r="C16" s="436">
        <v>255482.88</v>
      </c>
      <c r="D16" s="436">
        <v>1209479.95</v>
      </c>
      <c r="E16" s="436">
        <v>937269.99</v>
      </c>
      <c r="F16" s="436">
        <v>249182.56</v>
      </c>
      <c r="G16" s="436">
        <v>1186452.56</v>
      </c>
      <c r="H16" s="436">
        <v>16727.080000000002</v>
      </c>
      <c r="I16" s="436">
        <v>6300.32</v>
      </c>
      <c r="J16" s="436">
        <v>23027.4</v>
      </c>
      <c r="K16" s="437">
        <v>1262841.8700000001</v>
      </c>
    </row>
    <row r="17" spans="1:14" s="421" customFormat="1">
      <c r="A17" s="66">
        <v>42443</v>
      </c>
      <c r="B17" s="436">
        <v>1084377.6399999999</v>
      </c>
      <c r="C17" s="436">
        <v>299752.34000000003</v>
      </c>
      <c r="D17" s="436">
        <f>B17+C17</f>
        <v>1384129.98</v>
      </c>
      <c r="E17" s="436">
        <v>1147040.05</v>
      </c>
      <c r="F17" s="436">
        <v>310202.38</v>
      </c>
      <c r="G17" s="436">
        <f>E17+F17</f>
        <v>1457242.4300000002</v>
      </c>
      <c r="H17" s="436">
        <v>-62662.41</v>
      </c>
      <c r="I17" s="436">
        <v>-10450.040000000001</v>
      </c>
      <c r="J17" s="436">
        <v>-73112.45</v>
      </c>
      <c r="K17" s="437">
        <v>1232823.5256606501</v>
      </c>
    </row>
    <row r="18" spans="1:14" ht="12.75" customHeight="1">
      <c r="A18" s="1267" t="s">
        <v>773</v>
      </c>
      <c r="B18" s="1267"/>
      <c r="C18" s="1267"/>
      <c r="D18" s="1267"/>
      <c r="E18" s="1267"/>
      <c r="M18" s="421"/>
      <c r="N18" s="421"/>
    </row>
    <row r="19" spans="1:14" ht="15.75">
      <c r="A19" s="438" t="s">
        <v>125</v>
      </c>
      <c r="B19" s="438"/>
      <c r="C19" s="438"/>
      <c r="D19" s="438"/>
      <c r="E19" s="439"/>
      <c r="M19" s="421"/>
      <c r="N19" s="421"/>
    </row>
    <row r="20" spans="1:14" ht="15.75">
      <c r="A20" s="439"/>
      <c r="B20" s="439"/>
      <c r="C20" s="439"/>
      <c r="D20" s="439"/>
      <c r="E20" s="440"/>
      <c r="F20" s="421"/>
      <c r="G20" s="441"/>
      <c r="H20" s="441"/>
      <c r="I20" s="441"/>
      <c r="J20" s="441"/>
      <c r="K20" s="421"/>
      <c r="M20" s="421"/>
      <c r="N20" s="421"/>
    </row>
    <row r="21" spans="1:14" ht="15.75">
      <c r="A21" s="439"/>
      <c r="B21" s="439"/>
      <c r="C21" s="439"/>
      <c r="D21" s="439"/>
      <c r="F21" s="421"/>
      <c r="G21" s="441"/>
      <c r="H21" s="441"/>
      <c r="I21" s="441"/>
      <c r="J21" s="441"/>
      <c r="K21" s="421"/>
    </row>
    <row r="22" spans="1:14">
      <c r="F22" s="421"/>
      <c r="G22" s="441"/>
      <c r="H22" s="441"/>
      <c r="I22" s="441"/>
      <c r="J22" s="441"/>
      <c r="K22" s="421"/>
    </row>
    <row r="23" spans="1:14">
      <c r="G23" s="441"/>
      <c r="H23" s="441"/>
      <c r="I23" s="441"/>
      <c r="J23" s="441"/>
      <c r="K23" s="421"/>
    </row>
    <row r="24" spans="1:14">
      <c r="B24" s="441"/>
      <c r="C24" s="441"/>
      <c r="D24" s="441"/>
      <c r="E24" s="441"/>
      <c r="F24" s="441" t="s">
        <v>320</v>
      </c>
      <c r="G24" s="441"/>
      <c r="H24" s="442"/>
      <c r="I24" s="421"/>
      <c r="J24" s="421"/>
      <c r="K24" s="421"/>
    </row>
    <row r="38" spans="8:8">
      <c r="H38" s="443"/>
    </row>
  </sheetData>
  <mergeCells count="7">
    <mergeCell ref="A18:E18"/>
    <mergeCell ref="A1:K1"/>
    <mergeCell ref="A2:A3"/>
    <mergeCell ref="B2:D2"/>
    <mergeCell ref="E2:G2"/>
    <mergeCell ref="H2:J2"/>
    <mergeCell ref="K2:K3"/>
  </mergeCells>
  <pageMargins left="0.75" right="0.75" top="1" bottom="1" header="0.5" footer="0.5"/>
  <pageSetup scale="85" orientation="landscape" cellComments="asDisplayed"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zoomScaleSheetLayoutView="100" workbookViewId="0">
      <selection activeCell="E19" sqref="E19"/>
    </sheetView>
  </sheetViews>
  <sheetFormatPr defaultColWidth="9.140625" defaultRowHeight="12.75"/>
  <cols>
    <col min="1" max="1" width="10.28515625" style="65" customWidth="1"/>
    <col min="2" max="2" width="9.85546875" style="65" customWidth="1"/>
    <col min="3" max="3" width="9.5703125" style="65" customWidth="1"/>
    <col min="4" max="4" width="8.28515625" style="65" customWidth="1"/>
    <col min="5" max="5" width="9.28515625" style="65" customWidth="1"/>
    <col min="6" max="6" width="9.140625" style="65"/>
    <col min="7" max="7" width="8.85546875" style="65" customWidth="1"/>
    <col min="8" max="8" width="8.5703125" style="65" customWidth="1"/>
    <col min="9" max="9" width="9.7109375" style="65" customWidth="1"/>
    <col min="10" max="10" width="8.7109375" style="65" customWidth="1"/>
    <col min="11" max="11" width="12.85546875" style="65" customWidth="1"/>
    <col min="12" max="12" width="7.28515625" style="65" customWidth="1"/>
    <col min="13" max="13" width="10.85546875" style="65" hidden="1" customWidth="1"/>
    <col min="14" max="14" width="13.28515625" style="65" hidden="1" customWidth="1"/>
    <col min="15" max="15" width="11" style="65" hidden="1" customWidth="1"/>
    <col min="16" max="16" width="18.140625" style="65" customWidth="1"/>
    <col min="17" max="17" width="12.7109375" style="65" customWidth="1"/>
    <col min="18" max="18" width="11.85546875" style="65" customWidth="1"/>
    <col min="19" max="19" width="10.42578125" style="65" customWidth="1"/>
    <col min="20" max="20" width="21.85546875" style="65" customWidth="1"/>
    <col min="21" max="21" width="30" style="65" customWidth="1"/>
    <col min="22" max="16384" width="9.140625" style="65"/>
  </cols>
  <sheetData>
    <row r="1" spans="1:22" s="444" customFormat="1" ht="15.75">
      <c r="A1" s="1279" t="str">
        <f>[7]Tables!$A$54</f>
        <v>Table 53: Type-wise Resource Mobilisation by Mutual Funds: Open-ended and Close-ended (` crore)</v>
      </c>
      <c r="B1" s="1279"/>
      <c r="C1" s="1279"/>
      <c r="D1" s="1279"/>
      <c r="E1" s="1279"/>
      <c r="F1" s="1279"/>
      <c r="G1" s="1279"/>
      <c r="H1" s="1279"/>
      <c r="I1" s="1279"/>
      <c r="J1" s="1279"/>
      <c r="K1" s="1279"/>
    </row>
    <row r="2" spans="1:22" s="445" customFormat="1" ht="17.25" customHeight="1">
      <c r="A2" s="1002" t="s">
        <v>381</v>
      </c>
      <c r="B2" s="1289" t="s">
        <v>70</v>
      </c>
      <c r="C2" s="997"/>
      <c r="D2" s="997"/>
      <c r="E2" s="1289" t="s">
        <v>71</v>
      </c>
      <c r="F2" s="997"/>
      <c r="G2" s="997"/>
      <c r="H2" s="1290">
        <v>42401</v>
      </c>
      <c r="I2" s="1291"/>
      <c r="J2" s="1291"/>
      <c r="K2" s="1001" t="s">
        <v>382</v>
      </c>
      <c r="M2" s="1285"/>
      <c r="N2" s="1285"/>
      <c r="O2" s="1286"/>
      <c r="P2" s="1287"/>
      <c r="Q2" s="1287"/>
      <c r="R2" s="1288"/>
      <c r="S2" s="446"/>
      <c r="T2" s="446"/>
      <c r="U2" s="446"/>
      <c r="V2" s="446"/>
    </row>
    <row r="3" spans="1:22" s="445" customFormat="1" ht="30" customHeight="1">
      <c r="A3" s="1002"/>
      <c r="B3" s="711" t="s">
        <v>383</v>
      </c>
      <c r="C3" s="711" t="s">
        <v>384</v>
      </c>
      <c r="D3" s="711" t="s">
        <v>385</v>
      </c>
      <c r="E3" s="711" t="s">
        <v>383</v>
      </c>
      <c r="F3" s="711" t="s">
        <v>384</v>
      </c>
      <c r="G3" s="711" t="s">
        <v>385</v>
      </c>
      <c r="H3" s="711" t="s">
        <v>383</v>
      </c>
      <c r="I3" s="711" t="s">
        <v>384</v>
      </c>
      <c r="J3" s="711" t="s">
        <v>385</v>
      </c>
      <c r="K3" s="1001"/>
      <c r="M3" s="447"/>
      <c r="N3" s="447"/>
      <c r="O3" s="447"/>
      <c r="P3" s="447"/>
      <c r="Q3" s="447"/>
      <c r="R3" s="1288"/>
      <c r="S3" s="446"/>
      <c r="T3" s="446"/>
      <c r="U3" s="446"/>
      <c r="V3" s="446"/>
    </row>
    <row r="4" spans="1:22" s="451" customFormat="1">
      <c r="A4" s="448" t="s">
        <v>386</v>
      </c>
      <c r="B4" s="449">
        <v>10870939.666180421</v>
      </c>
      <c r="C4" s="449">
        <v>11026221.73688413</v>
      </c>
      <c r="D4" s="449">
        <v>155282.07070370877</v>
      </c>
      <c r="E4" s="449">
        <v>13586789.68</v>
      </c>
      <c r="F4" s="449">
        <v>13721397.17</v>
      </c>
      <c r="G4" s="449">
        <v>134607.48000000001</v>
      </c>
      <c r="H4" s="449">
        <v>1456136.6600000001</v>
      </c>
      <c r="I4" s="449">
        <v>1374251.5099999998</v>
      </c>
      <c r="J4" s="449">
        <v>-81885.16</v>
      </c>
      <c r="K4" s="449">
        <v>1053760.82</v>
      </c>
      <c r="L4" s="450"/>
      <c r="M4" s="449">
        <v>10944602.789999999</v>
      </c>
      <c r="N4" s="449">
        <v>11143771.15</v>
      </c>
      <c r="O4" s="449">
        <v>199168.36</v>
      </c>
      <c r="P4" s="844"/>
      <c r="Q4" s="844"/>
      <c r="R4" s="844"/>
      <c r="S4" s="844"/>
      <c r="T4" s="844"/>
      <c r="U4" s="844"/>
      <c r="V4" s="844"/>
    </row>
    <row r="5" spans="1:22" s="451" customFormat="1">
      <c r="A5" s="448" t="s">
        <v>387</v>
      </c>
      <c r="B5" s="449">
        <v>105074.64199115439</v>
      </c>
      <c r="C5" s="449">
        <v>57545.326915772013</v>
      </c>
      <c r="D5" s="449">
        <v>-47529.315075382372</v>
      </c>
      <c r="E5" s="449">
        <v>42455.24</v>
      </c>
      <c r="F5" s="449">
        <v>43132.39</v>
      </c>
      <c r="G5" s="449">
        <v>677.15</v>
      </c>
      <c r="H5" s="449">
        <v>794.79000000000087</v>
      </c>
      <c r="I5" s="449">
        <v>9692.64</v>
      </c>
      <c r="J5" s="449">
        <v>8897.85</v>
      </c>
      <c r="K5" s="449">
        <v>171235.23</v>
      </c>
      <c r="L5" s="450"/>
      <c r="M5" s="449">
        <v>41344.089999999997</v>
      </c>
      <c r="N5" s="449">
        <v>27987.5</v>
      </c>
      <c r="O5" s="449">
        <v>-13356.59</v>
      </c>
      <c r="P5" s="844"/>
      <c r="Q5" s="844"/>
      <c r="R5" s="844"/>
      <c r="S5" s="844"/>
      <c r="T5" s="844"/>
      <c r="U5" s="844"/>
      <c r="V5" s="844"/>
    </row>
    <row r="6" spans="1:22" s="451" customFormat="1">
      <c r="A6" s="448" t="s">
        <v>388</v>
      </c>
      <c r="B6" s="449">
        <v>6957.599893721419</v>
      </c>
      <c r="C6" s="449">
        <v>2492.562184926976</v>
      </c>
      <c r="D6" s="449">
        <v>-4465.0377087944435</v>
      </c>
      <c r="E6" s="449">
        <v>2129.61</v>
      </c>
      <c r="F6" s="449">
        <v>1025.51</v>
      </c>
      <c r="G6" s="449">
        <v>-1104.0999999999999</v>
      </c>
      <c r="H6" s="449">
        <v>310.98</v>
      </c>
      <c r="I6" s="449">
        <v>185.83000000000004</v>
      </c>
      <c r="J6" s="449">
        <v>-125.14999999999986</v>
      </c>
      <c r="K6" s="449">
        <v>7827.47</v>
      </c>
      <c r="L6" s="450"/>
      <c r="M6" s="449">
        <v>1732.67</v>
      </c>
      <c r="N6" s="449">
        <v>186.48</v>
      </c>
      <c r="O6" s="449">
        <v>-1546.19</v>
      </c>
      <c r="P6" s="844"/>
      <c r="Q6" s="844"/>
      <c r="R6" s="844"/>
      <c r="S6" s="844"/>
      <c r="T6" s="844"/>
      <c r="U6" s="844"/>
      <c r="V6" s="844"/>
    </row>
    <row r="7" spans="1:22" s="457" customFormat="1">
      <c r="A7" s="452" t="s">
        <v>137</v>
      </c>
      <c r="B7" s="845">
        <v>10982971.908065297</v>
      </c>
      <c r="C7" s="845">
        <v>11086259.625984829</v>
      </c>
      <c r="D7" s="845">
        <v>103287.71791953195</v>
      </c>
      <c r="E7" s="845">
        <v>13631374.529999999</v>
      </c>
      <c r="F7" s="845">
        <v>13765555.060000001</v>
      </c>
      <c r="G7" s="845">
        <v>134180.53</v>
      </c>
      <c r="H7" s="453">
        <v>1457242.4299999997</v>
      </c>
      <c r="I7" s="453">
        <v>1384129.9800000004</v>
      </c>
      <c r="J7" s="453">
        <v>-73112.450000000012</v>
      </c>
      <c r="K7" s="453">
        <v>1232823.53</v>
      </c>
      <c r="L7" s="454"/>
      <c r="M7" s="845">
        <v>10987679.550000001</v>
      </c>
      <c r="N7" s="845">
        <v>11171945.130000001</v>
      </c>
      <c r="O7" s="845">
        <v>184265.58</v>
      </c>
      <c r="P7" s="455"/>
      <c r="Q7" s="844"/>
      <c r="R7" s="844"/>
      <c r="S7" s="844"/>
      <c r="T7" s="456"/>
      <c r="U7" s="456"/>
      <c r="V7" s="456"/>
    </row>
    <row r="8" spans="1:22" ht="12.75" customHeight="1">
      <c r="A8" s="1267" t="s">
        <v>773</v>
      </c>
      <c r="B8" s="1267"/>
      <c r="C8" s="1267"/>
      <c r="D8" s="1267"/>
      <c r="E8" s="1267"/>
      <c r="F8" s="438"/>
      <c r="G8" s="846"/>
      <c r="H8" s="846"/>
      <c r="P8" s="458"/>
      <c r="Q8" s="458"/>
      <c r="R8" s="458"/>
      <c r="S8" s="458"/>
      <c r="T8" s="458"/>
      <c r="U8" s="458"/>
      <c r="V8" s="458"/>
    </row>
    <row r="9" spans="1:22">
      <c r="A9" s="438" t="s">
        <v>125</v>
      </c>
      <c r="B9" s="438"/>
      <c r="C9" s="438"/>
      <c r="D9" s="459"/>
      <c r="E9" s="460"/>
      <c r="F9" s="460"/>
      <c r="G9" s="71"/>
      <c r="H9" s="460"/>
      <c r="P9" s="458"/>
      <c r="Q9" s="458"/>
      <c r="R9" s="458"/>
      <c r="S9" s="458"/>
      <c r="T9" s="458"/>
      <c r="U9" s="458"/>
      <c r="V9" s="458"/>
    </row>
    <row r="10" spans="1:22">
      <c r="A10" s="461"/>
      <c r="B10" s="459"/>
      <c r="C10" s="459"/>
      <c r="E10" s="460"/>
      <c r="F10" s="460"/>
      <c r="G10" s="71"/>
      <c r="H10" s="460"/>
    </row>
  </sheetData>
  <mergeCells count="10">
    <mergeCell ref="A8:E8"/>
    <mergeCell ref="M2:N2"/>
    <mergeCell ref="O2:Q2"/>
    <mergeCell ref="R2:R3"/>
    <mergeCell ref="A1:K1"/>
    <mergeCell ref="A2:A3"/>
    <mergeCell ref="B2:D2"/>
    <mergeCell ref="E2:G2"/>
    <mergeCell ref="H2:J2"/>
    <mergeCell ref="K2:K3"/>
  </mergeCells>
  <pageMargins left="0.75" right="0.75" top="1" bottom="1" header="0.5" footer="0.5"/>
  <pageSetup scale="88"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zoomScaleSheetLayoutView="100" workbookViewId="0">
      <pane xSplit="1" ySplit="3" topLeftCell="F4" activePane="bottomRight" state="frozen"/>
      <selection activeCell="D18" sqref="D18"/>
      <selection pane="topRight" activeCell="D18" sqref="D18"/>
      <selection pane="bottomLeft" activeCell="D18" sqref="D18"/>
      <selection pane="bottomRight" activeCell="H20" sqref="H20:H23"/>
    </sheetView>
  </sheetViews>
  <sheetFormatPr defaultRowHeight="12.75"/>
  <cols>
    <col min="1" max="1" width="29.7109375" style="491" customWidth="1"/>
    <col min="2" max="2" width="10" style="491" customWidth="1"/>
    <col min="3" max="3" width="9" style="491" customWidth="1"/>
    <col min="4" max="4" width="7.85546875" style="491" customWidth="1"/>
    <col min="5" max="5" width="10" style="491" customWidth="1"/>
    <col min="6" max="6" width="9.7109375" style="491" customWidth="1"/>
    <col min="7" max="7" width="9.5703125" style="491" customWidth="1"/>
    <col min="8" max="8" width="9" style="491" customWidth="1"/>
    <col min="9" max="9" width="9.28515625" style="492" customWidth="1"/>
    <col min="10" max="10" width="9.140625" style="491" customWidth="1"/>
    <col min="11" max="11" width="8.85546875" style="491" customWidth="1"/>
    <col min="12" max="13" width="7.5703125" style="491" customWidth="1"/>
    <col min="14" max="14" width="13.140625" style="491" hidden="1" customWidth="1"/>
    <col min="15" max="15" width="9.140625" style="491" hidden="1" customWidth="1"/>
    <col min="16" max="16" width="6.85546875" style="491" hidden="1" customWidth="1"/>
    <col min="17" max="17" width="37.42578125" style="491" customWidth="1"/>
    <col min="18" max="18" width="10.5703125" style="491" customWidth="1"/>
    <col min="19" max="20" width="9.140625" style="491" customWidth="1"/>
    <col min="21" max="16384" width="9.140625" style="491"/>
  </cols>
  <sheetData>
    <row r="1" spans="1:20" s="462" customFormat="1" ht="17.25" customHeight="1" thickBot="1">
      <c r="A1" s="1293" t="str">
        <f>Tables!A55</f>
        <v>Table 54: Scheme-wise Resource Mobilisation and Assets under Management by Mutual Funds (` crore)</v>
      </c>
      <c r="B1" s="1293"/>
      <c r="C1" s="1293"/>
      <c r="D1" s="1293"/>
      <c r="E1" s="1293"/>
      <c r="F1" s="1293"/>
      <c r="G1" s="1293"/>
      <c r="H1" s="1293"/>
      <c r="I1" s="1293"/>
      <c r="J1" s="1293"/>
      <c r="K1" s="1293"/>
      <c r="L1" s="1293"/>
      <c r="M1" s="714"/>
    </row>
    <row r="2" spans="1:20" s="462" customFormat="1" ht="13.5" customHeight="1">
      <c r="A2" s="1294" t="s">
        <v>389</v>
      </c>
      <c r="B2" s="1296" t="s">
        <v>70</v>
      </c>
      <c r="C2" s="1297"/>
      <c r="D2" s="1297"/>
      <c r="E2" s="1298"/>
      <c r="F2" s="1296" t="s">
        <v>71</v>
      </c>
      <c r="G2" s="1297"/>
      <c r="H2" s="1297"/>
      <c r="I2" s="1298"/>
      <c r="J2" s="1299">
        <v>42430</v>
      </c>
      <c r="K2" s="1300"/>
      <c r="L2" s="1301"/>
      <c r="M2" s="463"/>
      <c r="N2" s="1292"/>
      <c r="O2" s="1292"/>
      <c r="P2" s="1292"/>
    </row>
    <row r="3" spans="1:20" s="469" customFormat="1" ht="38.25">
      <c r="A3" s="1295"/>
      <c r="B3" s="464" t="s">
        <v>383</v>
      </c>
      <c r="C3" s="464" t="s">
        <v>384</v>
      </c>
      <c r="D3" s="464" t="s">
        <v>385</v>
      </c>
      <c r="E3" s="465" t="s">
        <v>390</v>
      </c>
      <c r="F3" s="464" t="s">
        <v>383</v>
      </c>
      <c r="G3" s="464" t="s">
        <v>384</v>
      </c>
      <c r="H3" s="466" t="s">
        <v>385</v>
      </c>
      <c r="I3" s="847" t="s">
        <v>390</v>
      </c>
      <c r="J3" s="464" t="s">
        <v>383</v>
      </c>
      <c r="K3" s="464" t="s">
        <v>384</v>
      </c>
      <c r="L3" s="466" t="s">
        <v>385</v>
      </c>
      <c r="M3" s="467"/>
      <c r="N3" s="468"/>
      <c r="O3" s="468"/>
      <c r="P3" s="468"/>
    </row>
    <row r="4" spans="1:20" s="474" customFormat="1" ht="30" customHeight="1">
      <c r="A4" s="470" t="s">
        <v>391</v>
      </c>
      <c r="B4" s="471">
        <f t="shared" ref="B4:E4" si="0">SUM(B5:B9)</f>
        <v>10889531.80139586</v>
      </c>
      <c r="C4" s="471">
        <f t="shared" si="0"/>
        <v>10912087.865836218</v>
      </c>
      <c r="D4" s="471">
        <f t="shared" si="0"/>
        <v>22556.064440358357</v>
      </c>
      <c r="E4" s="471">
        <f t="shared" si="0"/>
        <v>694127.68064283719</v>
      </c>
      <c r="F4" s="471">
        <v>13518544.74</v>
      </c>
      <c r="G4" s="471">
        <v>13551552.760000002</v>
      </c>
      <c r="H4" s="472">
        <v>33008.03</v>
      </c>
      <c r="I4" s="472">
        <v>782899.57000000007</v>
      </c>
      <c r="J4" s="471">
        <v>1437595.9899999998</v>
      </c>
      <c r="K4" s="471">
        <v>1364042.7100000009</v>
      </c>
      <c r="L4" s="472">
        <v>-73553.26999999999</v>
      </c>
      <c r="M4" s="473"/>
      <c r="N4" s="471">
        <v>10904427.050000001</v>
      </c>
      <c r="O4" s="471">
        <v>10992447.68</v>
      </c>
      <c r="P4" s="472">
        <v>88020.62999999999</v>
      </c>
      <c r="R4" s="475"/>
      <c r="S4" s="475"/>
      <c r="T4" s="475"/>
    </row>
    <row r="5" spans="1:20" s="480" customFormat="1" ht="15.75">
      <c r="A5" s="476" t="s">
        <v>392</v>
      </c>
      <c r="B5" s="477">
        <v>10395483.937033737</v>
      </c>
      <c r="C5" s="477">
        <v>10405265.407400586</v>
      </c>
      <c r="D5" s="477">
        <v>9781.4703668486327</v>
      </c>
      <c r="E5" s="477">
        <v>162562.36733893119</v>
      </c>
      <c r="F5" s="478">
        <v>12992930.449999999</v>
      </c>
      <c r="G5" s="478">
        <v>13010038.91</v>
      </c>
      <c r="H5" s="478">
        <v>17108.46</v>
      </c>
      <c r="I5" s="477">
        <v>199403.71</v>
      </c>
      <c r="J5" s="477">
        <v>1364292.5099999998</v>
      </c>
      <c r="K5" s="477">
        <v>1305686.9600000009</v>
      </c>
      <c r="L5" s="477">
        <v>-58605.549999999996</v>
      </c>
      <c r="M5" s="479"/>
      <c r="N5" s="478">
        <v>10490930.710000001</v>
      </c>
      <c r="O5" s="478">
        <v>10546605.91</v>
      </c>
      <c r="P5" s="478">
        <v>55675.199999999997</v>
      </c>
      <c r="R5" s="475"/>
      <c r="S5" s="475"/>
      <c r="T5" s="475"/>
    </row>
    <row r="6" spans="1:20" s="480" customFormat="1" ht="15.75">
      <c r="A6" s="476" t="s">
        <v>393</v>
      </c>
      <c r="B6" s="477">
        <v>5421.1192730627536</v>
      </c>
      <c r="C6" s="477">
        <v>13132.500655123255</v>
      </c>
      <c r="D6" s="477">
        <v>7711.381382060501</v>
      </c>
      <c r="E6" s="477">
        <v>14614.241446722164</v>
      </c>
      <c r="F6" s="478">
        <v>12399.33</v>
      </c>
      <c r="G6" s="478">
        <v>13158.46</v>
      </c>
      <c r="H6" s="478">
        <v>759.13</v>
      </c>
      <c r="I6" s="477">
        <v>16306.16</v>
      </c>
      <c r="J6" s="477">
        <v>3132.1900000000005</v>
      </c>
      <c r="K6" s="477">
        <v>2059.4499999999989</v>
      </c>
      <c r="L6" s="477">
        <v>-1072.7399999999998</v>
      </c>
      <c r="M6" s="479"/>
      <c r="N6" s="478">
        <v>8233.9</v>
      </c>
      <c r="O6" s="478">
        <v>10637.57</v>
      </c>
      <c r="P6" s="478">
        <v>2403.67</v>
      </c>
      <c r="R6" s="475"/>
      <c r="S6" s="475"/>
      <c r="T6" s="475"/>
    </row>
    <row r="7" spans="1:20" s="480" customFormat="1" ht="15.75">
      <c r="A7" s="476" t="s">
        <v>394</v>
      </c>
      <c r="B7" s="477">
        <v>488626.745089059</v>
      </c>
      <c r="C7" s="477">
        <v>493502.45778050827</v>
      </c>
      <c r="D7" s="477">
        <v>4875.7126914492255</v>
      </c>
      <c r="E7" s="477">
        <v>515772.44532858755</v>
      </c>
      <c r="F7" s="478">
        <v>513214.96</v>
      </c>
      <c r="G7" s="478">
        <v>527952.89</v>
      </c>
      <c r="H7" s="478">
        <v>14737.94</v>
      </c>
      <c r="I7" s="477">
        <v>565459.56000000006</v>
      </c>
      <c r="J7" s="477">
        <v>70171.290000000037</v>
      </c>
      <c r="K7" s="477">
        <v>56123.799999999988</v>
      </c>
      <c r="L7" s="477">
        <v>-14047.479999999998</v>
      </c>
      <c r="M7" s="479"/>
      <c r="N7" s="478">
        <v>405262.44</v>
      </c>
      <c r="O7" s="478">
        <v>434974.2</v>
      </c>
      <c r="P7" s="478">
        <v>29711.759999999998</v>
      </c>
      <c r="R7" s="475"/>
      <c r="S7" s="475"/>
      <c r="T7" s="475"/>
    </row>
    <row r="8" spans="1:20" s="480" customFormat="1" ht="15.75">
      <c r="A8" s="476" t="s">
        <v>395</v>
      </c>
      <c r="B8" s="477">
        <v>0</v>
      </c>
      <c r="C8" s="477">
        <v>0</v>
      </c>
      <c r="D8" s="477">
        <v>0</v>
      </c>
      <c r="E8" s="477">
        <v>0</v>
      </c>
      <c r="F8" s="478">
        <v>0</v>
      </c>
      <c r="G8" s="478">
        <v>0</v>
      </c>
      <c r="H8" s="478">
        <v>0</v>
      </c>
      <c r="I8" s="477">
        <v>0</v>
      </c>
      <c r="J8" s="477">
        <v>0</v>
      </c>
      <c r="K8" s="477">
        <v>0</v>
      </c>
      <c r="L8" s="477">
        <v>0</v>
      </c>
      <c r="M8" s="479"/>
      <c r="N8" s="478">
        <v>0</v>
      </c>
      <c r="O8" s="478">
        <v>0</v>
      </c>
      <c r="P8" s="478">
        <v>0</v>
      </c>
      <c r="R8" s="475"/>
      <c r="S8" s="475"/>
      <c r="T8" s="475"/>
    </row>
    <row r="9" spans="1:20" s="480" customFormat="1" ht="15.75">
      <c r="A9" s="476" t="s">
        <v>396</v>
      </c>
      <c r="B9" s="477">
        <v>0</v>
      </c>
      <c r="C9" s="477">
        <v>187.5</v>
      </c>
      <c r="D9" s="477">
        <v>187.5</v>
      </c>
      <c r="E9" s="477">
        <v>1178.6265285962838</v>
      </c>
      <c r="F9" s="478">
        <v>0</v>
      </c>
      <c r="G9" s="478">
        <v>402.5</v>
      </c>
      <c r="H9" s="478">
        <v>402.5</v>
      </c>
      <c r="I9" s="477">
        <v>1730.14</v>
      </c>
      <c r="J9" s="477">
        <v>0</v>
      </c>
      <c r="K9" s="477">
        <v>172.5</v>
      </c>
      <c r="L9" s="477">
        <v>172.5</v>
      </c>
      <c r="M9" s="479"/>
      <c r="N9" s="478">
        <v>0</v>
      </c>
      <c r="O9" s="478">
        <v>230</v>
      </c>
      <c r="P9" s="478">
        <v>230</v>
      </c>
      <c r="R9" s="475"/>
      <c r="S9" s="475"/>
      <c r="T9" s="475"/>
    </row>
    <row r="10" spans="1:20" s="474" customFormat="1" ht="25.5" customHeight="1">
      <c r="A10" s="481" t="s">
        <v>397</v>
      </c>
      <c r="B10" s="471">
        <f t="shared" ref="B10:E10" si="1">SUM(B11:B12)</f>
        <v>77141.645912819236</v>
      </c>
      <c r="C10" s="471">
        <f t="shared" si="1"/>
        <v>148171.28700157121</v>
      </c>
      <c r="D10" s="471">
        <f t="shared" si="1"/>
        <v>71029.641088751989</v>
      </c>
      <c r="E10" s="471">
        <f t="shared" si="1"/>
        <v>345138.93562361225</v>
      </c>
      <c r="F10" s="471">
        <v>91249.38</v>
      </c>
      <c r="G10" s="471">
        <v>165275.72</v>
      </c>
      <c r="H10" s="472">
        <v>74026.34</v>
      </c>
      <c r="I10" s="482">
        <v>386403.01</v>
      </c>
      <c r="J10" s="471">
        <v>14733.290000000005</v>
      </c>
      <c r="K10" s="471">
        <v>13365.779999999999</v>
      </c>
      <c r="L10" s="472">
        <v>-1367.520000000005</v>
      </c>
      <c r="M10" s="976"/>
      <c r="N10" s="471">
        <v>68161.599999999991</v>
      </c>
      <c r="O10" s="471">
        <v>141033.4</v>
      </c>
      <c r="P10" s="472">
        <v>72871.789999999994</v>
      </c>
      <c r="R10" s="475"/>
      <c r="S10" s="475"/>
      <c r="T10" s="475"/>
    </row>
    <row r="11" spans="1:20" s="480" customFormat="1" ht="15.75">
      <c r="A11" s="476" t="s">
        <v>398</v>
      </c>
      <c r="B11" s="477">
        <v>5434.1256216954171</v>
      </c>
      <c r="C11" s="477">
        <v>8342.5304414457169</v>
      </c>
      <c r="D11" s="477">
        <v>2908.4048197503002</v>
      </c>
      <c r="E11" s="477">
        <v>39469.892557699219</v>
      </c>
      <c r="F11" s="478">
        <v>3566.16</v>
      </c>
      <c r="G11" s="478">
        <v>9980.7099999999991</v>
      </c>
      <c r="H11" s="478">
        <v>6414.55</v>
      </c>
      <c r="I11" s="477">
        <v>41695.93</v>
      </c>
      <c r="J11" s="477">
        <v>415.77</v>
      </c>
      <c r="K11" s="477">
        <v>2252.9999999999991</v>
      </c>
      <c r="L11" s="477">
        <v>1837.2200000000003</v>
      </c>
      <c r="M11" s="479"/>
      <c r="N11" s="478">
        <v>2923.93</v>
      </c>
      <c r="O11" s="478">
        <v>6612.77</v>
      </c>
      <c r="P11" s="478">
        <v>3688.84</v>
      </c>
      <c r="R11" s="475"/>
      <c r="S11" s="475"/>
      <c r="T11" s="475"/>
    </row>
    <row r="12" spans="1:20" s="480" customFormat="1" ht="15.75">
      <c r="A12" s="476" t="s">
        <v>399</v>
      </c>
      <c r="B12" s="477">
        <v>71707.520291123816</v>
      </c>
      <c r="C12" s="477">
        <v>139828.7565601255</v>
      </c>
      <c r="D12" s="477">
        <v>68121.236269001689</v>
      </c>
      <c r="E12" s="477">
        <v>305669.04306591302</v>
      </c>
      <c r="F12" s="478">
        <v>87683.22</v>
      </c>
      <c r="G12" s="478">
        <v>155295.01</v>
      </c>
      <c r="H12" s="478">
        <v>67611.789999999994</v>
      </c>
      <c r="I12" s="477">
        <v>344707.08</v>
      </c>
      <c r="J12" s="477">
        <v>14317.520000000004</v>
      </c>
      <c r="K12" s="477">
        <v>11112.779999999999</v>
      </c>
      <c r="L12" s="477">
        <v>-3204.7400000000052</v>
      </c>
      <c r="M12" s="479"/>
      <c r="N12" s="478">
        <v>65237.67</v>
      </c>
      <c r="O12" s="478">
        <v>134420.63</v>
      </c>
      <c r="P12" s="478">
        <v>69182.95</v>
      </c>
      <c r="R12" s="475"/>
      <c r="S12" s="475"/>
      <c r="T12" s="475"/>
    </row>
    <row r="13" spans="1:20" s="474" customFormat="1" ht="15.75">
      <c r="A13" s="483" t="s">
        <v>400</v>
      </c>
      <c r="B13" s="484">
        <v>5591.0156415063684</v>
      </c>
      <c r="C13" s="482">
        <v>15416.924539877091</v>
      </c>
      <c r="D13" s="482">
        <v>9825.9088983707243</v>
      </c>
      <c r="E13" s="484">
        <v>26367.842243979492</v>
      </c>
      <c r="F13" s="471">
        <v>8744.35</v>
      </c>
      <c r="G13" s="471">
        <v>28486.74</v>
      </c>
      <c r="H13" s="471">
        <v>19742.39</v>
      </c>
      <c r="I13" s="482">
        <v>39145.79</v>
      </c>
      <c r="J13" s="482">
        <v>3768.5700000000006</v>
      </c>
      <c r="K13" s="482">
        <v>3845.4900000000016</v>
      </c>
      <c r="L13" s="482">
        <v>76.919999999998254</v>
      </c>
      <c r="M13" s="485"/>
      <c r="N13" s="471">
        <v>4541.4799999999996</v>
      </c>
      <c r="O13" s="471">
        <v>23265.86</v>
      </c>
      <c r="P13" s="471">
        <v>18724.38</v>
      </c>
      <c r="R13" s="475"/>
      <c r="S13" s="475"/>
      <c r="T13" s="475"/>
    </row>
    <row r="14" spans="1:20" s="474" customFormat="1" ht="15.75">
      <c r="A14" s="483" t="s">
        <v>401</v>
      </c>
      <c r="B14" s="471">
        <f t="shared" ref="B14:E14" si="2">SUM(B15:B16)</f>
        <v>9198.2072439062304</v>
      </c>
      <c r="C14" s="471">
        <f t="shared" si="2"/>
        <v>9974.2147619983825</v>
      </c>
      <c r="D14" s="471">
        <f t="shared" si="2"/>
        <v>776.00751809215308</v>
      </c>
      <c r="E14" s="471">
        <f t="shared" si="2"/>
        <v>14714.800735126411</v>
      </c>
      <c r="F14" s="471">
        <v>12144.96</v>
      </c>
      <c r="G14" s="471">
        <v>19966.310000000001</v>
      </c>
      <c r="H14" s="472">
        <v>7821.34</v>
      </c>
      <c r="I14" s="482">
        <v>22408.18</v>
      </c>
      <c r="J14" s="471">
        <v>1096.059999999999</v>
      </c>
      <c r="K14" s="471">
        <v>2857.4000000000024</v>
      </c>
      <c r="L14" s="472">
        <v>1761.3400000000006</v>
      </c>
      <c r="M14" s="473"/>
      <c r="N14" s="471">
        <v>9951.36</v>
      </c>
      <c r="O14" s="471">
        <v>14963.16</v>
      </c>
      <c r="P14" s="472">
        <v>5011.8</v>
      </c>
      <c r="R14" s="475"/>
      <c r="S14" s="475"/>
      <c r="T14" s="475"/>
    </row>
    <row r="15" spans="1:20" s="474" customFormat="1" ht="15.75">
      <c r="A15" s="476" t="s">
        <v>402</v>
      </c>
      <c r="B15" s="477">
        <v>1593.2620171444235</v>
      </c>
      <c r="C15" s="477">
        <v>118.26957630934552</v>
      </c>
      <c r="D15" s="477">
        <v>-1474.992440835078</v>
      </c>
      <c r="E15" s="477">
        <v>6654.8647505088211</v>
      </c>
      <c r="F15" s="478">
        <v>930.91</v>
      </c>
      <c r="G15" s="478">
        <v>28.25</v>
      </c>
      <c r="H15" s="478">
        <v>-902.67</v>
      </c>
      <c r="I15" s="477">
        <v>6345.57</v>
      </c>
      <c r="J15" s="477">
        <v>104.85000000000002</v>
      </c>
      <c r="K15" s="477">
        <v>0.80000000000000071</v>
      </c>
      <c r="L15" s="477">
        <v>-104.05999999999995</v>
      </c>
      <c r="M15" s="479"/>
      <c r="N15" s="478">
        <v>680.18</v>
      </c>
      <c r="O15" s="478">
        <v>23.65</v>
      </c>
      <c r="P15" s="478">
        <v>-656.53</v>
      </c>
      <c r="R15" s="475"/>
      <c r="S15" s="475"/>
      <c r="T15" s="475"/>
    </row>
    <row r="16" spans="1:20" s="474" customFormat="1" ht="15.75">
      <c r="A16" s="476" t="s">
        <v>403</v>
      </c>
      <c r="B16" s="477">
        <v>7604.9452267618062</v>
      </c>
      <c r="C16" s="477">
        <v>9855.9451856890373</v>
      </c>
      <c r="D16" s="477">
        <v>2250.9999589272311</v>
      </c>
      <c r="E16" s="477">
        <v>8059.9359846175903</v>
      </c>
      <c r="F16" s="478">
        <v>11214.05</v>
      </c>
      <c r="G16" s="478">
        <v>19938.060000000001</v>
      </c>
      <c r="H16" s="478">
        <v>8724.01</v>
      </c>
      <c r="I16" s="477">
        <v>16062.61</v>
      </c>
      <c r="J16" s="477">
        <v>991.20999999999913</v>
      </c>
      <c r="K16" s="477">
        <v>2856.6000000000022</v>
      </c>
      <c r="L16" s="477">
        <v>1865.4000000000005</v>
      </c>
      <c r="M16" s="479"/>
      <c r="N16" s="478">
        <v>9271.18</v>
      </c>
      <c r="O16" s="478">
        <v>14939.51</v>
      </c>
      <c r="P16" s="478">
        <v>5668.33</v>
      </c>
      <c r="R16" s="475"/>
      <c r="S16" s="475"/>
      <c r="T16" s="475"/>
    </row>
    <row r="17" spans="1:20" s="474" customFormat="1" ht="18.75" customHeight="1">
      <c r="A17" s="483" t="s">
        <v>404</v>
      </c>
      <c r="B17" s="486">
        <v>1509.2378712058799</v>
      </c>
      <c r="C17" s="482">
        <v>609.33384516459341</v>
      </c>
      <c r="D17" s="482">
        <v>-899.90402604128644</v>
      </c>
      <c r="E17" s="486">
        <v>2407.9774134516356</v>
      </c>
      <c r="F17" s="471">
        <v>691.1</v>
      </c>
      <c r="G17" s="471">
        <v>273.54000000000002</v>
      </c>
      <c r="H17" s="471">
        <v>-417.56</v>
      </c>
      <c r="I17" s="482">
        <v>1966.97</v>
      </c>
      <c r="J17" s="482">
        <v>48.51530617440028</v>
      </c>
      <c r="K17" s="482">
        <v>18.600685218092877</v>
      </c>
      <c r="L17" s="482">
        <v>-29.914620956307374</v>
      </c>
      <c r="M17" s="485"/>
      <c r="N17" s="471">
        <v>598.04999999999995</v>
      </c>
      <c r="O17" s="471">
        <v>235.04</v>
      </c>
      <c r="P17" s="471">
        <v>-363.01</v>
      </c>
      <c r="R17" s="475"/>
      <c r="S17" s="475"/>
      <c r="T17" s="475"/>
    </row>
    <row r="18" spans="1:20" s="474" customFormat="1" ht="16.5" thickBot="1">
      <c r="A18" s="487" t="s">
        <v>405</v>
      </c>
      <c r="B18" s="488">
        <f t="shared" ref="B18:E18" si="3">SUM(B17,B14,B13,B10,B4)</f>
        <v>10982971.908065297</v>
      </c>
      <c r="C18" s="488">
        <f t="shared" si="3"/>
        <v>11086259.625984829</v>
      </c>
      <c r="D18" s="488">
        <f t="shared" si="3"/>
        <v>103287.71791953193</v>
      </c>
      <c r="E18" s="488">
        <f t="shared" si="3"/>
        <v>1082757.2366590069</v>
      </c>
      <c r="F18" s="488">
        <v>13631374.529999999</v>
      </c>
      <c r="G18" s="488">
        <v>13765555.070000002</v>
      </c>
      <c r="H18" s="489">
        <v>134180.53999999998</v>
      </c>
      <c r="I18" s="489">
        <v>1232823.52</v>
      </c>
      <c r="J18" s="488">
        <v>1457242.4253061742</v>
      </c>
      <c r="K18" s="488">
        <v>1384129.9806852189</v>
      </c>
      <c r="L18" s="489">
        <v>-73112.444620956303</v>
      </c>
      <c r="M18" s="490"/>
      <c r="N18" s="488">
        <v>10987679.540000001</v>
      </c>
      <c r="O18" s="488">
        <v>11171945.140000001</v>
      </c>
      <c r="P18" s="489">
        <v>184265.58999999997</v>
      </c>
    </row>
    <row r="19" spans="1:20">
      <c r="A19" s="946" t="s">
        <v>773</v>
      </c>
      <c r="B19" s="941"/>
      <c r="C19" s="941"/>
      <c r="D19" s="941"/>
      <c r="E19" s="941"/>
      <c r="F19" s="850"/>
    </row>
    <row r="20" spans="1:20">
      <c r="A20" s="493" t="s">
        <v>125</v>
      </c>
      <c r="K20" s="491" t="s">
        <v>320</v>
      </c>
    </row>
    <row r="21" spans="1:20">
      <c r="H21" s="977"/>
    </row>
    <row r="22" spans="1:20">
      <c r="H22" s="977"/>
    </row>
    <row r="23" spans="1:20">
      <c r="H23" s="977"/>
    </row>
    <row r="24" spans="1:20">
      <c r="F24" s="848"/>
    </row>
    <row r="25" spans="1:20">
      <c r="F25" s="849"/>
    </row>
    <row r="26" spans="1:20">
      <c r="F26" s="849"/>
    </row>
    <row r="27" spans="1:20">
      <c r="F27" s="849"/>
    </row>
    <row r="28" spans="1:20">
      <c r="F28" s="849"/>
    </row>
    <row r="29" spans="1:20">
      <c r="F29" s="849"/>
    </row>
    <row r="30" spans="1:20">
      <c r="F30" s="849"/>
    </row>
    <row r="31" spans="1:20">
      <c r="F31" s="849"/>
    </row>
    <row r="32" spans="1:20">
      <c r="F32" s="849"/>
    </row>
    <row r="33" spans="6:6">
      <c r="F33" s="849"/>
    </row>
    <row r="34" spans="6:6">
      <c r="F34" s="849"/>
    </row>
    <row r="35" spans="6:6">
      <c r="F35" s="849"/>
    </row>
    <row r="36" spans="6:6">
      <c r="F36" s="849"/>
    </row>
    <row r="37" spans="6:6">
      <c r="F37" s="849"/>
    </row>
    <row r="38" spans="6:6">
      <c r="F38" s="849"/>
    </row>
  </sheetData>
  <mergeCells count="6">
    <mergeCell ref="N2:P2"/>
    <mergeCell ref="A1:L1"/>
    <mergeCell ref="A2:A3"/>
    <mergeCell ref="B2:E2"/>
    <mergeCell ref="F2:I2"/>
    <mergeCell ref="J2:L2"/>
  </mergeCells>
  <pageMargins left="0.75" right="0.75" top="1" bottom="1" header="0.5" footer="0.5"/>
  <pageSetup scale="83"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workbookViewId="0">
      <pane xSplit="1" ySplit="4" topLeftCell="B5" activePane="bottomRight" state="frozen"/>
      <selection activeCell="D18" sqref="D18"/>
      <selection pane="topRight" activeCell="D18" sqref="D18"/>
      <selection pane="bottomLeft" activeCell="D18" sqref="D18"/>
      <selection pane="bottomRight" activeCell="F28" sqref="F28"/>
    </sheetView>
  </sheetViews>
  <sheetFormatPr defaultRowHeight="12.75"/>
  <cols>
    <col min="1" max="1" width="39.28515625" style="451" customWidth="1"/>
    <col min="2" max="2" width="6" style="451" customWidth="1"/>
    <col min="3" max="4" width="7" style="451" customWidth="1"/>
    <col min="5" max="5" width="6" style="451" customWidth="1"/>
    <col min="6" max="6" width="9.42578125" style="451" customWidth="1"/>
    <col min="7" max="8" width="8.140625" style="451" customWidth="1"/>
    <col min="9" max="9" width="9.85546875" style="451" customWidth="1"/>
    <col min="10" max="13" width="7.28515625" style="451" customWidth="1"/>
    <col min="14" max="14" width="9.28515625" style="451" customWidth="1"/>
    <col min="15" max="15" width="8.140625" style="451" customWidth="1"/>
    <col min="16" max="16" width="7.28515625" style="451" customWidth="1"/>
    <col min="17" max="17" width="9.28515625" style="451" customWidth="1"/>
    <col min="18" max="18" width="8.42578125" style="451" customWidth="1"/>
    <col min="19" max="19" width="12.7109375" style="451" customWidth="1"/>
    <col min="20" max="20" width="11.140625" style="451" customWidth="1"/>
    <col min="21" max="22" width="10.42578125" style="451" customWidth="1"/>
    <col min="23" max="23" width="9.140625" style="451"/>
    <col min="24" max="24" width="9.42578125" style="451" customWidth="1"/>
    <col min="25" max="27" width="9.140625" style="451"/>
    <col min="28" max="28" width="10.5703125" style="451" bestFit="1" customWidth="1"/>
    <col min="29" max="16384" width="9.140625" style="451"/>
  </cols>
  <sheetData>
    <row r="1" spans="1:30" s="61" customFormat="1" ht="15.75" customHeight="1" thickBot="1">
      <c r="A1" s="1279" t="str">
        <f>[7]Tables!$A$56</f>
        <v xml:space="preserve">Table 55: Number of Schemes and Folios by Investment Objective           </v>
      </c>
      <c r="B1" s="1279"/>
      <c r="C1" s="1279"/>
      <c r="D1" s="1279"/>
      <c r="E1" s="1279"/>
      <c r="F1" s="1279"/>
      <c r="G1" s="1279"/>
      <c r="H1" s="1279"/>
      <c r="I1" s="1279"/>
      <c r="J1" s="1279"/>
      <c r="K1" s="1279"/>
      <c r="L1" s="1279"/>
      <c r="M1" s="1279"/>
      <c r="N1" s="1279"/>
      <c r="O1" s="1279"/>
      <c r="P1" s="1279"/>
      <c r="Q1" s="1279"/>
    </row>
    <row r="2" spans="1:30" s="61" customFormat="1" ht="13.5" customHeight="1">
      <c r="A2" s="1302" t="s">
        <v>389</v>
      </c>
      <c r="B2" s="1299" t="s">
        <v>70</v>
      </c>
      <c r="C2" s="1300"/>
      <c r="D2" s="1300"/>
      <c r="E2" s="1300"/>
      <c r="F2" s="1300"/>
      <c r="G2" s="1300"/>
      <c r="H2" s="1300"/>
      <c r="I2" s="1301"/>
      <c r="J2" s="1299" t="s">
        <v>71</v>
      </c>
      <c r="K2" s="1300"/>
      <c r="L2" s="1300"/>
      <c r="M2" s="1300"/>
      <c r="N2" s="1300"/>
      <c r="O2" s="1300"/>
      <c r="P2" s="1300"/>
      <c r="Q2" s="1301"/>
      <c r="T2" s="97"/>
      <c r="U2" s="97"/>
      <c r="V2" s="97"/>
    </row>
    <row r="3" spans="1:30" s="61" customFormat="1" ht="13.5" customHeight="1">
      <c r="A3" s="1303"/>
      <c r="B3" s="1305" t="s">
        <v>406</v>
      </c>
      <c r="C3" s="1306"/>
      <c r="D3" s="1306"/>
      <c r="E3" s="1307"/>
      <c r="F3" s="1305" t="s">
        <v>407</v>
      </c>
      <c r="G3" s="1306"/>
      <c r="H3" s="1306"/>
      <c r="I3" s="1308"/>
      <c r="J3" s="1305" t="s">
        <v>406</v>
      </c>
      <c r="K3" s="1306"/>
      <c r="L3" s="1306"/>
      <c r="M3" s="1307"/>
      <c r="N3" s="1034" t="s">
        <v>407</v>
      </c>
      <c r="O3" s="1309"/>
      <c r="P3" s="1309"/>
      <c r="Q3" s="1310"/>
      <c r="T3" s="97"/>
      <c r="U3" s="97"/>
      <c r="V3" s="97"/>
    </row>
    <row r="4" spans="1:30" s="97" customFormat="1" ht="15" customHeight="1">
      <c r="A4" s="1304"/>
      <c r="B4" s="709" t="s">
        <v>301</v>
      </c>
      <c r="C4" s="709" t="s">
        <v>408</v>
      </c>
      <c r="D4" s="709" t="s">
        <v>388</v>
      </c>
      <c r="E4" s="709" t="s">
        <v>137</v>
      </c>
      <c r="F4" s="709" t="s">
        <v>301</v>
      </c>
      <c r="G4" s="709" t="s">
        <v>408</v>
      </c>
      <c r="H4" s="709" t="s">
        <v>388</v>
      </c>
      <c r="I4" s="494" t="s">
        <v>137</v>
      </c>
      <c r="J4" s="709" t="s">
        <v>301</v>
      </c>
      <c r="K4" s="709" t="s">
        <v>408</v>
      </c>
      <c r="L4" s="709" t="s">
        <v>388</v>
      </c>
      <c r="M4" s="709" t="s">
        <v>137</v>
      </c>
      <c r="N4" s="709" t="s">
        <v>301</v>
      </c>
      <c r="O4" s="709" t="s">
        <v>408</v>
      </c>
      <c r="P4" s="709" t="s">
        <v>388</v>
      </c>
      <c r="Q4" s="494" t="s">
        <v>137</v>
      </c>
      <c r="S4" s="61"/>
      <c r="T4" s="495"/>
      <c r="U4" s="495"/>
      <c r="V4" s="495"/>
    </row>
    <row r="5" spans="1:30" s="500" customFormat="1" ht="25.5">
      <c r="A5" s="496" t="s">
        <v>409</v>
      </c>
      <c r="B5" s="497">
        <f t="shared" ref="B5:I5" si="0">SUM(B6:B10)</f>
        <v>364</v>
      </c>
      <c r="C5" s="497">
        <f t="shared" si="0"/>
        <v>910</v>
      </c>
      <c r="D5" s="497">
        <f t="shared" si="0"/>
        <v>72</v>
      </c>
      <c r="E5" s="497">
        <f t="shared" si="0"/>
        <v>1346</v>
      </c>
      <c r="F5" s="497">
        <f t="shared" si="0"/>
        <v>6217146</v>
      </c>
      <c r="G5" s="497">
        <f t="shared" si="0"/>
        <v>980059</v>
      </c>
      <c r="H5" s="497">
        <f t="shared" si="0"/>
        <v>14982</v>
      </c>
      <c r="I5" s="498">
        <f t="shared" si="0"/>
        <v>7212187</v>
      </c>
      <c r="J5" s="497">
        <v>355</v>
      </c>
      <c r="K5" s="497">
        <v>1398</v>
      </c>
      <c r="L5" s="497">
        <v>78</v>
      </c>
      <c r="M5" s="497">
        <v>1831</v>
      </c>
      <c r="N5" s="497">
        <v>7222545</v>
      </c>
      <c r="O5" s="497">
        <v>1089531</v>
      </c>
      <c r="P5" s="497">
        <v>11798</v>
      </c>
      <c r="Q5" s="498">
        <v>8323874</v>
      </c>
      <c r="R5" s="499"/>
      <c r="S5" s="61"/>
      <c r="T5" s="61"/>
      <c r="U5" s="61"/>
      <c r="V5" s="61"/>
      <c r="X5" s="475"/>
      <c r="Y5" s="475"/>
      <c r="Z5" s="475"/>
      <c r="AB5" s="475"/>
      <c r="AC5" s="475"/>
      <c r="AD5" s="475"/>
    </row>
    <row r="6" spans="1:30" s="444" customFormat="1" ht="12" customHeight="1">
      <c r="A6" s="501" t="s">
        <v>392</v>
      </c>
      <c r="B6" s="502">
        <v>52</v>
      </c>
      <c r="C6" s="502">
        <v>0</v>
      </c>
      <c r="D6" s="502">
        <v>0</v>
      </c>
      <c r="E6" s="502">
        <v>52</v>
      </c>
      <c r="F6" s="502">
        <v>311644</v>
      </c>
      <c r="G6" s="502">
        <v>0</v>
      </c>
      <c r="H6" s="502">
        <v>0</v>
      </c>
      <c r="I6" s="503">
        <v>311644</v>
      </c>
      <c r="J6" s="504">
        <v>53</v>
      </c>
      <c r="K6" s="504">
        <v>0</v>
      </c>
      <c r="L6" s="504">
        <v>0</v>
      </c>
      <c r="M6" s="504">
        <v>53</v>
      </c>
      <c r="N6" s="502">
        <v>367194</v>
      </c>
      <c r="O6" s="502">
        <v>0</v>
      </c>
      <c r="P6" s="502">
        <v>0</v>
      </c>
      <c r="Q6" s="503">
        <v>367194</v>
      </c>
      <c r="R6" s="505"/>
      <c r="S6" s="61"/>
      <c r="T6" s="61"/>
      <c r="U6" s="61"/>
      <c r="V6" s="61"/>
      <c r="W6" s="475"/>
      <c r="X6" s="475"/>
      <c r="Y6" s="475"/>
      <c r="Z6" s="475"/>
      <c r="AB6" s="475"/>
      <c r="AC6" s="475"/>
      <c r="AD6" s="475"/>
    </row>
    <row r="7" spans="1:30" s="444" customFormat="1" ht="12" customHeight="1">
      <c r="A7" s="501" t="s">
        <v>393</v>
      </c>
      <c r="B7" s="502">
        <v>45</v>
      </c>
      <c r="C7" s="502">
        <v>0</v>
      </c>
      <c r="D7" s="502">
        <v>0</v>
      </c>
      <c r="E7" s="502">
        <v>45</v>
      </c>
      <c r="F7" s="502">
        <v>65225</v>
      </c>
      <c r="G7" s="502">
        <v>0</v>
      </c>
      <c r="H7" s="502">
        <v>0</v>
      </c>
      <c r="I7" s="503">
        <v>65225</v>
      </c>
      <c r="J7" s="504">
        <v>41</v>
      </c>
      <c r="K7" s="504">
        <v>0</v>
      </c>
      <c r="L7" s="504">
        <v>0</v>
      </c>
      <c r="M7" s="504">
        <v>41</v>
      </c>
      <c r="N7" s="502">
        <v>65164</v>
      </c>
      <c r="O7" s="502">
        <v>0</v>
      </c>
      <c r="P7" s="502">
        <v>0</v>
      </c>
      <c r="Q7" s="503">
        <v>65164</v>
      </c>
      <c r="R7" s="505"/>
      <c r="S7" s="61"/>
      <c r="T7" s="61"/>
      <c r="U7" s="61"/>
      <c r="V7" s="61"/>
      <c r="W7" s="475"/>
      <c r="X7" s="475"/>
      <c r="Y7" s="475"/>
      <c r="Z7" s="475"/>
      <c r="AB7" s="475"/>
      <c r="AC7" s="475"/>
      <c r="AD7" s="475"/>
    </row>
    <row r="8" spans="1:30" s="444" customFormat="1" ht="12" customHeight="1">
      <c r="A8" s="501" t="s">
        <v>394</v>
      </c>
      <c r="B8" s="502">
        <v>267</v>
      </c>
      <c r="C8" s="502">
        <v>906</v>
      </c>
      <c r="D8" s="502">
        <v>72</v>
      </c>
      <c r="E8" s="502">
        <v>1245</v>
      </c>
      <c r="F8" s="502">
        <v>5840277</v>
      </c>
      <c r="G8" s="502">
        <v>980030</v>
      </c>
      <c r="H8" s="502">
        <v>14982</v>
      </c>
      <c r="I8" s="503">
        <v>6835289</v>
      </c>
      <c r="J8" s="504">
        <v>261</v>
      </c>
      <c r="K8" s="504">
        <v>1391</v>
      </c>
      <c r="L8" s="504">
        <v>78</v>
      </c>
      <c r="M8" s="504">
        <v>1730</v>
      </c>
      <c r="N8" s="502">
        <v>6790187</v>
      </c>
      <c r="O8" s="502">
        <v>1089483</v>
      </c>
      <c r="P8" s="502">
        <v>11798</v>
      </c>
      <c r="Q8" s="503">
        <v>7891468</v>
      </c>
      <c r="R8" s="505"/>
      <c r="S8" s="61"/>
      <c r="T8" s="61"/>
      <c r="U8" s="61"/>
      <c r="V8" s="61"/>
      <c r="W8" s="475"/>
      <c r="X8" s="475"/>
      <c r="Y8" s="475"/>
      <c r="Z8" s="475"/>
      <c r="AB8" s="475"/>
      <c r="AC8" s="475"/>
      <c r="AD8" s="475"/>
    </row>
    <row r="9" spans="1:30" s="444" customFormat="1" ht="12" customHeight="1">
      <c r="A9" s="501" t="s">
        <v>395</v>
      </c>
      <c r="B9" s="502">
        <v>0</v>
      </c>
      <c r="C9" s="502">
        <v>0</v>
      </c>
      <c r="D9" s="502">
        <v>0</v>
      </c>
      <c r="E9" s="502">
        <v>0</v>
      </c>
      <c r="F9" s="502">
        <v>0</v>
      </c>
      <c r="G9" s="502">
        <v>0</v>
      </c>
      <c r="H9" s="502">
        <v>0</v>
      </c>
      <c r="I9" s="503">
        <v>0</v>
      </c>
      <c r="J9" s="504">
        <v>0</v>
      </c>
      <c r="K9" s="504">
        <v>0</v>
      </c>
      <c r="L9" s="504">
        <v>0</v>
      </c>
      <c r="M9" s="504">
        <v>0</v>
      </c>
      <c r="N9" s="502">
        <v>0</v>
      </c>
      <c r="O9" s="502">
        <v>0</v>
      </c>
      <c r="P9" s="502">
        <v>0</v>
      </c>
      <c r="Q9" s="503">
        <v>0</v>
      </c>
      <c r="R9" s="505"/>
      <c r="S9" s="61"/>
      <c r="T9" s="61"/>
      <c r="U9" s="61"/>
      <c r="V9" s="61"/>
      <c r="W9" s="475"/>
      <c r="X9" s="475"/>
      <c r="Y9" s="475"/>
      <c r="Z9" s="475"/>
      <c r="AB9" s="475"/>
      <c r="AC9" s="475"/>
      <c r="AD9" s="475"/>
    </row>
    <row r="10" spans="1:30" s="444" customFormat="1" ht="12" customHeight="1">
      <c r="A10" s="501" t="s">
        <v>396</v>
      </c>
      <c r="B10" s="502">
        <v>0</v>
      </c>
      <c r="C10" s="502">
        <v>4</v>
      </c>
      <c r="D10" s="502">
        <v>0</v>
      </c>
      <c r="E10" s="502">
        <v>4</v>
      </c>
      <c r="F10" s="502">
        <v>0</v>
      </c>
      <c r="G10" s="502">
        <v>29</v>
      </c>
      <c r="H10" s="502">
        <v>0</v>
      </c>
      <c r="I10" s="503">
        <v>29</v>
      </c>
      <c r="J10" s="504">
        <v>0</v>
      </c>
      <c r="K10" s="504">
        <v>7</v>
      </c>
      <c r="L10" s="504">
        <v>0</v>
      </c>
      <c r="M10" s="504">
        <v>7</v>
      </c>
      <c r="N10" s="502">
        <v>0</v>
      </c>
      <c r="O10" s="502">
        <v>48</v>
      </c>
      <c r="P10" s="502">
        <v>0</v>
      </c>
      <c r="Q10" s="503">
        <v>48</v>
      </c>
      <c r="R10" s="505"/>
      <c r="S10" s="61"/>
      <c r="T10" s="61"/>
      <c r="U10" s="61"/>
      <c r="V10" s="61"/>
      <c r="W10" s="475"/>
      <c r="X10" s="475"/>
      <c r="Y10" s="475"/>
      <c r="Z10" s="475"/>
      <c r="AB10" s="475"/>
      <c r="AC10" s="475"/>
      <c r="AD10" s="475"/>
    </row>
    <row r="11" spans="1:30" s="500" customFormat="1" ht="24.75" customHeight="1">
      <c r="A11" s="506" t="s">
        <v>397</v>
      </c>
      <c r="B11" s="497">
        <f t="shared" ref="B11:I11" si="1">SUM(B12:B13)</f>
        <v>342</v>
      </c>
      <c r="C11" s="497">
        <f t="shared" si="1"/>
        <v>92</v>
      </c>
      <c r="D11" s="497">
        <f t="shared" si="1"/>
        <v>0</v>
      </c>
      <c r="E11" s="497">
        <f t="shared" si="1"/>
        <v>434</v>
      </c>
      <c r="F11" s="497">
        <f t="shared" si="1"/>
        <v>30233444</v>
      </c>
      <c r="G11" s="497">
        <f t="shared" si="1"/>
        <v>1458175</v>
      </c>
      <c r="H11" s="497">
        <f t="shared" si="1"/>
        <v>0</v>
      </c>
      <c r="I11" s="498">
        <f t="shared" si="1"/>
        <v>31691619</v>
      </c>
      <c r="J11" s="497">
        <v>358</v>
      </c>
      <c r="K11" s="497">
        <v>115</v>
      </c>
      <c r="L11" s="497">
        <v>0</v>
      </c>
      <c r="M11" s="497">
        <v>473</v>
      </c>
      <c r="N11" s="497">
        <v>34522147</v>
      </c>
      <c r="O11" s="497">
        <v>1502915</v>
      </c>
      <c r="P11" s="497">
        <v>0</v>
      </c>
      <c r="Q11" s="498">
        <v>36025062</v>
      </c>
      <c r="R11" s="505"/>
      <c r="S11" s="61"/>
      <c r="T11" s="61"/>
      <c r="U11" s="61"/>
      <c r="V11" s="61"/>
      <c r="W11" s="499"/>
      <c r="X11" s="475"/>
      <c r="Y11" s="475"/>
      <c r="Z11" s="475"/>
      <c r="AB11" s="475"/>
      <c r="AC11" s="475"/>
      <c r="AD11" s="475"/>
    </row>
    <row r="12" spans="1:30" s="444" customFormat="1" ht="12.75" customHeight="1">
      <c r="A12" s="501" t="s">
        <v>398</v>
      </c>
      <c r="B12" s="502">
        <v>39</v>
      </c>
      <c r="C12" s="502">
        <v>16</v>
      </c>
      <c r="D12" s="502">
        <v>0</v>
      </c>
      <c r="E12" s="502">
        <v>55</v>
      </c>
      <c r="F12" s="502">
        <v>5854422</v>
      </c>
      <c r="G12" s="502">
        <v>637858</v>
      </c>
      <c r="H12" s="502">
        <v>0</v>
      </c>
      <c r="I12" s="503">
        <v>6492280</v>
      </c>
      <c r="J12" s="502">
        <v>42</v>
      </c>
      <c r="K12" s="502">
        <v>18</v>
      </c>
      <c r="L12" s="502">
        <v>0</v>
      </c>
      <c r="M12" s="504">
        <v>60</v>
      </c>
      <c r="N12" s="502">
        <v>6661986</v>
      </c>
      <c r="O12" s="502">
        <v>616485</v>
      </c>
      <c r="P12" s="502">
        <v>0</v>
      </c>
      <c r="Q12" s="503">
        <v>7278471</v>
      </c>
      <c r="R12" s="505"/>
      <c r="S12" s="61"/>
      <c r="T12" s="61"/>
      <c r="U12" s="61"/>
      <c r="V12" s="61"/>
      <c r="W12" s="475"/>
      <c r="X12" s="475"/>
      <c r="Y12" s="475"/>
      <c r="Z12" s="475"/>
      <c r="AB12" s="475"/>
      <c r="AC12" s="475"/>
      <c r="AD12" s="475"/>
    </row>
    <row r="13" spans="1:30" s="444" customFormat="1" ht="12.75" customHeight="1">
      <c r="A13" s="501" t="s">
        <v>399</v>
      </c>
      <c r="B13" s="502">
        <v>303</v>
      </c>
      <c r="C13" s="502">
        <v>76</v>
      </c>
      <c r="D13" s="502">
        <v>0</v>
      </c>
      <c r="E13" s="502">
        <v>379</v>
      </c>
      <c r="F13" s="502">
        <v>24379022</v>
      </c>
      <c r="G13" s="502">
        <v>820317</v>
      </c>
      <c r="H13" s="502">
        <v>0</v>
      </c>
      <c r="I13" s="503">
        <v>25199339</v>
      </c>
      <c r="J13" s="502">
        <v>316</v>
      </c>
      <c r="K13" s="502">
        <v>97</v>
      </c>
      <c r="L13" s="502">
        <v>0</v>
      </c>
      <c r="M13" s="504">
        <v>413</v>
      </c>
      <c r="N13" s="502">
        <v>27860161</v>
      </c>
      <c r="O13" s="502">
        <v>886430</v>
      </c>
      <c r="P13" s="502">
        <v>0</v>
      </c>
      <c r="Q13" s="503">
        <v>28746591</v>
      </c>
      <c r="R13" s="505"/>
      <c r="S13" s="61"/>
      <c r="T13" s="61"/>
      <c r="U13" s="61"/>
      <c r="V13" s="61"/>
      <c r="W13" s="475"/>
      <c r="X13" s="475"/>
      <c r="Y13" s="475"/>
      <c r="Z13" s="475"/>
      <c r="AB13" s="475"/>
      <c r="AC13" s="475"/>
      <c r="AD13" s="475"/>
    </row>
    <row r="14" spans="1:30" s="500" customFormat="1" ht="12.75" customHeight="1">
      <c r="A14" s="507" t="s">
        <v>400</v>
      </c>
      <c r="B14" s="508">
        <v>25</v>
      </c>
      <c r="C14" s="508">
        <v>0</v>
      </c>
      <c r="D14" s="508">
        <v>0</v>
      </c>
      <c r="E14" s="508">
        <v>25</v>
      </c>
      <c r="F14" s="509">
        <v>1990516</v>
      </c>
      <c r="G14" s="509">
        <v>0</v>
      </c>
      <c r="H14" s="509">
        <v>0</v>
      </c>
      <c r="I14" s="510">
        <v>1990516</v>
      </c>
      <c r="J14" s="508">
        <v>28</v>
      </c>
      <c r="K14" s="508">
        <v>0</v>
      </c>
      <c r="L14" s="508">
        <v>0</v>
      </c>
      <c r="M14" s="511">
        <v>28</v>
      </c>
      <c r="N14" s="509">
        <v>2490458</v>
      </c>
      <c r="O14" s="509">
        <v>0</v>
      </c>
      <c r="P14" s="509">
        <v>0</v>
      </c>
      <c r="Q14" s="510">
        <v>2490458</v>
      </c>
      <c r="R14" s="505"/>
      <c r="S14" s="61"/>
      <c r="T14" s="61"/>
      <c r="U14" s="61"/>
      <c r="V14" s="61"/>
      <c r="W14" s="475"/>
      <c r="X14" s="475"/>
      <c r="Y14" s="475"/>
      <c r="Z14" s="475"/>
      <c r="AB14" s="475"/>
      <c r="AC14" s="475"/>
      <c r="AD14" s="475"/>
    </row>
    <row r="15" spans="1:30" s="500" customFormat="1" ht="13.5" customHeight="1">
      <c r="A15" s="507" t="s">
        <v>401</v>
      </c>
      <c r="B15" s="497">
        <f t="shared" ref="B15:I15" si="2">SUM(B16:B17)</f>
        <v>48</v>
      </c>
      <c r="C15" s="497">
        <f t="shared" si="2"/>
        <v>0</v>
      </c>
      <c r="D15" s="497">
        <f t="shared" si="2"/>
        <v>0</v>
      </c>
      <c r="E15" s="497">
        <f t="shared" si="2"/>
        <v>48</v>
      </c>
      <c r="F15" s="497">
        <f t="shared" si="2"/>
        <v>699729</v>
      </c>
      <c r="G15" s="497">
        <f t="shared" si="2"/>
        <v>0</v>
      </c>
      <c r="H15" s="497">
        <f t="shared" si="2"/>
        <v>0</v>
      </c>
      <c r="I15" s="498">
        <f t="shared" si="2"/>
        <v>699729</v>
      </c>
      <c r="J15" s="497">
        <v>58</v>
      </c>
      <c r="K15" s="497">
        <v>0</v>
      </c>
      <c r="L15" s="497">
        <v>0</v>
      </c>
      <c r="M15" s="511">
        <v>58</v>
      </c>
      <c r="N15" s="497">
        <v>697614</v>
      </c>
      <c r="O15" s="497">
        <v>0</v>
      </c>
      <c r="P15" s="497">
        <v>0</v>
      </c>
      <c r="Q15" s="498">
        <v>697614</v>
      </c>
      <c r="R15" s="505"/>
      <c r="S15" s="61"/>
      <c r="T15" s="61"/>
      <c r="U15" s="61"/>
      <c r="V15" s="61"/>
      <c r="W15" s="475"/>
      <c r="X15" s="475"/>
      <c r="Y15" s="475"/>
      <c r="Z15" s="475"/>
      <c r="AB15" s="475"/>
      <c r="AC15" s="475"/>
      <c r="AD15" s="475"/>
    </row>
    <row r="16" spans="1:30" s="444" customFormat="1" ht="12" customHeight="1">
      <c r="A16" s="501" t="s">
        <v>402</v>
      </c>
      <c r="B16" s="502">
        <v>14</v>
      </c>
      <c r="C16" s="502">
        <v>0</v>
      </c>
      <c r="D16" s="502">
        <v>0</v>
      </c>
      <c r="E16" s="502">
        <v>14</v>
      </c>
      <c r="F16" s="502">
        <v>465765</v>
      </c>
      <c r="G16" s="502">
        <v>0</v>
      </c>
      <c r="H16" s="502">
        <v>0</v>
      </c>
      <c r="I16" s="503">
        <v>465765</v>
      </c>
      <c r="J16" s="502">
        <v>13</v>
      </c>
      <c r="K16" s="502">
        <v>0</v>
      </c>
      <c r="L16" s="502">
        <v>0</v>
      </c>
      <c r="M16" s="504">
        <v>13</v>
      </c>
      <c r="N16" s="502">
        <v>425914</v>
      </c>
      <c r="O16" s="502">
        <v>0</v>
      </c>
      <c r="P16" s="502">
        <v>0</v>
      </c>
      <c r="Q16" s="503">
        <v>425914</v>
      </c>
      <c r="R16" s="505"/>
      <c r="S16" s="61"/>
      <c r="T16" s="61"/>
      <c r="U16" s="61"/>
      <c r="V16" s="61"/>
      <c r="W16" s="475"/>
      <c r="X16" s="475"/>
      <c r="Y16" s="475"/>
      <c r="Z16" s="475"/>
      <c r="AB16" s="475"/>
      <c r="AC16" s="475"/>
      <c r="AD16" s="475"/>
    </row>
    <row r="17" spans="1:30" s="444" customFormat="1" ht="12" customHeight="1">
      <c r="A17" s="501" t="s">
        <v>403</v>
      </c>
      <c r="B17" s="502">
        <v>34</v>
      </c>
      <c r="C17" s="502">
        <v>0</v>
      </c>
      <c r="D17" s="502">
        <v>0</v>
      </c>
      <c r="E17" s="502">
        <v>34</v>
      </c>
      <c r="F17" s="502">
        <v>233964</v>
      </c>
      <c r="G17" s="502">
        <v>0</v>
      </c>
      <c r="H17" s="502">
        <v>0</v>
      </c>
      <c r="I17" s="503">
        <v>233964</v>
      </c>
      <c r="J17" s="502">
        <v>45</v>
      </c>
      <c r="K17" s="502">
        <v>0</v>
      </c>
      <c r="L17" s="502">
        <v>0</v>
      </c>
      <c r="M17" s="504">
        <v>45</v>
      </c>
      <c r="N17" s="502">
        <v>271700</v>
      </c>
      <c r="O17" s="502">
        <v>0</v>
      </c>
      <c r="P17" s="502">
        <v>0</v>
      </c>
      <c r="Q17" s="503">
        <v>271700</v>
      </c>
      <c r="R17" s="505"/>
      <c r="S17" s="61"/>
      <c r="T17" s="61"/>
      <c r="U17" s="61"/>
      <c r="V17" s="61"/>
      <c r="W17" s="475"/>
      <c r="X17" s="475"/>
      <c r="Y17" s="475"/>
      <c r="Z17" s="475"/>
      <c r="AB17" s="475"/>
      <c r="AC17" s="475"/>
      <c r="AD17" s="475"/>
    </row>
    <row r="18" spans="1:30" s="500" customFormat="1" ht="16.5" customHeight="1">
      <c r="A18" s="512" t="s">
        <v>410</v>
      </c>
      <c r="B18" s="497">
        <v>31</v>
      </c>
      <c r="C18" s="497">
        <v>0</v>
      </c>
      <c r="D18" s="497">
        <v>0</v>
      </c>
      <c r="E18" s="497">
        <v>31</v>
      </c>
      <c r="F18" s="509">
        <v>146155</v>
      </c>
      <c r="G18" s="509">
        <v>0</v>
      </c>
      <c r="H18" s="509">
        <v>0</v>
      </c>
      <c r="I18" s="513">
        <v>146155</v>
      </c>
      <c r="J18" s="497">
        <v>30</v>
      </c>
      <c r="K18" s="497">
        <v>0</v>
      </c>
      <c r="L18" s="497">
        <v>0</v>
      </c>
      <c r="M18" s="497">
        <v>30</v>
      </c>
      <c r="N18" s="509">
        <v>126016</v>
      </c>
      <c r="O18" s="509">
        <v>0</v>
      </c>
      <c r="P18" s="509">
        <v>0</v>
      </c>
      <c r="Q18" s="513">
        <v>126016</v>
      </c>
      <c r="R18" s="505"/>
      <c r="S18" s="61"/>
      <c r="T18" s="61"/>
      <c r="U18" s="61"/>
      <c r="V18" s="61"/>
      <c r="W18" s="475"/>
      <c r="X18" s="475"/>
      <c r="Y18" s="475"/>
      <c r="Z18" s="475"/>
      <c r="AB18" s="475"/>
      <c r="AC18" s="475"/>
      <c r="AD18" s="475"/>
    </row>
    <row r="19" spans="1:30" s="500" customFormat="1" ht="12.75" customHeight="1" thickBot="1">
      <c r="A19" s="514" t="s">
        <v>405</v>
      </c>
      <c r="B19" s="515">
        <f t="shared" ref="B19:I19" si="3">B18+B15+B14+B11+B5</f>
        <v>810</v>
      </c>
      <c r="C19" s="515">
        <f t="shared" si="3"/>
        <v>1002</v>
      </c>
      <c r="D19" s="515">
        <f t="shared" si="3"/>
        <v>72</v>
      </c>
      <c r="E19" s="515">
        <f t="shared" si="3"/>
        <v>1884</v>
      </c>
      <c r="F19" s="515">
        <f t="shared" si="3"/>
        <v>39286990</v>
      </c>
      <c r="G19" s="515">
        <f t="shared" si="3"/>
        <v>2438234</v>
      </c>
      <c r="H19" s="515">
        <f t="shared" si="3"/>
        <v>14982</v>
      </c>
      <c r="I19" s="516">
        <f t="shared" si="3"/>
        <v>41740206</v>
      </c>
      <c r="J19" s="515">
        <v>829</v>
      </c>
      <c r="K19" s="515">
        <v>1513</v>
      </c>
      <c r="L19" s="515">
        <v>78</v>
      </c>
      <c r="M19" s="515">
        <v>2420</v>
      </c>
      <c r="N19" s="515">
        <v>45058780</v>
      </c>
      <c r="O19" s="515">
        <v>2592446</v>
      </c>
      <c r="P19" s="515">
        <v>11798</v>
      </c>
      <c r="Q19" s="516">
        <v>47663024</v>
      </c>
      <c r="R19" s="505"/>
      <c r="S19" s="61"/>
      <c r="T19" s="61"/>
      <c r="U19" s="61"/>
      <c r="V19" s="61"/>
    </row>
    <row r="20" spans="1:30" s="500" customFormat="1" ht="12.75" customHeight="1">
      <c r="A20" s="517" t="s">
        <v>411</v>
      </c>
      <c r="B20" s="518"/>
      <c r="C20" s="518"/>
      <c r="D20" s="518"/>
      <c r="E20" s="518"/>
      <c r="F20" s="490"/>
      <c r="G20" s="490"/>
      <c r="H20" s="490"/>
      <c r="I20" s="490"/>
      <c r="J20" s="490"/>
      <c r="K20" s="490"/>
      <c r="L20" s="490"/>
      <c r="M20" s="490"/>
      <c r="N20" s="490"/>
      <c r="O20" s="490"/>
      <c r="P20" s="490"/>
      <c r="Q20" s="490"/>
      <c r="R20" s="505"/>
      <c r="S20" s="427"/>
      <c r="T20" s="490"/>
      <c r="U20" s="490"/>
      <c r="V20" s="490"/>
    </row>
    <row r="21" spans="1:30">
      <c r="A21" s="946" t="s">
        <v>773</v>
      </c>
      <c r="B21" s="842"/>
      <c r="C21" s="842"/>
      <c r="D21" s="842"/>
      <c r="E21" s="842"/>
      <c r="F21" s="842"/>
      <c r="M21" s="427"/>
    </row>
    <row r="22" spans="1:30">
      <c r="A22" s="438" t="s">
        <v>125</v>
      </c>
      <c r="M22" s="427"/>
      <c r="P22" s="427"/>
      <c r="Q22" s="427"/>
    </row>
    <row r="23" spans="1:30">
      <c r="M23" s="427"/>
      <c r="P23" s="427"/>
      <c r="Q23" s="427"/>
    </row>
    <row r="24" spans="1:30">
      <c r="M24" s="427"/>
      <c r="P24" s="427"/>
      <c r="Q24" s="427"/>
    </row>
    <row r="25" spans="1:30">
      <c r="M25" s="427"/>
      <c r="P25" s="427"/>
      <c r="Q25" s="427"/>
      <c r="R25" s="427"/>
    </row>
    <row r="26" spans="1:30">
      <c r="M26" s="427"/>
      <c r="P26" s="427"/>
      <c r="Q26" s="427"/>
    </row>
    <row r="27" spans="1:30">
      <c r="M27" s="427"/>
    </row>
  </sheetData>
  <mergeCells count="8">
    <mergeCell ref="A1:Q1"/>
    <mergeCell ref="A2:A4"/>
    <mergeCell ref="B2:I2"/>
    <mergeCell ref="J2:Q2"/>
    <mergeCell ref="B3:E3"/>
    <mergeCell ref="F3:I3"/>
    <mergeCell ref="J3:M3"/>
    <mergeCell ref="N3:Q3"/>
  </mergeCells>
  <pageMargins left="0.7" right="0.7" top="0.75" bottom="0.75" header="0.3" footer="0.3"/>
  <pageSetup scale="6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zoomScaleSheetLayoutView="100" workbookViewId="0">
      <selection activeCell="F23" sqref="F23"/>
    </sheetView>
  </sheetViews>
  <sheetFormatPr defaultRowHeight="12.75"/>
  <cols>
    <col min="1" max="1" width="8" style="65" customWidth="1"/>
    <col min="2" max="2" width="8.5703125" style="65" customWidth="1"/>
    <col min="3" max="3" width="8.85546875" style="65" customWidth="1"/>
    <col min="4" max="4" width="9.7109375" style="65" customWidth="1"/>
    <col min="5" max="5" width="9.42578125" style="65" customWidth="1"/>
    <col min="6" max="6" width="8.140625" style="65" customWidth="1"/>
    <col min="7" max="8" width="9.42578125" style="65" customWidth="1"/>
    <col min="9" max="9" width="8.5703125" style="65" customWidth="1"/>
    <col min="10" max="10" width="8.85546875" style="65" customWidth="1"/>
    <col min="11" max="12" width="9.140625" style="65"/>
    <col min="13" max="17" width="0" style="65" hidden="1" customWidth="1"/>
    <col min="18" max="16384" width="9.140625" style="65"/>
  </cols>
  <sheetData>
    <row r="1" spans="1:21" s="523" customFormat="1" ht="15.75" customHeight="1">
      <c r="A1" s="519" t="str">
        <f>[7]Tables!$A$57</f>
        <v>Table 56: Trends in Transactions on Stock Exchanges by Mutual Funds (` crore)</v>
      </c>
      <c r="B1" s="520"/>
      <c r="C1" s="520"/>
      <c r="D1" s="520"/>
      <c r="E1" s="520"/>
      <c r="F1" s="520"/>
      <c r="G1" s="520"/>
      <c r="H1" s="521"/>
      <c r="I1" s="521"/>
      <c r="J1" s="522"/>
    </row>
    <row r="2" spans="1:21" s="524" customFormat="1" ht="13.5" customHeight="1">
      <c r="A2" s="994" t="s">
        <v>299</v>
      </c>
      <c r="B2" s="997" t="s">
        <v>123</v>
      </c>
      <c r="C2" s="997"/>
      <c r="D2" s="997"/>
      <c r="E2" s="997" t="s">
        <v>152</v>
      </c>
      <c r="F2" s="997"/>
      <c r="G2" s="997"/>
      <c r="H2" s="997" t="s">
        <v>137</v>
      </c>
      <c r="I2" s="997"/>
      <c r="J2" s="997"/>
    </row>
    <row r="3" spans="1:21" s="524" customFormat="1" ht="38.25">
      <c r="A3" s="996"/>
      <c r="B3" s="710" t="s">
        <v>412</v>
      </c>
      <c r="C3" s="710" t="s">
        <v>413</v>
      </c>
      <c r="D3" s="710" t="s">
        <v>414</v>
      </c>
      <c r="E3" s="710" t="s">
        <v>415</v>
      </c>
      <c r="F3" s="710" t="s">
        <v>413</v>
      </c>
      <c r="G3" s="710" t="s">
        <v>416</v>
      </c>
      <c r="H3" s="710" t="s">
        <v>417</v>
      </c>
      <c r="I3" s="710" t="s">
        <v>418</v>
      </c>
      <c r="J3" s="710" t="s">
        <v>416</v>
      </c>
      <c r="L3" s="525"/>
      <c r="M3" s="525"/>
      <c r="N3" s="525"/>
      <c r="O3" s="525"/>
      <c r="P3" s="525"/>
      <c r="Q3" s="525"/>
      <c r="R3" s="525"/>
      <c r="S3" s="525"/>
      <c r="T3" s="525"/>
      <c r="U3" s="525"/>
    </row>
    <row r="4" spans="1:21" s="525" customFormat="1">
      <c r="A4" s="63" t="s">
        <v>70</v>
      </c>
      <c r="B4" s="526">
        <v>231409.40000000002</v>
      </c>
      <c r="C4" s="526">
        <v>190686.99999999997</v>
      </c>
      <c r="D4" s="526">
        <v>40722.300000000003</v>
      </c>
      <c r="E4" s="526">
        <v>1717155.4000000004</v>
      </c>
      <c r="F4" s="526">
        <v>1130137.8</v>
      </c>
      <c r="G4" s="526">
        <v>587018.4</v>
      </c>
      <c r="H4" s="526">
        <v>1948564.8000000003</v>
      </c>
      <c r="I4" s="526">
        <v>1320824.7999999998</v>
      </c>
      <c r="J4" s="526">
        <v>627740.69999999995</v>
      </c>
    </row>
    <row r="5" spans="1:21" s="525" customFormat="1">
      <c r="A5" s="63" t="s">
        <v>71</v>
      </c>
      <c r="B5" s="526">
        <v>281334.2</v>
      </c>
      <c r="C5" s="526">
        <v>215190.9</v>
      </c>
      <c r="D5" s="526">
        <v>66144.299999999988</v>
      </c>
      <c r="E5" s="526">
        <v>1497676.0999999999</v>
      </c>
      <c r="F5" s="526">
        <v>1121386</v>
      </c>
      <c r="G5" s="526">
        <v>376291.9</v>
      </c>
      <c r="H5" s="526">
        <v>1779010.3</v>
      </c>
      <c r="I5" s="526">
        <v>1336576.8999999999</v>
      </c>
      <c r="J5" s="526">
        <v>442436.1999999999</v>
      </c>
    </row>
    <row r="6" spans="1:21" s="525" customFormat="1">
      <c r="A6" s="66">
        <v>42108</v>
      </c>
      <c r="B6" s="137">
        <v>24367.4</v>
      </c>
      <c r="C6" s="137">
        <v>15123.1</v>
      </c>
      <c r="D6" s="137">
        <v>9243.9</v>
      </c>
      <c r="E6" s="527">
        <v>141786.79999999999</v>
      </c>
      <c r="F6" s="527">
        <v>119137.4</v>
      </c>
      <c r="G6" s="527">
        <v>22649.599999999999</v>
      </c>
      <c r="H6" s="527">
        <f t="shared" ref="H6:J15" si="0">B6+E6</f>
        <v>166154.19999999998</v>
      </c>
      <c r="I6" s="527">
        <f t="shared" si="0"/>
        <v>134260.5</v>
      </c>
      <c r="J6" s="527">
        <f t="shared" si="0"/>
        <v>31893.5</v>
      </c>
    </row>
    <row r="7" spans="1:21" s="525" customFormat="1">
      <c r="A7" s="66">
        <v>42138</v>
      </c>
      <c r="B7" s="137">
        <v>21700.5</v>
      </c>
      <c r="C7" s="137">
        <v>17524.2</v>
      </c>
      <c r="D7" s="137">
        <v>4176.7</v>
      </c>
      <c r="E7" s="527">
        <v>104974.39999999999</v>
      </c>
      <c r="F7" s="527">
        <v>87585.8</v>
      </c>
      <c r="G7" s="527">
        <v>17388.8</v>
      </c>
      <c r="H7" s="527">
        <f t="shared" si="0"/>
        <v>126674.9</v>
      </c>
      <c r="I7" s="527">
        <f t="shared" si="0"/>
        <v>105110</v>
      </c>
      <c r="J7" s="527">
        <f t="shared" si="0"/>
        <v>21565.5</v>
      </c>
    </row>
    <row r="8" spans="1:21" s="525" customFormat="1">
      <c r="A8" s="66">
        <v>42169</v>
      </c>
      <c r="B8" s="137">
        <v>25608</v>
      </c>
      <c r="C8" s="137">
        <v>15282.5</v>
      </c>
      <c r="D8" s="137">
        <v>10325.5</v>
      </c>
      <c r="E8" s="527">
        <v>146832.1</v>
      </c>
      <c r="F8" s="527">
        <v>92177.4</v>
      </c>
      <c r="G8" s="527">
        <v>54654.9</v>
      </c>
      <c r="H8" s="527">
        <f t="shared" si="0"/>
        <v>172440.1</v>
      </c>
      <c r="I8" s="527">
        <f t="shared" si="0"/>
        <v>107459.9</v>
      </c>
      <c r="J8" s="527">
        <f t="shared" si="0"/>
        <v>64980.4</v>
      </c>
    </row>
    <row r="9" spans="1:21" s="525" customFormat="1">
      <c r="A9" s="66">
        <v>42199</v>
      </c>
      <c r="B9" s="137">
        <v>23107.599999999999</v>
      </c>
      <c r="C9" s="137">
        <v>17665.7</v>
      </c>
      <c r="D9" s="137">
        <v>5442.1</v>
      </c>
      <c r="E9" s="527">
        <v>106551.6</v>
      </c>
      <c r="F9" s="527">
        <v>77058.2</v>
      </c>
      <c r="G9" s="527">
        <v>29493.599999999999</v>
      </c>
      <c r="H9" s="527">
        <f t="shared" si="0"/>
        <v>129659.20000000001</v>
      </c>
      <c r="I9" s="527">
        <f t="shared" si="0"/>
        <v>94723.9</v>
      </c>
      <c r="J9" s="527">
        <f t="shared" si="0"/>
        <v>34935.699999999997</v>
      </c>
    </row>
    <row r="10" spans="1:21" s="525" customFormat="1">
      <c r="A10" s="66">
        <v>42230</v>
      </c>
      <c r="B10" s="137">
        <v>28255.9</v>
      </c>
      <c r="C10" s="137">
        <v>17723</v>
      </c>
      <c r="D10" s="137">
        <v>10533</v>
      </c>
      <c r="E10" s="527">
        <v>118362</v>
      </c>
      <c r="F10" s="527">
        <v>94099.9</v>
      </c>
      <c r="G10" s="527">
        <v>24262.1</v>
      </c>
      <c r="H10" s="527">
        <f t="shared" si="0"/>
        <v>146617.9</v>
      </c>
      <c r="I10" s="527">
        <f t="shared" si="0"/>
        <v>111822.9</v>
      </c>
      <c r="J10" s="527">
        <f t="shared" si="0"/>
        <v>34795.1</v>
      </c>
    </row>
    <row r="11" spans="1:21" s="525" customFormat="1">
      <c r="A11" s="66">
        <v>42261</v>
      </c>
      <c r="B11" s="137">
        <v>23398.3</v>
      </c>
      <c r="C11" s="137">
        <v>14078.3</v>
      </c>
      <c r="D11" s="137">
        <v>9320.2000000000007</v>
      </c>
      <c r="E11" s="527">
        <v>114333.4</v>
      </c>
      <c r="F11" s="527">
        <v>97698.9</v>
      </c>
      <c r="G11" s="527">
        <v>16634.3</v>
      </c>
      <c r="H11" s="527">
        <f t="shared" si="0"/>
        <v>137731.69999999998</v>
      </c>
      <c r="I11" s="527">
        <f t="shared" si="0"/>
        <v>111777.2</v>
      </c>
      <c r="J11" s="527">
        <f t="shared" si="0"/>
        <v>25954.5</v>
      </c>
    </row>
    <row r="12" spans="1:21" s="525" customFormat="1">
      <c r="A12" s="66">
        <v>42291</v>
      </c>
      <c r="B12" s="137">
        <v>21691.1</v>
      </c>
      <c r="C12" s="137">
        <v>18756</v>
      </c>
      <c r="D12" s="137">
        <v>2935.4</v>
      </c>
      <c r="E12" s="527">
        <v>93852.4</v>
      </c>
      <c r="F12" s="527">
        <v>68841.600000000006</v>
      </c>
      <c r="G12" s="527">
        <v>25011.200000000001</v>
      </c>
      <c r="H12" s="527">
        <f t="shared" si="0"/>
        <v>115543.5</v>
      </c>
      <c r="I12" s="527">
        <f t="shared" si="0"/>
        <v>87597.6</v>
      </c>
      <c r="J12" s="527">
        <f t="shared" si="0"/>
        <v>27946.600000000002</v>
      </c>
    </row>
    <row r="13" spans="1:21" s="525" customFormat="1">
      <c r="A13" s="66">
        <v>42322</v>
      </c>
      <c r="B13" s="137">
        <v>21313.8</v>
      </c>
      <c r="C13" s="137">
        <v>14765.9</v>
      </c>
      <c r="D13" s="137">
        <v>6547.7</v>
      </c>
      <c r="E13" s="527">
        <v>94767.9</v>
      </c>
      <c r="F13" s="527">
        <v>63929.4</v>
      </c>
      <c r="G13" s="527">
        <v>30838.9</v>
      </c>
      <c r="H13" s="527">
        <f t="shared" si="0"/>
        <v>116081.7</v>
      </c>
      <c r="I13" s="527">
        <f t="shared" si="0"/>
        <v>78695.3</v>
      </c>
      <c r="J13" s="527">
        <f t="shared" si="0"/>
        <v>37386.6</v>
      </c>
    </row>
    <row r="14" spans="1:21" s="525" customFormat="1">
      <c r="A14" s="66">
        <v>42352</v>
      </c>
      <c r="B14" s="137">
        <v>22096.7</v>
      </c>
      <c r="C14" s="137">
        <v>17552.599999999999</v>
      </c>
      <c r="D14" s="137">
        <f>B14-C14</f>
        <v>4544.1000000000022</v>
      </c>
      <c r="E14" s="527">
        <v>148009.20000000001</v>
      </c>
      <c r="F14" s="527">
        <v>108846.5</v>
      </c>
      <c r="G14" s="527">
        <f>E14-F14</f>
        <v>39162.700000000012</v>
      </c>
      <c r="H14" s="527">
        <f t="shared" si="0"/>
        <v>170105.90000000002</v>
      </c>
      <c r="I14" s="527">
        <f t="shared" si="0"/>
        <v>126399.1</v>
      </c>
      <c r="J14" s="527">
        <f>D14+G14</f>
        <v>43706.800000000017</v>
      </c>
    </row>
    <row r="15" spans="1:21" s="525" customFormat="1">
      <c r="A15" s="66">
        <v>42383</v>
      </c>
      <c r="B15" s="137">
        <v>26366.5</v>
      </c>
      <c r="C15" s="137">
        <v>19038.7</v>
      </c>
      <c r="D15" s="137">
        <f>B15-C15</f>
        <v>7327.7999999999993</v>
      </c>
      <c r="E15" s="527">
        <v>93376.9</v>
      </c>
      <c r="F15" s="527">
        <v>88209.3</v>
      </c>
      <c r="G15" s="527">
        <f>E15-F15</f>
        <v>5167.5999999999913</v>
      </c>
      <c r="H15" s="527">
        <f t="shared" si="0"/>
        <v>119743.4</v>
      </c>
      <c r="I15" s="527">
        <f t="shared" si="0"/>
        <v>107248</v>
      </c>
      <c r="J15" s="527">
        <f>D15+G15</f>
        <v>12495.399999999991</v>
      </c>
    </row>
    <row r="16" spans="1:21" s="525" customFormat="1">
      <c r="A16" s="66">
        <v>42414</v>
      </c>
      <c r="B16" s="137">
        <v>24249.4</v>
      </c>
      <c r="C16" s="137">
        <v>18303.599999999999</v>
      </c>
      <c r="D16" s="137">
        <v>5946</v>
      </c>
      <c r="E16" s="527">
        <v>116973.2</v>
      </c>
      <c r="F16" s="527">
        <v>88287.7</v>
      </c>
      <c r="G16" s="527">
        <v>28685.8</v>
      </c>
      <c r="H16" s="527">
        <f>B16+E16</f>
        <v>141222.6</v>
      </c>
      <c r="I16" s="527">
        <f>C16+F16</f>
        <v>106591.29999999999</v>
      </c>
      <c r="J16" s="527">
        <f>D16+G16</f>
        <v>34631.800000000003</v>
      </c>
    </row>
    <row r="17" spans="1:18" s="525" customFormat="1">
      <c r="A17" s="66">
        <v>42443</v>
      </c>
      <c r="B17" s="137">
        <v>19179</v>
      </c>
      <c r="C17" s="137">
        <v>29377.3</v>
      </c>
      <c r="D17" s="137">
        <v>-10198.1</v>
      </c>
      <c r="E17" s="137">
        <v>217856.2</v>
      </c>
      <c r="F17" s="137">
        <v>135513.9</v>
      </c>
      <c r="G17" s="137">
        <v>82342.399999999994</v>
      </c>
      <c r="H17" s="527">
        <f>B17+E17</f>
        <v>237035.2</v>
      </c>
      <c r="I17" s="527">
        <f>C17+F17</f>
        <v>164891.19999999998</v>
      </c>
      <c r="J17" s="527">
        <f>D17+G17</f>
        <v>72144.299999999988</v>
      </c>
    </row>
    <row r="18" spans="1:18" ht="12.75" customHeight="1">
      <c r="A18" s="1267" t="s">
        <v>773</v>
      </c>
      <c r="B18" s="1267"/>
      <c r="C18" s="1267"/>
      <c r="D18" s="1267"/>
      <c r="E18" s="1267"/>
      <c r="F18" s="1267"/>
      <c r="G18" s="712"/>
      <c r="H18" s="712"/>
      <c r="I18" s="712"/>
      <c r="J18" s="712"/>
      <c r="R18" s="525"/>
    </row>
    <row r="19" spans="1:18" ht="12.75" customHeight="1">
      <c r="A19" s="992" t="s">
        <v>160</v>
      </c>
      <c r="B19" s="992"/>
      <c r="C19" s="992"/>
      <c r="D19" s="992"/>
      <c r="E19" s="992"/>
      <c r="F19" s="992"/>
      <c r="G19" s="992"/>
      <c r="H19" s="992"/>
      <c r="I19" s="992"/>
      <c r="J19" s="992"/>
      <c r="R19" s="525"/>
    </row>
    <row r="21" spans="1:18">
      <c r="D21" s="71"/>
      <c r="E21" s="71"/>
      <c r="F21" s="71"/>
      <c r="H21" s="71"/>
      <c r="I21" s="71"/>
    </row>
    <row r="28" spans="1:18" ht="13.5" customHeight="1"/>
  </sheetData>
  <mergeCells count="6">
    <mergeCell ref="A19:J19"/>
    <mergeCell ref="A2:A3"/>
    <mergeCell ref="B2:D2"/>
    <mergeCell ref="E2:G2"/>
    <mergeCell ref="H2:J2"/>
    <mergeCell ref="A18:F18"/>
  </mergeCells>
  <pageMargins left="0.75" right="0.75" top="1" bottom="1" header="0.5" footer="0.5"/>
  <pageSetup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SheetLayoutView="90" workbookViewId="0">
      <selection activeCell="H4" sqref="H4:J4"/>
    </sheetView>
  </sheetViews>
  <sheetFormatPr defaultColWidth="8.5703125" defaultRowHeight="15"/>
  <cols>
    <col min="1" max="1" width="18.85546875" customWidth="1"/>
    <col min="2" max="2" width="8.85546875" customWidth="1"/>
    <col min="3" max="3" width="8.5703125" customWidth="1"/>
    <col min="4" max="4" width="8.85546875" customWidth="1"/>
    <col min="5" max="5" width="10.28515625" bestFit="1" customWidth="1"/>
    <col min="6" max="6" width="11" bestFit="1" customWidth="1"/>
    <col min="7" max="7" width="9.140625" customWidth="1"/>
    <col min="8" max="8" width="9.140625" bestFit="1" customWidth="1"/>
    <col min="9" max="9" width="10" bestFit="1" customWidth="1"/>
    <col min="10" max="10" width="9.7109375" customWidth="1"/>
    <col min="11" max="14" width="8.5703125" customWidth="1"/>
  </cols>
  <sheetData>
    <row r="1" spans="1:17" ht="15" customHeight="1">
      <c r="A1" s="1311" t="str">
        <f>[7]Tables!$A$58</f>
        <v>Table 57: Asset Under Management by Portfolio Manager</v>
      </c>
      <c r="B1" s="1311"/>
      <c r="C1" s="1311"/>
      <c r="D1" s="1311"/>
      <c r="E1" s="1311"/>
    </row>
    <row r="2" spans="1:17">
      <c r="A2" s="851" t="s">
        <v>134</v>
      </c>
      <c r="B2" s="1312" t="s">
        <v>70</v>
      </c>
      <c r="C2" s="1312"/>
      <c r="D2" s="1312"/>
      <c r="E2" s="1312">
        <v>42401</v>
      </c>
      <c r="F2" s="1312"/>
      <c r="G2" s="1312"/>
      <c r="H2" s="1312">
        <v>42430</v>
      </c>
      <c r="I2" s="1312"/>
      <c r="J2" s="1312"/>
    </row>
    <row r="3" spans="1:17" ht="41.25" customHeight="1">
      <c r="A3" s="852" t="s">
        <v>419</v>
      </c>
      <c r="B3" s="852" t="s">
        <v>420</v>
      </c>
      <c r="C3" s="853" t="s">
        <v>421</v>
      </c>
      <c r="D3" s="852" t="s">
        <v>422</v>
      </c>
      <c r="E3" s="852" t="s">
        <v>420</v>
      </c>
      <c r="F3" s="853" t="s">
        <v>421</v>
      </c>
      <c r="G3" s="852" t="s">
        <v>422</v>
      </c>
      <c r="H3" s="852" t="s">
        <v>420</v>
      </c>
      <c r="I3" s="853" t="s">
        <v>421</v>
      </c>
      <c r="J3" s="852" t="s">
        <v>422</v>
      </c>
    </row>
    <row r="4" spans="1:17">
      <c r="A4" s="854" t="s">
        <v>423</v>
      </c>
      <c r="B4" s="855">
        <v>40558</v>
      </c>
      <c r="C4" s="855">
        <v>3297</v>
      </c>
      <c r="D4" s="855">
        <v>2851</v>
      </c>
      <c r="E4" s="855">
        <v>44727</v>
      </c>
      <c r="F4" s="856">
        <v>3808</v>
      </c>
      <c r="G4" s="857">
        <v>2260</v>
      </c>
      <c r="H4" s="855">
        <v>46088</v>
      </c>
      <c r="I4" s="856">
        <v>3915</v>
      </c>
      <c r="J4" s="857">
        <v>2285</v>
      </c>
    </row>
    <row r="5" spans="1:17" ht="15" customHeight="1">
      <c r="A5" s="1313" t="s">
        <v>424</v>
      </c>
      <c r="B5" s="1314"/>
      <c r="C5" s="1314"/>
      <c r="D5" s="1314"/>
      <c r="E5" s="1314"/>
      <c r="F5" s="1314"/>
      <c r="G5" s="1314"/>
      <c r="H5" s="1314"/>
      <c r="I5" s="1314"/>
      <c r="J5" s="1315"/>
    </row>
    <row r="6" spans="1:17" ht="15" customHeight="1">
      <c r="A6" s="858" t="s">
        <v>425</v>
      </c>
      <c r="B6" s="859">
        <v>40829.31</v>
      </c>
      <c r="C6" s="859">
        <v>8651.1299999999992</v>
      </c>
      <c r="D6" s="1324">
        <v>180124</v>
      </c>
      <c r="E6" s="859">
        <v>41843.9</v>
      </c>
      <c r="F6" s="859">
        <v>9567.9599999999991</v>
      </c>
      <c r="G6" s="1320" t="s">
        <v>807</v>
      </c>
      <c r="H6" s="859">
        <v>47320.73</v>
      </c>
      <c r="I6" s="859">
        <v>10715.59</v>
      </c>
      <c r="J6" s="1320" t="s">
        <v>804</v>
      </c>
    </row>
    <row r="7" spans="1:17">
      <c r="A7" s="858" t="s">
        <v>426</v>
      </c>
      <c r="B7" s="859">
        <v>1129.2</v>
      </c>
      <c r="C7" s="859">
        <v>42.41</v>
      </c>
      <c r="D7" s="1325"/>
      <c r="E7" s="859">
        <v>880.77</v>
      </c>
      <c r="F7" s="528">
        <v>44.18</v>
      </c>
      <c r="G7" s="1321"/>
      <c r="H7" s="859">
        <v>896.68</v>
      </c>
      <c r="I7" s="528">
        <v>48.8</v>
      </c>
      <c r="J7" s="1321"/>
    </row>
    <row r="8" spans="1:17">
      <c r="A8" s="858" t="s">
        <v>427</v>
      </c>
      <c r="B8" s="528">
        <v>627716.17000000004</v>
      </c>
      <c r="C8" s="859">
        <v>33730.32</v>
      </c>
      <c r="D8" s="1325"/>
      <c r="E8" s="859">
        <v>729478.66</v>
      </c>
      <c r="F8" s="859">
        <v>41616.25</v>
      </c>
      <c r="G8" s="1321"/>
      <c r="H8" s="859">
        <v>738243.62</v>
      </c>
      <c r="I8" s="859">
        <v>42418.65</v>
      </c>
      <c r="J8" s="1321"/>
    </row>
    <row r="9" spans="1:17">
      <c r="A9" s="858" t="s">
        <v>428</v>
      </c>
      <c r="B9" s="859">
        <v>137.16999999999999</v>
      </c>
      <c r="C9" s="859">
        <v>499.5</v>
      </c>
      <c r="D9" s="1325"/>
      <c r="E9" s="859">
        <v>90.27</v>
      </c>
      <c r="F9" s="859">
        <v>418.35</v>
      </c>
      <c r="G9" s="1321"/>
      <c r="H9" s="859">
        <v>119.98</v>
      </c>
      <c r="I9" s="859">
        <v>429.38</v>
      </c>
      <c r="J9" s="1321"/>
    </row>
    <row r="10" spans="1:17">
      <c r="A10" s="858" t="s">
        <v>429</v>
      </c>
      <c r="B10" s="859">
        <v>153.37</v>
      </c>
      <c r="C10" s="859">
        <v>-3.65</v>
      </c>
      <c r="D10" s="1325"/>
      <c r="E10" s="859">
        <v>184.84</v>
      </c>
      <c r="F10" s="859">
        <v>-1.81</v>
      </c>
      <c r="G10" s="1321"/>
      <c r="H10" s="859">
        <v>183.9</v>
      </c>
      <c r="I10" s="859">
        <v>-2.34</v>
      </c>
      <c r="J10" s="1321"/>
    </row>
    <row r="11" spans="1:17">
      <c r="A11" s="858" t="s">
        <v>430</v>
      </c>
      <c r="B11" s="859">
        <v>5865.55</v>
      </c>
      <c r="C11" s="859">
        <v>4901.4399999999996</v>
      </c>
      <c r="D11" s="1325"/>
      <c r="E11" s="859">
        <v>6275.82</v>
      </c>
      <c r="F11" s="859">
        <v>5771.15</v>
      </c>
      <c r="G11" s="1321"/>
      <c r="H11" s="859">
        <v>7284.27</v>
      </c>
      <c r="I11" s="859">
        <v>6265.28</v>
      </c>
      <c r="J11" s="1321"/>
    </row>
    <row r="12" spans="1:17">
      <c r="A12" s="858" t="s">
        <v>179</v>
      </c>
      <c r="B12" s="859">
        <v>23472.95</v>
      </c>
      <c r="C12" s="859">
        <v>136.15</v>
      </c>
      <c r="D12" s="1325"/>
      <c r="E12" s="859">
        <v>17273.349999999999</v>
      </c>
      <c r="F12" s="859">
        <v>423.92</v>
      </c>
      <c r="G12" s="1321"/>
      <c r="H12" s="859">
        <v>16984.86</v>
      </c>
      <c r="I12" s="859">
        <v>246.65</v>
      </c>
      <c r="J12" s="1321"/>
    </row>
    <row r="13" spans="1:17">
      <c r="A13" s="860" t="s">
        <v>137</v>
      </c>
      <c r="B13" s="529">
        <v>699304</v>
      </c>
      <c r="C13" s="861">
        <v>47957</v>
      </c>
      <c r="D13" s="1326"/>
      <c r="E13" s="945" t="s">
        <v>758</v>
      </c>
      <c r="F13" s="862">
        <v>57840.01</v>
      </c>
      <c r="G13" s="1322"/>
      <c r="H13" s="945" t="s">
        <v>805</v>
      </c>
      <c r="I13" s="862">
        <v>60122.02</v>
      </c>
      <c r="J13" s="1322"/>
    </row>
    <row r="14" spans="1:17" ht="16.5" customHeight="1">
      <c r="A14" s="860" t="s">
        <v>431</v>
      </c>
      <c r="B14" s="1316" t="s">
        <v>432</v>
      </c>
      <c r="C14" s="1317"/>
      <c r="D14" s="1318"/>
      <c r="E14" s="1319" t="s">
        <v>759</v>
      </c>
      <c r="F14" s="1317"/>
      <c r="G14" s="1318"/>
      <c r="H14" s="1319" t="s">
        <v>806</v>
      </c>
      <c r="I14" s="1317"/>
      <c r="J14" s="1318"/>
    </row>
    <row r="15" spans="1:17" s="863" customFormat="1" ht="47.25" customHeight="1">
      <c r="A15" s="1323" t="s">
        <v>803</v>
      </c>
      <c r="B15" s="1323"/>
      <c r="C15" s="1323"/>
      <c r="D15" s="1323"/>
      <c r="E15" s="1323"/>
      <c r="F15" s="1323"/>
      <c r="G15"/>
    </row>
    <row r="16" spans="1:17" s="863" customFormat="1" ht="14.25" customHeight="1">
      <c r="A16" s="1267" t="s">
        <v>773</v>
      </c>
      <c r="B16" s="1267"/>
      <c r="C16" s="1267"/>
      <c r="D16" s="1267"/>
      <c r="E16" s="865"/>
      <c r="F16" s="865"/>
      <c r="G16"/>
      <c r="H16"/>
      <c r="I16"/>
      <c r="J16"/>
      <c r="K16"/>
      <c r="L16"/>
      <c r="M16"/>
      <c r="N16"/>
      <c r="O16"/>
      <c r="P16"/>
      <c r="Q16"/>
    </row>
    <row r="17" spans="1:17" s="863" customFormat="1" ht="13.5" customHeight="1">
      <c r="A17" s="530" t="s">
        <v>125</v>
      </c>
      <c r="B17" s="864"/>
      <c r="C17" s="864"/>
      <c r="D17" s="864"/>
      <c r="E17" s="864"/>
      <c r="F17" s="864"/>
      <c r="G17"/>
      <c r="H17"/>
      <c r="I17"/>
      <c r="J17"/>
      <c r="K17"/>
      <c r="L17"/>
      <c r="M17"/>
      <c r="N17"/>
      <c r="O17"/>
      <c r="P17"/>
      <c r="Q17"/>
    </row>
    <row r="18" spans="1:17">
      <c r="F18" s="864"/>
    </row>
    <row r="19" spans="1:17">
      <c r="F19" s="864"/>
    </row>
    <row r="20" spans="1:17">
      <c r="F20" s="864"/>
    </row>
    <row r="21" spans="1:17">
      <c r="F21" s="864"/>
    </row>
    <row r="23" spans="1:17">
      <c r="G23" s="531"/>
    </row>
  </sheetData>
  <mergeCells count="13">
    <mergeCell ref="A1:E1"/>
    <mergeCell ref="B2:D2"/>
    <mergeCell ref="E2:G2"/>
    <mergeCell ref="A5:J5"/>
    <mergeCell ref="A16:D16"/>
    <mergeCell ref="B14:D14"/>
    <mergeCell ref="E14:G14"/>
    <mergeCell ref="H2:J2"/>
    <mergeCell ref="H14:J14"/>
    <mergeCell ref="J6:J13"/>
    <mergeCell ref="A15:F15"/>
    <mergeCell ref="D6:D13"/>
    <mergeCell ref="G6:G13"/>
  </mergeCells>
  <pageMargins left="0.7" right="0.7" top="0.75" bottom="0.75" header="0.3" footer="0.3"/>
  <pageSetup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90" zoomScaleNormal="90" zoomScaleSheetLayoutView="80" workbookViewId="0">
      <selection activeCell="S8" sqref="S8"/>
    </sheetView>
  </sheetViews>
  <sheetFormatPr defaultRowHeight="15"/>
  <cols>
    <col min="1" max="1" width="28.85546875" customWidth="1"/>
    <col min="2" max="2" width="8" customWidth="1"/>
    <col min="3" max="5" width="10.140625" bestFit="1" customWidth="1"/>
    <col min="6" max="6" width="10" customWidth="1"/>
    <col min="7" max="7" width="9.85546875" customWidth="1"/>
    <col min="8" max="8" width="9.42578125" customWidth="1"/>
    <col min="9" max="9" width="8.7109375" bestFit="1" customWidth="1"/>
    <col min="10" max="10" width="8.42578125" customWidth="1"/>
    <col min="11" max="11" width="9.28515625" customWidth="1"/>
    <col min="12" max="12" width="10" style="830" customWidth="1"/>
    <col min="13" max="17" width="0" hidden="1" customWidth="1"/>
  </cols>
  <sheetData>
    <row r="1" spans="1:12" ht="15.75" customHeight="1">
      <c r="A1" s="1329" t="str">
        <f>[8]Tables!A59</f>
        <v>Table 58: Progress Report of NSDL &amp; CDSl as on end of March 2016 (Listed Companies)</v>
      </c>
      <c r="B1" s="1330"/>
      <c r="C1" s="1330"/>
      <c r="D1" s="1330"/>
      <c r="E1" s="1330"/>
      <c r="F1" s="1330"/>
      <c r="G1" s="1330"/>
      <c r="H1" s="1330"/>
      <c r="I1" s="1330"/>
      <c r="J1" s="1330"/>
      <c r="K1" s="1330"/>
      <c r="L1" s="1331"/>
    </row>
    <row r="2" spans="1:12">
      <c r="A2" s="1332" t="s">
        <v>433</v>
      </c>
      <c r="B2" s="1332" t="s">
        <v>434</v>
      </c>
      <c r="C2" s="1334" t="s">
        <v>435</v>
      </c>
      <c r="D2" s="1334"/>
      <c r="E2" s="1334"/>
      <c r="F2" s="1334"/>
      <c r="G2" s="1334"/>
      <c r="H2" s="1334" t="s">
        <v>436</v>
      </c>
      <c r="I2" s="1334"/>
      <c r="J2" s="1334"/>
      <c r="K2" s="1334"/>
      <c r="L2" s="1334"/>
    </row>
    <row r="3" spans="1:12" ht="59.25" customHeight="1">
      <c r="A3" s="1333"/>
      <c r="B3" s="1333"/>
      <c r="C3" s="866">
        <v>42430</v>
      </c>
      <c r="D3" s="866">
        <v>42401</v>
      </c>
      <c r="E3" s="866">
        <v>42064</v>
      </c>
      <c r="F3" s="867" t="s">
        <v>437</v>
      </c>
      <c r="G3" s="868" t="s">
        <v>438</v>
      </c>
      <c r="H3" s="866">
        <v>42430</v>
      </c>
      <c r="I3" s="866">
        <v>42401</v>
      </c>
      <c r="J3" s="866">
        <v>42064</v>
      </c>
      <c r="K3" s="867" t="s">
        <v>437</v>
      </c>
      <c r="L3" s="868" t="s">
        <v>438</v>
      </c>
    </row>
    <row r="4" spans="1:12" ht="37.5" customHeight="1">
      <c r="A4" s="869" t="s">
        <v>439</v>
      </c>
      <c r="B4" s="870" t="s">
        <v>440</v>
      </c>
      <c r="C4" s="871">
        <v>6159</v>
      </c>
      <c r="D4" s="872">
        <v>6139</v>
      </c>
      <c r="E4" s="871">
        <v>5943</v>
      </c>
      <c r="F4" s="873">
        <v>3.63</v>
      </c>
      <c r="G4" s="874">
        <v>0.33</v>
      </c>
      <c r="H4" s="871">
        <v>6385</v>
      </c>
      <c r="I4" s="872">
        <v>6367</v>
      </c>
      <c r="J4" s="871">
        <v>6185</v>
      </c>
      <c r="K4" s="875">
        <v>3.23</v>
      </c>
      <c r="L4" s="875">
        <v>0.28000000000000003</v>
      </c>
    </row>
    <row r="5" spans="1:12" ht="25.5">
      <c r="A5" s="869" t="s">
        <v>441</v>
      </c>
      <c r="B5" s="870" t="s">
        <v>440</v>
      </c>
      <c r="C5" s="872">
        <v>270</v>
      </c>
      <c r="D5" s="872">
        <v>272</v>
      </c>
      <c r="E5" s="872">
        <v>273</v>
      </c>
      <c r="F5" s="875">
        <v>-1.1000000000000001</v>
      </c>
      <c r="G5" s="876">
        <v>-0.74</v>
      </c>
      <c r="H5" s="872">
        <v>583</v>
      </c>
      <c r="I5" s="872">
        <v>581</v>
      </c>
      <c r="J5" s="872">
        <v>574</v>
      </c>
      <c r="K5" s="875">
        <v>1.57</v>
      </c>
      <c r="L5" s="875">
        <v>0.34</v>
      </c>
    </row>
    <row r="6" spans="1:12" ht="27.75" customHeight="1">
      <c r="A6" s="869" t="s">
        <v>443</v>
      </c>
      <c r="B6" s="870" t="s">
        <v>440</v>
      </c>
      <c r="C6" s="871">
        <v>4</v>
      </c>
      <c r="D6" s="871">
        <v>4</v>
      </c>
      <c r="E6" s="871">
        <v>4</v>
      </c>
      <c r="F6" s="875" t="s">
        <v>442</v>
      </c>
      <c r="G6" s="877" t="s">
        <v>442</v>
      </c>
      <c r="H6" s="871">
        <v>3</v>
      </c>
      <c r="I6" s="871">
        <v>3</v>
      </c>
      <c r="J6" s="871">
        <v>8</v>
      </c>
      <c r="K6" s="875">
        <v>-62.5</v>
      </c>
      <c r="L6" s="875">
        <v>0</v>
      </c>
    </row>
    <row r="7" spans="1:12" ht="16.5" customHeight="1">
      <c r="A7" s="869" t="s">
        <v>444</v>
      </c>
      <c r="B7" s="870" t="s">
        <v>445</v>
      </c>
      <c r="C7" s="873">
        <v>145.66</v>
      </c>
      <c r="D7" s="873">
        <v>144.83000000000001</v>
      </c>
      <c r="E7" s="873">
        <v>137.08000000000001</v>
      </c>
      <c r="F7" s="875">
        <v>6.26</v>
      </c>
      <c r="G7" s="876">
        <v>0.56999999999999995</v>
      </c>
      <c r="H7" s="873">
        <v>107.9</v>
      </c>
      <c r="I7" s="873">
        <v>106.7</v>
      </c>
      <c r="J7" s="873">
        <v>96.1</v>
      </c>
      <c r="K7" s="875">
        <v>12.28</v>
      </c>
      <c r="L7" s="875">
        <v>1.1200000000000001</v>
      </c>
    </row>
    <row r="8" spans="1:12" ht="18.75" customHeight="1">
      <c r="A8" s="869" t="s">
        <v>446</v>
      </c>
      <c r="B8" s="870" t="s">
        <v>447</v>
      </c>
      <c r="C8" s="872">
        <v>41457</v>
      </c>
      <c r="D8" s="872">
        <v>41103</v>
      </c>
      <c r="E8" s="872">
        <v>38475</v>
      </c>
      <c r="F8" s="875">
        <v>7.75</v>
      </c>
      <c r="G8" s="876">
        <v>0.86</v>
      </c>
      <c r="H8" s="872">
        <v>12367.63</v>
      </c>
      <c r="I8" s="872">
        <v>12320.58</v>
      </c>
      <c r="J8" s="872">
        <v>11476.33</v>
      </c>
      <c r="K8" s="875">
        <v>7.77</v>
      </c>
      <c r="L8" s="875">
        <v>0.38</v>
      </c>
    </row>
    <row r="9" spans="1:12" ht="20.25" customHeight="1">
      <c r="A9" s="869" t="s">
        <v>448</v>
      </c>
      <c r="B9" s="870" t="s">
        <v>449</v>
      </c>
      <c r="C9" s="878">
        <v>8204011</v>
      </c>
      <c r="D9" s="878">
        <v>7448483</v>
      </c>
      <c r="E9" s="878">
        <v>8687942</v>
      </c>
      <c r="F9" s="875">
        <v>-5.57</v>
      </c>
      <c r="G9" s="876">
        <v>10.14</v>
      </c>
      <c r="H9" s="878">
        <v>1158717.31</v>
      </c>
      <c r="I9" s="878">
        <v>1042477.59</v>
      </c>
      <c r="J9" s="878">
        <v>1266898.142</v>
      </c>
      <c r="K9" s="875">
        <v>-8.5399999999999991</v>
      </c>
      <c r="L9" s="875">
        <v>11.15</v>
      </c>
    </row>
    <row r="10" spans="1:12" ht="20.25" customHeight="1">
      <c r="A10" s="869" t="s">
        <v>450</v>
      </c>
      <c r="B10" s="870" t="s">
        <v>447</v>
      </c>
      <c r="C10" s="878">
        <v>45284</v>
      </c>
      <c r="D10" s="878">
        <v>44924</v>
      </c>
      <c r="E10" s="878">
        <v>41116</v>
      </c>
      <c r="F10" s="875">
        <v>10.14</v>
      </c>
      <c r="G10" s="876">
        <v>0.8</v>
      </c>
      <c r="H10" s="878">
        <v>12936.17</v>
      </c>
      <c r="I10" s="878">
        <v>12786.18</v>
      </c>
      <c r="J10" s="878">
        <v>12069.08</v>
      </c>
      <c r="K10" s="875">
        <v>7.18</v>
      </c>
      <c r="L10" s="875">
        <v>1.17</v>
      </c>
    </row>
    <row r="11" spans="1:12" ht="20.25" customHeight="1">
      <c r="A11" s="869" t="s">
        <v>451</v>
      </c>
      <c r="B11" s="870" t="s">
        <v>449</v>
      </c>
      <c r="C11" s="878">
        <v>10028322</v>
      </c>
      <c r="D11" s="878">
        <v>9242455</v>
      </c>
      <c r="E11" s="878">
        <v>10274182</v>
      </c>
      <c r="F11" s="875">
        <v>-2.39</v>
      </c>
      <c r="G11" s="876">
        <v>8.5</v>
      </c>
      <c r="H11" s="878">
        <v>1219306.79</v>
      </c>
      <c r="I11" s="878">
        <v>1095822.79</v>
      </c>
      <c r="J11" s="878">
        <v>1317187.32</v>
      </c>
      <c r="K11" s="875">
        <v>-7.43</v>
      </c>
      <c r="L11" s="875">
        <v>11.27</v>
      </c>
    </row>
    <row r="12" spans="1:12" ht="25.5">
      <c r="A12" s="869" t="s">
        <v>452</v>
      </c>
      <c r="B12" s="870" t="s">
        <v>447</v>
      </c>
      <c r="C12" s="878">
        <v>735.09</v>
      </c>
      <c r="D12" s="878">
        <v>790.2</v>
      </c>
      <c r="E12" s="878">
        <v>939.06</v>
      </c>
      <c r="F12" s="875">
        <v>-21.72</v>
      </c>
      <c r="G12" s="876">
        <v>-6.97</v>
      </c>
      <c r="H12" s="878">
        <v>449.75</v>
      </c>
      <c r="I12" s="878">
        <v>440.07</v>
      </c>
      <c r="J12" s="878">
        <v>659.09</v>
      </c>
      <c r="K12" s="875">
        <v>-31.76</v>
      </c>
      <c r="L12" s="875">
        <v>2.2000000000000002</v>
      </c>
    </row>
    <row r="13" spans="1:12" ht="42" customHeight="1">
      <c r="A13" s="869" t="s">
        <v>453</v>
      </c>
      <c r="B13" s="870" t="s">
        <v>447</v>
      </c>
      <c r="C13" s="879">
        <v>24.5</v>
      </c>
      <c r="D13" s="879">
        <v>26.34</v>
      </c>
      <c r="E13" s="879">
        <v>31.3</v>
      </c>
      <c r="F13" s="875">
        <v>-21.72</v>
      </c>
      <c r="G13" s="876">
        <v>-6.97</v>
      </c>
      <c r="H13" s="879">
        <v>14.99</v>
      </c>
      <c r="I13" s="879">
        <v>14.67</v>
      </c>
      <c r="J13" s="879">
        <v>21.97</v>
      </c>
      <c r="K13" s="875">
        <v>-31.76</v>
      </c>
      <c r="L13" s="875">
        <v>2.2000000000000002</v>
      </c>
    </row>
    <row r="14" spans="1:12" ht="25.5">
      <c r="A14" s="869" t="s">
        <v>454</v>
      </c>
      <c r="B14" s="870" t="s">
        <v>449</v>
      </c>
      <c r="C14" s="878">
        <v>168961</v>
      </c>
      <c r="D14" s="878">
        <v>154667</v>
      </c>
      <c r="E14" s="878">
        <v>219684</v>
      </c>
      <c r="F14" s="875">
        <v>-23.09</v>
      </c>
      <c r="G14" s="876">
        <v>9.24</v>
      </c>
      <c r="H14" s="878">
        <v>38270.26</v>
      </c>
      <c r="I14" s="878">
        <v>31970.83</v>
      </c>
      <c r="J14" s="878">
        <v>49885.48</v>
      </c>
      <c r="K14" s="875">
        <v>-23.28</v>
      </c>
      <c r="L14" s="875">
        <v>19.7</v>
      </c>
    </row>
    <row r="15" spans="1:12" ht="40.5" customHeight="1">
      <c r="A15" s="869" t="s">
        <v>455</v>
      </c>
      <c r="B15" s="870" t="s">
        <v>449</v>
      </c>
      <c r="C15" s="871">
        <v>5632</v>
      </c>
      <c r="D15" s="871">
        <v>5156</v>
      </c>
      <c r="E15" s="871">
        <v>7323</v>
      </c>
      <c r="F15" s="875">
        <v>-23.09</v>
      </c>
      <c r="G15" s="876">
        <v>9.24</v>
      </c>
      <c r="H15" s="871">
        <v>1275.68</v>
      </c>
      <c r="I15" s="871">
        <v>1065.69</v>
      </c>
      <c r="J15" s="871">
        <v>1662.85</v>
      </c>
      <c r="K15" s="875">
        <v>-23.28</v>
      </c>
      <c r="L15" s="875">
        <v>19.7</v>
      </c>
    </row>
    <row r="16" spans="1:12" ht="38.25">
      <c r="A16" s="869" t="s">
        <v>456</v>
      </c>
      <c r="B16" s="870" t="s">
        <v>440</v>
      </c>
      <c r="C16" s="880">
        <v>9</v>
      </c>
      <c r="D16" s="881">
        <v>17</v>
      </c>
      <c r="E16" s="881">
        <v>15</v>
      </c>
      <c r="F16" s="875">
        <v>-40</v>
      </c>
      <c r="G16" s="876">
        <v>-47.06</v>
      </c>
      <c r="H16" s="880">
        <v>36</v>
      </c>
      <c r="I16" s="881">
        <v>139</v>
      </c>
      <c r="J16" s="881">
        <v>33</v>
      </c>
      <c r="K16" s="875">
        <v>9.09</v>
      </c>
      <c r="L16" s="875">
        <v>-74.099999999999994</v>
      </c>
    </row>
    <row r="17" spans="1:13" ht="38.25" customHeight="1">
      <c r="A17" s="869" t="s">
        <v>457</v>
      </c>
      <c r="B17" s="870" t="s">
        <v>458</v>
      </c>
      <c r="C17" s="875">
        <v>85.42</v>
      </c>
      <c r="D17" s="875">
        <v>85.5</v>
      </c>
      <c r="E17" s="875">
        <v>85</v>
      </c>
      <c r="F17" s="875">
        <v>0.76</v>
      </c>
      <c r="G17" s="876">
        <v>-0.94</v>
      </c>
      <c r="H17" s="875">
        <v>12.82</v>
      </c>
      <c r="I17" s="875">
        <v>12.8</v>
      </c>
      <c r="J17" s="875">
        <v>13.58</v>
      </c>
      <c r="K17" s="875">
        <v>-5.6</v>
      </c>
      <c r="L17" s="875">
        <v>0.17</v>
      </c>
    </row>
    <row r="18" spans="1:13" ht="27" customHeight="1">
      <c r="A18" s="1327" t="s">
        <v>459</v>
      </c>
      <c r="B18" s="1327"/>
      <c r="C18" s="1327"/>
      <c r="D18" s="1327"/>
      <c r="E18" s="1327"/>
      <c r="F18" s="1327"/>
      <c r="G18" s="1327"/>
      <c r="H18" s="1327"/>
      <c r="I18" s="1327"/>
      <c r="J18" s="1327"/>
      <c r="K18" s="1327"/>
      <c r="L18" s="1327"/>
      <c r="M18" s="1327"/>
    </row>
    <row r="19" spans="1:13">
      <c r="A19" s="1328" t="s">
        <v>460</v>
      </c>
      <c r="B19" s="1328"/>
      <c r="C19" s="1328"/>
      <c r="D19" s="882"/>
      <c r="E19" s="882"/>
      <c r="F19" s="882"/>
      <c r="G19" s="882"/>
      <c r="H19" s="883"/>
      <c r="I19" s="883"/>
      <c r="J19" s="883"/>
      <c r="K19" s="883"/>
      <c r="L19" s="884"/>
      <c r="M19" s="863"/>
    </row>
    <row r="37" spans="7:12">
      <c r="I37" s="885"/>
      <c r="J37" s="886"/>
      <c r="L37"/>
    </row>
    <row r="38" spans="7:12">
      <c r="I38" s="885"/>
      <c r="J38" s="885"/>
      <c r="L38"/>
    </row>
    <row r="44" spans="7:12">
      <c r="H44" s="887"/>
      <c r="I44" s="887"/>
      <c r="J44" s="887"/>
      <c r="K44" s="887"/>
      <c r="L44"/>
    </row>
    <row r="45" spans="7:12">
      <c r="G45" s="887"/>
      <c r="H45" s="887"/>
      <c r="I45" s="887"/>
      <c r="J45" s="887"/>
      <c r="K45" s="887"/>
      <c r="L45"/>
    </row>
    <row r="46" spans="7:12">
      <c r="G46" s="887"/>
      <c r="H46" s="887"/>
      <c r="I46" s="887"/>
      <c r="J46" s="887"/>
      <c r="K46" s="887"/>
      <c r="L46"/>
    </row>
    <row r="47" spans="7:12">
      <c r="G47" s="887"/>
      <c r="L47"/>
    </row>
  </sheetData>
  <mergeCells count="7">
    <mergeCell ref="A18:M18"/>
    <mergeCell ref="A19:C19"/>
    <mergeCell ref="A1:L1"/>
    <mergeCell ref="A2:A3"/>
    <mergeCell ref="B2:B3"/>
    <mergeCell ref="C2:G2"/>
    <mergeCell ref="H2:L2"/>
  </mergeCells>
  <pageMargins left="0.5" right="0.2" top="0.5" bottom="0.5" header="0.3" footer="0.3"/>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zoomScaleSheetLayoutView="100" workbookViewId="0">
      <selection activeCell="D25" sqref="D25"/>
    </sheetView>
  </sheetViews>
  <sheetFormatPr defaultColWidth="9.140625" defaultRowHeight="15"/>
  <cols>
    <col min="1" max="1" width="9" style="93" customWidth="1"/>
    <col min="2" max="2" width="4.7109375" style="81" customWidth="1"/>
    <col min="3" max="3" width="8" style="81" customWidth="1"/>
    <col min="4" max="4" width="7.85546875" style="81" customWidth="1"/>
    <col min="5" max="5" width="8.5703125" style="81" customWidth="1"/>
    <col min="6" max="6" width="5.28515625" style="81" customWidth="1"/>
    <col min="7" max="7" width="8.85546875" style="81" customWidth="1"/>
    <col min="8" max="8" width="5.42578125" style="81" customWidth="1"/>
    <col min="9" max="9" width="8.140625" style="81" customWidth="1"/>
    <col min="10" max="10" width="5.5703125" style="81" customWidth="1"/>
    <col min="11" max="11" width="8" style="81" customWidth="1"/>
    <col min="12" max="12" width="5" style="81" customWidth="1"/>
    <col min="13" max="13" width="7.85546875" style="81" customWidth="1"/>
    <col min="14" max="14" width="5.5703125" style="81" customWidth="1"/>
    <col min="15" max="15" width="8.42578125" style="81" customWidth="1"/>
    <col min="16" max="16" width="5.42578125" style="81" customWidth="1"/>
    <col min="17" max="17" width="8" style="81" customWidth="1"/>
    <col min="18" max="18" width="4.85546875" style="81" customWidth="1"/>
    <col min="19" max="19" width="7.85546875" style="81" customWidth="1"/>
    <col min="20" max="20" width="9.140625" style="81" customWidth="1"/>
    <col min="21" max="21" width="10.42578125" style="81" bestFit="1" customWidth="1"/>
    <col min="22" max="22" width="11.7109375" style="81" bestFit="1" customWidth="1"/>
    <col min="23" max="23" width="9.42578125" style="81" bestFit="1" customWidth="1"/>
    <col min="24" max="24" width="9.5703125" style="81" bestFit="1" customWidth="1"/>
    <col min="25" max="25" width="9.42578125" style="81" bestFit="1" customWidth="1"/>
    <col min="26" max="26" width="9.7109375" style="81" bestFit="1" customWidth="1"/>
    <col min="27" max="27" width="9.42578125" style="81" bestFit="1" customWidth="1"/>
    <col min="28" max="28" width="9.7109375" style="81" bestFit="1" customWidth="1"/>
    <col min="29" max="29" width="9.42578125" style="81" bestFit="1" customWidth="1"/>
    <col min="30" max="30" width="9.5703125" style="81" bestFit="1" customWidth="1"/>
    <col min="31" max="33" width="9.42578125" style="81" bestFit="1" customWidth="1"/>
    <col min="34" max="34" width="9.7109375" style="81" bestFit="1" customWidth="1"/>
    <col min="35" max="35" width="9.42578125" style="81" bestFit="1" customWidth="1"/>
    <col min="36" max="36" width="9.7109375" style="81" bestFit="1" customWidth="1"/>
    <col min="37" max="37" width="9.42578125" style="81" bestFit="1" customWidth="1"/>
    <col min="38" max="38" width="9.5703125" style="81" bestFit="1" customWidth="1"/>
    <col min="39" max="16384" width="9.140625" style="81"/>
  </cols>
  <sheetData>
    <row r="1" spans="1:24" s="73" customFormat="1" ht="17.25" customHeight="1">
      <c r="A1" s="1004" t="str">
        <f>Tables!A6</f>
        <v xml:space="preserve">Table 5: Capital Raised from the Primary Market through though Public and Rights Issues </v>
      </c>
      <c r="B1" s="1004"/>
      <c r="C1" s="1004"/>
      <c r="D1" s="1004"/>
      <c r="E1" s="1004"/>
      <c r="F1" s="1004"/>
      <c r="G1" s="1004"/>
      <c r="H1" s="1004"/>
      <c r="I1" s="1004"/>
      <c r="J1" s="1004"/>
      <c r="K1" s="1004"/>
      <c r="L1" s="1004"/>
      <c r="M1" s="1004"/>
      <c r="N1" s="1004"/>
      <c r="O1" s="1004"/>
      <c r="P1" s="1004"/>
      <c r="Q1" s="1004"/>
      <c r="R1" s="1004"/>
      <c r="S1" s="72"/>
    </row>
    <row r="2" spans="1:24" s="74" customFormat="1" ht="15.75" customHeight="1">
      <c r="A2" s="1005" t="s">
        <v>143</v>
      </c>
      <c r="B2" s="1006" t="s">
        <v>137</v>
      </c>
      <c r="C2" s="1006"/>
      <c r="D2" s="1006" t="s">
        <v>144</v>
      </c>
      <c r="E2" s="1006"/>
      <c r="F2" s="1006"/>
      <c r="G2" s="1006"/>
      <c r="H2" s="1006" t="s">
        <v>145</v>
      </c>
      <c r="I2" s="1006"/>
      <c r="J2" s="1006"/>
      <c r="K2" s="1006"/>
      <c r="L2" s="1006" t="s">
        <v>146</v>
      </c>
      <c r="M2" s="1006"/>
      <c r="N2" s="1006"/>
      <c r="O2" s="1006"/>
      <c r="P2" s="1006"/>
      <c r="Q2" s="1006"/>
      <c r="R2" s="1006"/>
      <c r="S2" s="1006"/>
    </row>
    <row r="3" spans="1:24" s="74" customFormat="1" ht="15" customHeight="1">
      <c r="A3" s="1005"/>
      <c r="B3" s="1006"/>
      <c r="C3" s="1006"/>
      <c r="D3" s="1006" t="s">
        <v>147</v>
      </c>
      <c r="E3" s="1006"/>
      <c r="F3" s="1006" t="s">
        <v>122</v>
      </c>
      <c r="G3" s="1006"/>
      <c r="H3" s="1006" t="s">
        <v>148</v>
      </c>
      <c r="I3" s="1006"/>
      <c r="J3" s="1006" t="s">
        <v>149</v>
      </c>
      <c r="K3" s="1006"/>
      <c r="L3" s="1006" t="s">
        <v>150</v>
      </c>
      <c r="M3" s="1006"/>
      <c r="N3" s="1006"/>
      <c r="O3" s="1006"/>
      <c r="P3" s="1006" t="s">
        <v>151</v>
      </c>
      <c r="Q3" s="1006"/>
      <c r="R3" s="1006" t="s">
        <v>152</v>
      </c>
      <c r="S3" s="1006"/>
    </row>
    <row r="4" spans="1:24" s="75" customFormat="1" ht="14.25" customHeight="1">
      <c r="A4" s="1005"/>
      <c r="B4" s="1006"/>
      <c r="C4" s="1006"/>
      <c r="D4" s="1006"/>
      <c r="E4" s="1006"/>
      <c r="F4" s="1006"/>
      <c r="G4" s="1006"/>
      <c r="H4" s="1006"/>
      <c r="I4" s="1006"/>
      <c r="J4" s="1006"/>
      <c r="K4" s="1006"/>
      <c r="L4" s="1006" t="s">
        <v>153</v>
      </c>
      <c r="M4" s="1006"/>
      <c r="N4" s="1006" t="s">
        <v>154</v>
      </c>
      <c r="O4" s="1006"/>
      <c r="P4" s="1006"/>
      <c r="Q4" s="1006"/>
      <c r="R4" s="1006"/>
      <c r="S4" s="1006"/>
    </row>
    <row r="5" spans="1:24" s="77" customFormat="1" ht="39" customHeight="1">
      <c r="A5" s="1005"/>
      <c r="B5" s="76" t="s">
        <v>155</v>
      </c>
      <c r="C5" s="76" t="s">
        <v>142</v>
      </c>
      <c r="D5" s="76" t="s">
        <v>155</v>
      </c>
      <c r="E5" s="76" t="s">
        <v>142</v>
      </c>
      <c r="F5" s="76" t="s">
        <v>155</v>
      </c>
      <c r="G5" s="76" t="s">
        <v>142</v>
      </c>
      <c r="H5" s="76" t="s">
        <v>155</v>
      </c>
      <c r="I5" s="76" t="s">
        <v>142</v>
      </c>
      <c r="J5" s="76" t="s">
        <v>155</v>
      </c>
      <c r="K5" s="76" t="s">
        <v>142</v>
      </c>
      <c r="L5" s="76" t="s">
        <v>155</v>
      </c>
      <c r="M5" s="76" t="s">
        <v>142</v>
      </c>
      <c r="N5" s="76" t="s">
        <v>155</v>
      </c>
      <c r="O5" s="76" t="s">
        <v>142</v>
      </c>
      <c r="P5" s="76" t="s">
        <v>155</v>
      </c>
      <c r="Q5" s="76" t="s">
        <v>142</v>
      </c>
      <c r="R5" s="76" t="s">
        <v>155</v>
      </c>
      <c r="S5" s="76" t="s">
        <v>142</v>
      </c>
    </row>
    <row r="6" spans="1:24" s="82" customFormat="1" ht="14.25" customHeight="1">
      <c r="A6" s="63" t="s">
        <v>70</v>
      </c>
      <c r="B6" s="78">
        <v>88</v>
      </c>
      <c r="C6" s="78">
        <f>E6+G6</f>
        <v>19202.240000000002</v>
      </c>
      <c r="D6" s="78">
        <v>70</v>
      </c>
      <c r="E6" s="78">
        <v>12452.570000000002</v>
      </c>
      <c r="F6" s="78">
        <v>18</v>
      </c>
      <c r="G6" s="78">
        <v>6749.67</v>
      </c>
      <c r="H6" s="78">
        <v>42</v>
      </c>
      <c r="I6" s="78">
        <v>15891.53</v>
      </c>
      <c r="J6" s="78">
        <v>46</v>
      </c>
      <c r="K6" s="78">
        <v>3310.54</v>
      </c>
      <c r="L6" s="78">
        <v>8</v>
      </c>
      <c r="M6" s="78">
        <v>48.66</v>
      </c>
      <c r="N6" s="78">
        <v>55</v>
      </c>
      <c r="O6" s="78">
        <v>8739.69</v>
      </c>
      <c r="P6" s="78">
        <v>1</v>
      </c>
      <c r="Q6" s="78">
        <v>1000</v>
      </c>
      <c r="R6" s="78">
        <v>24</v>
      </c>
      <c r="S6" s="79">
        <v>9413.43</v>
      </c>
      <c r="T6" s="80"/>
      <c r="U6" s="81"/>
      <c r="V6" s="81"/>
      <c r="W6" s="81"/>
      <c r="X6" s="81"/>
    </row>
    <row r="7" spans="1:24" s="82" customFormat="1" ht="14.25" customHeight="1">
      <c r="A7" s="63" t="s">
        <v>71</v>
      </c>
      <c r="B7" s="78">
        <v>108</v>
      </c>
      <c r="C7" s="78">
        <v>58166.740000000005</v>
      </c>
      <c r="D7" s="78">
        <v>95</v>
      </c>
      <c r="E7" s="78">
        <v>48927.960000000006</v>
      </c>
      <c r="F7" s="78">
        <v>13</v>
      </c>
      <c r="G7" s="78">
        <v>9238.7800000000007</v>
      </c>
      <c r="H7" s="78">
        <v>34</v>
      </c>
      <c r="I7" s="78">
        <v>43351.179999999993</v>
      </c>
      <c r="J7" s="78">
        <v>74</v>
      </c>
      <c r="K7" s="78">
        <v>14815.079999999998</v>
      </c>
      <c r="L7" s="78">
        <v>13</v>
      </c>
      <c r="M7" s="78">
        <v>671.99999999999989</v>
      </c>
      <c r="N7" s="78">
        <v>74</v>
      </c>
      <c r="O7" s="78">
        <v>23381.859999999997</v>
      </c>
      <c r="P7" s="78">
        <v>0</v>
      </c>
      <c r="Q7" s="78">
        <v>0</v>
      </c>
      <c r="R7" s="78">
        <v>21</v>
      </c>
      <c r="S7" s="78">
        <v>34111.919999999998</v>
      </c>
      <c r="T7" s="80"/>
      <c r="U7" s="81"/>
      <c r="V7" s="81"/>
      <c r="W7" s="81"/>
      <c r="X7" s="81"/>
    </row>
    <row r="8" spans="1:24" s="84" customFormat="1" ht="14.25" customHeight="1">
      <c r="A8" s="66">
        <v>42108</v>
      </c>
      <c r="B8" s="79">
        <v>7</v>
      </c>
      <c r="C8" s="79">
        <v>9599.6</v>
      </c>
      <c r="D8" s="79">
        <v>5</v>
      </c>
      <c r="E8" s="79">
        <v>2101.6200000000008</v>
      </c>
      <c r="F8" s="79">
        <v>2</v>
      </c>
      <c r="G8" s="79">
        <v>7497.98</v>
      </c>
      <c r="H8" s="79">
        <v>4</v>
      </c>
      <c r="I8" s="79">
        <v>8207.7000000000007</v>
      </c>
      <c r="J8" s="79">
        <v>3</v>
      </c>
      <c r="K8" s="79">
        <v>1391.9</v>
      </c>
      <c r="L8" s="79">
        <v>0</v>
      </c>
      <c r="M8" s="79">
        <v>0</v>
      </c>
      <c r="N8" s="79">
        <v>5</v>
      </c>
      <c r="O8" s="79">
        <v>8889.8799999999992</v>
      </c>
      <c r="P8" s="79">
        <v>0</v>
      </c>
      <c r="Q8" s="79">
        <v>0</v>
      </c>
      <c r="R8" s="79">
        <v>2</v>
      </c>
      <c r="S8" s="79">
        <v>709.7</v>
      </c>
      <c r="T8" s="83"/>
      <c r="U8" s="81"/>
      <c r="V8" s="81"/>
      <c r="W8" s="81"/>
      <c r="X8" s="81"/>
    </row>
    <row r="9" spans="1:24" s="84" customFormat="1" ht="14.25" customHeight="1">
      <c r="A9" s="66">
        <v>42125</v>
      </c>
      <c r="B9" s="79">
        <v>2</v>
      </c>
      <c r="C9" s="79">
        <v>493.03</v>
      </c>
      <c r="D9" s="79">
        <v>2</v>
      </c>
      <c r="E9" s="79">
        <v>493.03</v>
      </c>
      <c r="F9" s="79">
        <v>0</v>
      </c>
      <c r="G9" s="79">
        <v>0</v>
      </c>
      <c r="H9" s="79">
        <v>0</v>
      </c>
      <c r="I9" s="79">
        <v>0</v>
      </c>
      <c r="J9" s="79">
        <v>2</v>
      </c>
      <c r="K9" s="79">
        <v>493.03</v>
      </c>
      <c r="L9" s="79">
        <v>0</v>
      </c>
      <c r="M9" s="79">
        <v>0</v>
      </c>
      <c r="N9" s="79">
        <v>2</v>
      </c>
      <c r="O9" s="79">
        <v>493.03</v>
      </c>
      <c r="P9" s="79">
        <v>0</v>
      </c>
      <c r="Q9" s="79">
        <v>0</v>
      </c>
      <c r="R9" s="79">
        <v>0</v>
      </c>
      <c r="S9" s="79">
        <v>0</v>
      </c>
      <c r="T9" s="83"/>
      <c r="U9" s="81"/>
      <c r="V9" s="81"/>
      <c r="W9" s="81"/>
      <c r="X9" s="81"/>
    </row>
    <row r="10" spans="1:24" s="84" customFormat="1" ht="14.25" customHeight="1">
      <c r="A10" s="66">
        <v>42156</v>
      </c>
      <c r="B10" s="79">
        <v>9</v>
      </c>
      <c r="C10" s="79">
        <v>439.2</v>
      </c>
      <c r="D10" s="79">
        <v>9</v>
      </c>
      <c r="E10" s="79">
        <v>439.2</v>
      </c>
      <c r="F10" s="79">
        <v>0</v>
      </c>
      <c r="G10" s="79">
        <v>0</v>
      </c>
      <c r="H10" s="79">
        <v>0</v>
      </c>
      <c r="I10" s="79">
        <v>0</v>
      </c>
      <c r="J10" s="79">
        <v>9</v>
      </c>
      <c r="K10" s="79">
        <v>439.2</v>
      </c>
      <c r="L10" s="79">
        <v>2</v>
      </c>
      <c r="M10" s="79">
        <v>7.01</v>
      </c>
      <c r="N10" s="79">
        <v>7</v>
      </c>
      <c r="O10" s="79">
        <v>432.19</v>
      </c>
      <c r="P10" s="79">
        <v>0</v>
      </c>
      <c r="Q10" s="79">
        <v>0</v>
      </c>
      <c r="R10" s="79">
        <v>0</v>
      </c>
      <c r="S10" s="79">
        <v>0</v>
      </c>
      <c r="T10" s="83"/>
      <c r="U10" s="81"/>
      <c r="V10" s="81"/>
      <c r="W10" s="81"/>
      <c r="X10" s="81"/>
    </row>
    <row r="11" spans="1:24" s="84" customFormat="1" ht="14.25" customHeight="1">
      <c r="A11" s="66">
        <v>42186</v>
      </c>
      <c r="B11" s="79">
        <f>SUM(D11+F11)</f>
        <v>8</v>
      </c>
      <c r="C11" s="79">
        <f>E11+G11</f>
        <v>884</v>
      </c>
      <c r="D11" s="85">
        <v>7</v>
      </c>
      <c r="E11" s="85">
        <v>784</v>
      </c>
      <c r="F11" s="79">
        <v>1</v>
      </c>
      <c r="G11" s="79">
        <v>100</v>
      </c>
      <c r="H11" s="79">
        <v>2</v>
      </c>
      <c r="I11" s="79">
        <v>264</v>
      </c>
      <c r="J11" s="79">
        <v>6</v>
      </c>
      <c r="K11" s="79">
        <v>619.27</v>
      </c>
      <c r="L11" s="79">
        <v>0</v>
      </c>
      <c r="M11" s="79">
        <v>0</v>
      </c>
      <c r="N11" s="79">
        <v>7</v>
      </c>
      <c r="O11" s="79">
        <v>719.27</v>
      </c>
      <c r="P11" s="79">
        <v>0</v>
      </c>
      <c r="Q11" s="79">
        <v>0</v>
      </c>
      <c r="R11" s="79">
        <v>1</v>
      </c>
      <c r="S11" s="79">
        <v>163.54</v>
      </c>
      <c r="T11" s="83"/>
      <c r="U11" s="81"/>
      <c r="V11" s="81"/>
      <c r="W11" s="81"/>
      <c r="X11" s="81"/>
    </row>
    <row r="12" spans="1:24" s="84" customFormat="1" ht="14.25" customHeight="1">
      <c r="A12" s="66">
        <v>42217</v>
      </c>
      <c r="B12" s="79">
        <f>SUM(D12+F12)</f>
        <v>10</v>
      </c>
      <c r="C12" s="79">
        <f>E12+G12</f>
        <v>2140.52</v>
      </c>
      <c r="D12" s="85">
        <v>10</v>
      </c>
      <c r="E12" s="79">
        <v>2140.52</v>
      </c>
      <c r="F12" s="79">
        <v>0</v>
      </c>
      <c r="G12" s="79">
        <v>0</v>
      </c>
      <c r="H12" s="79">
        <v>1</v>
      </c>
      <c r="I12" s="79">
        <v>228.27</v>
      </c>
      <c r="J12" s="79">
        <v>9</v>
      </c>
      <c r="K12" s="79">
        <v>1912.5</v>
      </c>
      <c r="L12" s="79">
        <v>0</v>
      </c>
      <c r="M12" s="79">
        <v>0</v>
      </c>
      <c r="N12" s="79">
        <v>9</v>
      </c>
      <c r="O12" s="79">
        <v>1912.5</v>
      </c>
      <c r="P12" s="79">
        <v>0</v>
      </c>
      <c r="Q12" s="79">
        <v>0</v>
      </c>
      <c r="R12" s="79">
        <v>1</v>
      </c>
      <c r="S12" s="79">
        <v>228.27</v>
      </c>
      <c r="T12" s="83"/>
      <c r="U12" s="81"/>
      <c r="V12" s="81"/>
      <c r="W12" s="81"/>
      <c r="X12" s="81"/>
    </row>
    <row r="13" spans="1:24" s="84" customFormat="1" ht="14.25" customHeight="1">
      <c r="A13" s="66">
        <v>42248</v>
      </c>
      <c r="B13" s="79">
        <f t="shared" ref="B13:B14" si="0">SUM(D13+F13)</f>
        <v>14</v>
      </c>
      <c r="C13" s="79">
        <f t="shared" ref="C13" si="1">E13+G13</f>
        <v>909.96</v>
      </c>
      <c r="D13" s="85">
        <v>11</v>
      </c>
      <c r="E13" s="79">
        <v>747.62</v>
      </c>
      <c r="F13" s="79">
        <v>3</v>
      </c>
      <c r="G13" s="79">
        <v>162.34</v>
      </c>
      <c r="H13" s="79">
        <v>4</v>
      </c>
      <c r="I13" s="79">
        <v>862.34</v>
      </c>
      <c r="J13" s="79">
        <v>10</v>
      </c>
      <c r="K13" s="79">
        <v>47.62</v>
      </c>
      <c r="L13" s="79">
        <v>1</v>
      </c>
      <c r="M13" s="79">
        <v>5</v>
      </c>
      <c r="N13" s="79">
        <v>12</v>
      </c>
      <c r="O13" s="79">
        <v>204.96</v>
      </c>
      <c r="P13" s="79">
        <v>0</v>
      </c>
      <c r="Q13" s="79">
        <v>0</v>
      </c>
      <c r="R13" s="79">
        <v>1</v>
      </c>
      <c r="S13" s="79">
        <v>700</v>
      </c>
      <c r="T13" s="83"/>
      <c r="U13" s="81"/>
      <c r="V13" s="81"/>
      <c r="W13" s="81"/>
      <c r="X13" s="81"/>
    </row>
    <row r="14" spans="1:24" s="84" customFormat="1" ht="14.25" customHeight="1">
      <c r="A14" s="66">
        <v>42278</v>
      </c>
      <c r="B14" s="79">
        <f t="shared" si="0"/>
        <v>10</v>
      </c>
      <c r="C14" s="79">
        <v>7714.85</v>
      </c>
      <c r="D14" s="79">
        <v>8</v>
      </c>
      <c r="E14" s="79">
        <v>6924.35</v>
      </c>
      <c r="F14" s="79">
        <v>2</v>
      </c>
      <c r="G14" s="79">
        <v>790.5</v>
      </c>
      <c r="H14" s="79">
        <v>6</v>
      </c>
      <c r="I14" s="79">
        <v>2990.5</v>
      </c>
      <c r="J14" s="79">
        <v>4</v>
      </c>
      <c r="K14" s="79">
        <v>4724.3500000000004</v>
      </c>
      <c r="L14" s="79">
        <v>0</v>
      </c>
      <c r="M14" s="79">
        <v>0</v>
      </c>
      <c r="N14" s="79">
        <v>6</v>
      </c>
      <c r="O14" s="79">
        <v>5514.85</v>
      </c>
      <c r="P14" s="79">
        <v>0</v>
      </c>
      <c r="Q14" s="79">
        <v>0</v>
      </c>
      <c r="R14" s="79">
        <v>4</v>
      </c>
      <c r="S14" s="79">
        <v>2200</v>
      </c>
      <c r="T14" s="83"/>
      <c r="U14" s="81"/>
      <c r="V14" s="81"/>
      <c r="W14" s="81"/>
      <c r="X14" s="81"/>
    </row>
    <row r="15" spans="1:24" s="84" customFormat="1" ht="14.25" customHeight="1">
      <c r="A15" s="66">
        <v>42309</v>
      </c>
      <c r="B15" s="79">
        <f>SUM(D15+F15)</f>
        <v>3</v>
      </c>
      <c r="C15" s="79">
        <f>E15+G15</f>
        <v>311.27</v>
      </c>
      <c r="D15" s="79">
        <v>2</v>
      </c>
      <c r="E15" s="79">
        <v>231.19</v>
      </c>
      <c r="F15" s="79">
        <v>1</v>
      </c>
      <c r="G15" s="79">
        <v>80.08</v>
      </c>
      <c r="H15" s="79">
        <v>2</v>
      </c>
      <c r="I15" s="79">
        <v>310.08</v>
      </c>
      <c r="J15" s="79">
        <v>1</v>
      </c>
      <c r="K15" s="79">
        <v>1.19</v>
      </c>
      <c r="L15" s="79">
        <v>1</v>
      </c>
      <c r="M15" s="79">
        <v>80.08</v>
      </c>
      <c r="N15" s="79">
        <v>1</v>
      </c>
      <c r="O15" s="79">
        <v>1.19</v>
      </c>
      <c r="P15" s="79">
        <v>0</v>
      </c>
      <c r="Q15" s="79">
        <v>0</v>
      </c>
      <c r="R15" s="79">
        <v>1</v>
      </c>
      <c r="S15" s="79">
        <v>230</v>
      </c>
      <c r="T15" s="83"/>
      <c r="U15" s="81"/>
      <c r="V15" s="81"/>
      <c r="W15" s="81"/>
      <c r="X15" s="81"/>
    </row>
    <row r="16" spans="1:24" s="84" customFormat="1" ht="14.25" customHeight="1">
      <c r="A16" s="66">
        <v>42339</v>
      </c>
      <c r="B16" s="79">
        <f>SUM(D16+F16)</f>
        <v>8</v>
      </c>
      <c r="C16" s="79">
        <f>E16+G16</f>
        <v>17161.91</v>
      </c>
      <c r="D16" s="79">
        <v>8</v>
      </c>
      <c r="E16" s="79">
        <f>2629.91+S16</f>
        <v>17161.91</v>
      </c>
      <c r="F16" s="79">
        <v>0</v>
      </c>
      <c r="G16" s="79">
        <v>0</v>
      </c>
      <c r="H16" s="79">
        <v>2</v>
      </c>
      <c r="I16" s="79">
        <v>14532</v>
      </c>
      <c r="J16" s="79">
        <v>6</v>
      </c>
      <c r="K16" s="79">
        <v>2629.91</v>
      </c>
      <c r="L16" s="79">
        <v>0</v>
      </c>
      <c r="M16" s="79">
        <v>0</v>
      </c>
      <c r="N16" s="79">
        <v>6</v>
      </c>
      <c r="O16" s="79">
        <v>2629.91</v>
      </c>
      <c r="P16" s="79">
        <v>0</v>
      </c>
      <c r="Q16" s="79">
        <v>0</v>
      </c>
      <c r="R16" s="79">
        <v>2</v>
      </c>
      <c r="S16" s="79">
        <v>14532</v>
      </c>
      <c r="T16" s="83"/>
      <c r="U16" s="81"/>
      <c r="V16" s="81"/>
      <c r="W16" s="81"/>
      <c r="X16" s="81"/>
    </row>
    <row r="17" spans="1:24" s="84" customFormat="1" ht="14.25" customHeight="1">
      <c r="A17" s="66">
        <v>42370</v>
      </c>
      <c r="B17" s="79">
        <f>SUM(D17+F17)</f>
        <v>8</v>
      </c>
      <c r="C17" s="79">
        <f>E17+G17</f>
        <v>6361.2499999999991</v>
      </c>
      <c r="D17" s="79">
        <v>6</v>
      </c>
      <c r="E17" s="79">
        <v>6207.4699999999993</v>
      </c>
      <c r="F17" s="79">
        <v>2</v>
      </c>
      <c r="G17" s="79">
        <v>153.78</v>
      </c>
      <c r="H17" s="79">
        <v>5</v>
      </c>
      <c r="I17" s="79">
        <v>5942.48</v>
      </c>
      <c r="J17" s="79">
        <v>3</v>
      </c>
      <c r="K17" s="79">
        <v>418.77</v>
      </c>
      <c r="L17" s="79">
        <v>5</v>
      </c>
      <c r="M17" s="79">
        <v>572.54999999999995</v>
      </c>
      <c r="N17" s="79">
        <v>0</v>
      </c>
      <c r="O17" s="79">
        <v>0</v>
      </c>
      <c r="P17" s="79">
        <v>0</v>
      </c>
      <c r="Q17" s="79">
        <v>0</v>
      </c>
      <c r="R17" s="79">
        <v>3</v>
      </c>
      <c r="S17" s="79">
        <v>5788.7000000000007</v>
      </c>
      <c r="T17" s="83"/>
      <c r="U17" s="81"/>
      <c r="V17" s="81"/>
      <c r="W17" s="81"/>
      <c r="X17" s="81"/>
    </row>
    <row r="18" spans="1:24" s="84" customFormat="1" ht="14.25" customHeight="1">
      <c r="A18" s="66">
        <v>42401</v>
      </c>
      <c r="B18" s="79">
        <v>8</v>
      </c>
      <c r="C18" s="79">
        <v>2812.51</v>
      </c>
      <c r="D18" s="79">
        <v>8</v>
      </c>
      <c r="E18" s="79">
        <v>2812.51</v>
      </c>
      <c r="F18" s="79">
        <v>0</v>
      </c>
      <c r="G18" s="79">
        <v>0</v>
      </c>
      <c r="H18" s="79">
        <v>2</v>
      </c>
      <c r="I18" s="79">
        <v>1911.38</v>
      </c>
      <c r="J18" s="79">
        <v>6</v>
      </c>
      <c r="K18" s="79">
        <v>901.13</v>
      </c>
      <c r="L18" s="79">
        <v>1</v>
      </c>
      <c r="M18" s="79">
        <v>1.31</v>
      </c>
      <c r="N18" s="79">
        <v>5</v>
      </c>
      <c r="O18" s="79">
        <v>899.82</v>
      </c>
      <c r="P18" s="79">
        <v>0</v>
      </c>
      <c r="Q18" s="79">
        <v>0</v>
      </c>
      <c r="R18" s="79">
        <v>2</v>
      </c>
      <c r="S18" s="79">
        <v>1911.38</v>
      </c>
      <c r="T18" s="83"/>
      <c r="U18" s="81"/>
      <c r="V18" s="81"/>
      <c r="W18" s="81"/>
      <c r="X18" s="81"/>
    </row>
    <row r="19" spans="1:24" s="84" customFormat="1" ht="14.25" customHeight="1">
      <c r="A19" s="66">
        <v>42430</v>
      </c>
      <c r="B19" s="79">
        <f>SUM(D19+F19)</f>
        <v>20</v>
      </c>
      <c r="C19" s="79">
        <f>E19+G19</f>
        <v>9428.81</v>
      </c>
      <c r="D19" s="79">
        <v>18</v>
      </c>
      <c r="E19" s="79">
        <f>1236.21+S19</f>
        <v>8974.7099999999991</v>
      </c>
      <c r="F19" s="79">
        <v>2</v>
      </c>
      <c r="G19" s="79">
        <v>454.1</v>
      </c>
      <c r="H19" s="79">
        <v>5</v>
      </c>
      <c r="I19" s="79">
        <v>8192.6</v>
      </c>
      <c r="J19" s="79">
        <v>15</v>
      </c>
      <c r="K19" s="79">
        <v>1236.21</v>
      </c>
      <c r="L19" s="79">
        <v>3</v>
      </c>
      <c r="M19" s="79">
        <v>6.05</v>
      </c>
      <c r="N19" s="79">
        <v>14</v>
      </c>
      <c r="O19" s="79">
        <v>1684.26</v>
      </c>
      <c r="P19" s="79">
        <v>0</v>
      </c>
      <c r="Q19" s="79">
        <v>0</v>
      </c>
      <c r="R19" s="79">
        <v>3</v>
      </c>
      <c r="S19" s="79">
        <v>7738.5</v>
      </c>
      <c r="T19" s="83"/>
      <c r="U19" s="81"/>
      <c r="V19" s="81"/>
      <c r="W19" s="81"/>
      <c r="X19" s="81"/>
    </row>
    <row r="20" spans="1:24" s="87" customFormat="1" ht="40.5" customHeight="1">
      <c r="A20" s="1009" t="s">
        <v>156</v>
      </c>
      <c r="B20" s="1009"/>
      <c r="C20" s="1009"/>
      <c r="D20" s="1009"/>
      <c r="E20" s="1009"/>
      <c r="F20" s="1009"/>
      <c r="G20" s="1009"/>
      <c r="H20" s="1009"/>
      <c r="I20" s="1009"/>
      <c r="J20" s="1009"/>
      <c r="K20" s="1009"/>
      <c r="L20" s="1009"/>
      <c r="M20" s="1009"/>
      <c r="N20" s="1009"/>
      <c r="O20" s="1009"/>
      <c r="P20" s="1009"/>
      <c r="Q20" s="1009"/>
      <c r="R20" s="1009"/>
      <c r="S20" s="1009"/>
      <c r="T20" s="86"/>
      <c r="U20" s="81"/>
      <c r="V20" s="81"/>
      <c r="W20" s="81"/>
      <c r="X20" s="81"/>
    </row>
    <row r="21" spans="1:24" s="87" customFormat="1" ht="15" customHeight="1">
      <c r="A21" s="1007" t="s">
        <v>157</v>
      </c>
      <c r="B21" s="1007"/>
      <c r="C21" s="1007"/>
      <c r="D21" s="1007"/>
      <c r="E21" s="1007"/>
      <c r="F21" s="1007"/>
      <c r="G21" s="1007"/>
      <c r="H21" s="1007"/>
      <c r="I21" s="1007"/>
      <c r="J21" s="1007"/>
      <c r="K21" s="1007"/>
      <c r="L21" s="1007"/>
      <c r="M21" s="1007"/>
      <c r="N21" s="1007"/>
      <c r="O21" s="1007"/>
      <c r="P21" s="88"/>
      <c r="Q21" s="88"/>
      <c r="R21" s="88"/>
      <c r="S21" s="88"/>
      <c r="T21" s="86"/>
      <c r="U21" s="81"/>
      <c r="V21" s="81"/>
      <c r="W21" s="81"/>
      <c r="X21" s="81"/>
    </row>
    <row r="22" spans="1:24" ht="12.75" customHeight="1">
      <c r="A22" s="1008" t="s">
        <v>773</v>
      </c>
      <c r="B22" s="1008"/>
      <c r="C22" s="1008"/>
      <c r="D22" s="1008"/>
      <c r="E22" s="1008"/>
      <c r="F22" s="1008"/>
      <c r="G22" s="89"/>
      <c r="H22" s="89"/>
      <c r="I22" s="80"/>
      <c r="J22" s="89"/>
      <c r="K22" s="89"/>
      <c r="L22" s="89"/>
      <c r="T22" s="74"/>
    </row>
    <row r="23" spans="1:24" s="91" customFormat="1" ht="12.75" customHeight="1">
      <c r="A23" s="90" t="s">
        <v>125</v>
      </c>
      <c r="I23" s="81"/>
      <c r="J23" s="81"/>
      <c r="K23" s="81"/>
      <c r="L23" s="81"/>
      <c r="M23" s="81"/>
      <c r="N23" s="81"/>
      <c r="O23" s="81"/>
      <c r="P23" s="81"/>
      <c r="Q23" s="81"/>
      <c r="R23" s="81"/>
      <c r="S23" s="81"/>
      <c r="T23" s="74"/>
      <c r="U23" s="81"/>
      <c r="V23" s="81"/>
      <c r="W23" s="81"/>
      <c r="X23" s="81"/>
    </row>
    <row r="24" spans="1:24" ht="18.75">
      <c r="A24" s="92"/>
      <c r="T24" s="74"/>
    </row>
  </sheetData>
  <mergeCells count="18">
    <mergeCell ref="A21:O21"/>
    <mergeCell ref="A22:F22"/>
    <mergeCell ref="L3:O3"/>
    <mergeCell ref="P3:Q4"/>
    <mergeCell ref="R3:S4"/>
    <mergeCell ref="L4:M4"/>
    <mergeCell ref="N4:O4"/>
    <mergeCell ref="A20:S20"/>
    <mergeCell ref="A1:R1"/>
    <mergeCell ref="A2:A5"/>
    <mergeCell ref="B2:C4"/>
    <mergeCell ref="D2:G2"/>
    <mergeCell ref="H2:K2"/>
    <mergeCell ref="L2:S2"/>
    <mergeCell ref="D3:E4"/>
    <mergeCell ref="F3:G4"/>
    <mergeCell ref="H3:I4"/>
    <mergeCell ref="J3:K4"/>
  </mergeCells>
  <pageMargins left="0.75" right="0.75" top="1" bottom="1" header="0.5" footer="0.5"/>
  <pageSetup scale="80"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SheetLayoutView="90" workbookViewId="0">
      <selection activeCell="J23" sqref="J23"/>
    </sheetView>
  </sheetViews>
  <sheetFormatPr defaultRowHeight="12.75"/>
  <cols>
    <col min="1" max="1" width="8.140625" style="45" customWidth="1"/>
    <col min="2" max="2" width="9.85546875" style="45" bestFit="1" customWidth="1"/>
    <col min="3" max="3" width="6.140625" style="45" customWidth="1"/>
    <col min="4" max="4" width="9.85546875" style="45" bestFit="1" customWidth="1"/>
    <col min="5" max="5" width="11.28515625" style="45" customWidth="1"/>
    <col min="6" max="6" width="11.42578125" style="45" customWidth="1"/>
    <col min="7" max="7" width="9.85546875" style="45" customWidth="1"/>
    <col min="8" max="8" width="6.85546875" style="45" customWidth="1"/>
    <col min="9" max="9" width="8.7109375" style="45" bestFit="1" customWidth="1"/>
    <col min="10" max="10" width="11" style="45" customWidth="1"/>
    <col min="11" max="11" width="11.7109375" style="45" customWidth="1"/>
    <col min="12" max="12" width="9.140625" style="45"/>
    <col min="13" max="17" width="0" style="45" hidden="1" customWidth="1"/>
    <col min="18" max="16384" width="9.140625" style="45"/>
  </cols>
  <sheetData>
    <row r="1" spans="1:11" ht="15">
      <c r="A1" s="1335" t="str">
        <f>[7]Tables!$A$60</f>
        <v>Table 59: Progress of Dematerialisation at NSDL and CDSL (Listed and Unlisted Companies)</v>
      </c>
      <c r="B1" s="1335"/>
      <c r="C1" s="1335"/>
      <c r="D1" s="1335"/>
      <c r="E1" s="1335"/>
      <c r="F1" s="1335"/>
      <c r="G1" s="1335"/>
      <c r="H1" s="1335"/>
      <c r="I1" s="1335"/>
      <c r="J1" s="1335"/>
      <c r="K1" s="1335"/>
    </row>
    <row r="2" spans="1:11" s="37" customFormat="1">
      <c r="A2" s="994" t="s">
        <v>143</v>
      </c>
      <c r="B2" s="1003" t="s">
        <v>435</v>
      </c>
      <c r="C2" s="1336"/>
      <c r="D2" s="1336"/>
      <c r="E2" s="1336"/>
      <c r="F2" s="1072"/>
      <c r="G2" s="1003" t="s">
        <v>436</v>
      </c>
      <c r="H2" s="1336"/>
      <c r="I2" s="1336"/>
      <c r="J2" s="1336"/>
      <c r="K2" s="1072"/>
    </row>
    <row r="3" spans="1:11" s="37" customFormat="1" ht="53.25" customHeight="1">
      <c r="A3" s="996"/>
      <c r="B3" s="708" t="s">
        <v>461</v>
      </c>
      <c r="C3" s="708" t="s">
        <v>462</v>
      </c>
      <c r="D3" s="708" t="s">
        <v>463</v>
      </c>
      <c r="E3" s="710" t="s">
        <v>464</v>
      </c>
      <c r="F3" s="708" t="s">
        <v>465</v>
      </c>
      <c r="G3" s="708" t="s">
        <v>466</v>
      </c>
      <c r="H3" s="708" t="s">
        <v>467</v>
      </c>
      <c r="I3" s="708" t="s">
        <v>468</v>
      </c>
      <c r="J3" s="710" t="s">
        <v>464</v>
      </c>
      <c r="K3" s="708" t="s">
        <v>465</v>
      </c>
    </row>
    <row r="4" spans="1:11" ht="13.5" customHeight="1">
      <c r="A4" s="63" t="s">
        <v>70</v>
      </c>
      <c r="B4" s="532">
        <v>13992</v>
      </c>
      <c r="C4" s="532">
        <v>273</v>
      </c>
      <c r="D4" s="532">
        <v>15960</v>
      </c>
      <c r="E4" s="533">
        <v>927357</v>
      </c>
      <c r="F4" s="532">
        <v>11748315</v>
      </c>
      <c r="G4" s="532">
        <v>9399</v>
      </c>
      <c r="H4" s="532">
        <v>574</v>
      </c>
      <c r="I4" s="532">
        <v>11877</v>
      </c>
      <c r="J4" s="533">
        <v>206012.3</v>
      </c>
      <c r="K4" s="532">
        <v>1394263.7980134999</v>
      </c>
    </row>
    <row r="5" spans="1:11" ht="13.5" customHeight="1">
      <c r="A5" s="63" t="s">
        <v>71</v>
      </c>
      <c r="B5" s="532">
        <v>15638</v>
      </c>
      <c r="C5" s="532">
        <v>270</v>
      </c>
      <c r="D5" s="532">
        <v>26765</v>
      </c>
      <c r="E5" s="532">
        <v>1100209</v>
      </c>
      <c r="F5" s="532">
        <v>11715700</v>
      </c>
      <c r="G5" s="532">
        <v>10021</v>
      </c>
      <c r="H5" s="532">
        <v>583</v>
      </c>
      <c r="I5" s="532">
        <v>16764</v>
      </c>
      <c r="J5" s="532" t="s">
        <v>808</v>
      </c>
      <c r="K5" s="532" t="s">
        <v>809</v>
      </c>
    </row>
    <row r="6" spans="1:11">
      <c r="A6" s="66">
        <v>42108</v>
      </c>
      <c r="B6" s="534">
        <v>14200</v>
      </c>
      <c r="C6" s="534">
        <v>273</v>
      </c>
      <c r="D6" s="534">
        <v>16849</v>
      </c>
      <c r="E6" s="535">
        <v>937777</v>
      </c>
      <c r="F6" s="534">
        <v>11519700</v>
      </c>
      <c r="G6" s="534">
        <v>9452</v>
      </c>
      <c r="H6" s="534">
        <v>574</v>
      </c>
      <c r="I6" s="534">
        <v>11944</v>
      </c>
      <c r="J6" s="535">
        <v>208782.2</v>
      </c>
      <c r="K6" s="534">
        <v>1394833.3399999999</v>
      </c>
    </row>
    <row r="7" spans="1:11">
      <c r="A7" s="66">
        <v>42138</v>
      </c>
      <c r="B7" s="534">
        <v>14319</v>
      </c>
      <c r="C7" s="534">
        <v>273</v>
      </c>
      <c r="D7" s="534">
        <v>16900</v>
      </c>
      <c r="E7" s="535">
        <v>953757.94632982195</v>
      </c>
      <c r="F7" s="534">
        <v>11812484.131142436</v>
      </c>
      <c r="G7" s="536">
        <v>9503</v>
      </c>
      <c r="H7" s="536">
        <v>574</v>
      </c>
      <c r="I7" s="536">
        <v>12050</v>
      </c>
      <c r="J7" s="537">
        <v>209354.8</v>
      </c>
      <c r="K7" s="536">
        <v>1461124.47</v>
      </c>
    </row>
    <row r="8" spans="1:11">
      <c r="A8" s="66">
        <v>42169</v>
      </c>
      <c r="B8" s="534">
        <v>14449</v>
      </c>
      <c r="C8" s="534">
        <v>271</v>
      </c>
      <c r="D8" s="534">
        <v>17137</v>
      </c>
      <c r="E8" s="535">
        <v>963076</v>
      </c>
      <c r="F8" s="534">
        <v>11704161.980470125</v>
      </c>
      <c r="G8" s="536">
        <v>9549</v>
      </c>
      <c r="H8" s="536">
        <v>573</v>
      </c>
      <c r="I8" s="536">
        <v>12183</v>
      </c>
      <c r="J8" s="537">
        <v>211178.2</v>
      </c>
      <c r="K8" s="536">
        <v>1421672.8499999999</v>
      </c>
    </row>
    <row r="9" spans="1:11">
      <c r="A9" s="66">
        <v>42199</v>
      </c>
      <c r="B9" s="534">
        <v>14571</v>
      </c>
      <c r="C9" s="534">
        <v>270</v>
      </c>
      <c r="D9" s="534">
        <v>17265</v>
      </c>
      <c r="E9" s="535">
        <v>974878</v>
      </c>
      <c r="F9" s="534">
        <v>11982063.619729452</v>
      </c>
      <c r="G9" s="536">
        <v>9608</v>
      </c>
      <c r="H9" s="536">
        <v>574</v>
      </c>
      <c r="I9" s="536">
        <v>12278</v>
      </c>
      <c r="J9" s="537">
        <v>212725.4</v>
      </c>
      <c r="K9" s="536">
        <v>1444187.46</v>
      </c>
    </row>
    <row r="10" spans="1:11">
      <c r="A10" s="66">
        <v>42230</v>
      </c>
      <c r="B10" s="534">
        <v>14687</v>
      </c>
      <c r="C10" s="534">
        <v>269</v>
      </c>
      <c r="D10" s="534">
        <v>17640</v>
      </c>
      <c r="E10" s="535">
        <v>986539</v>
      </c>
      <c r="F10" s="534">
        <v>11522198.575384023</v>
      </c>
      <c r="G10" s="536">
        <v>9663</v>
      </c>
      <c r="H10" s="536">
        <v>576</v>
      </c>
      <c r="I10" s="536">
        <v>12456</v>
      </c>
      <c r="J10" s="537">
        <v>214332.9</v>
      </c>
      <c r="K10" s="536">
        <v>1332853.9200000002</v>
      </c>
    </row>
    <row r="11" spans="1:11">
      <c r="A11" s="66">
        <v>42261</v>
      </c>
      <c r="B11" s="534">
        <v>14809</v>
      </c>
      <c r="C11" s="534">
        <v>270</v>
      </c>
      <c r="D11" s="534">
        <v>17711</v>
      </c>
      <c r="E11" s="535">
        <v>995869.7</v>
      </c>
      <c r="F11" s="534">
        <v>11506522</v>
      </c>
      <c r="G11" s="536">
        <v>9714</v>
      </c>
      <c r="H11" s="536">
        <v>578</v>
      </c>
      <c r="I11" s="536">
        <v>12561</v>
      </c>
      <c r="J11" s="537">
        <v>217268.6</v>
      </c>
      <c r="K11" s="536">
        <v>1319167</v>
      </c>
    </row>
    <row r="12" spans="1:11">
      <c r="A12" s="66">
        <v>42291</v>
      </c>
      <c r="B12" s="534">
        <v>14913</v>
      </c>
      <c r="C12" s="534">
        <v>269</v>
      </c>
      <c r="D12" s="534">
        <v>18460</v>
      </c>
      <c r="E12" s="535">
        <v>1101720.1000000001</v>
      </c>
      <c r="F12" s="534">
        <v>11684461</v>
      </c>
      <c r="G12" s="536">
        <v>9742</v>
      </c>
      <c r="H12" s="536">
        <v>578</v>
      </c>
      <c r="I12" s="536">
        <v>16116</v>
      </c>
      <c r="J12" s="537">
        <v>219294.9</v>
      </c>
      <c r="K12" s="536">
        <v>1369154.9999999998</v>
      </c>
    </row>
    <row r="13" spans="1:11">
      <c r="A13" s="66">
        <v>42322</v>
      </c>
      <c r="B13" s="534">
        <v>15003</v>
      </c>
      <c r="C13" s="534">
        <v>271</v>
      </c>
      <c r="D13" s="534">
        <v>19166</v>
      </c>
      <c r="E13" s="535">
        <v>1023211.8</v>
      </c>
      <c r="F13" s="534">
        <v>11750473</v>
      </c>
      <c r="G13" s="536">
        <v>9772</v>
      </c>
      <c r="H13" s="536">
        <v>577</v>
      </c>
      <c r="I13" s="536">
        <v>16156</v>
      </c>
      <c r="J13" s="537">
        <v>219989</v>
      </c>
      <c r="K13" s="536">
        <v>1374782.2</v>
      </c>
    </row>
    <row r="14" spans="1:11">
      <c r="A14" s="66">
        <v>42352</v>
      </c>
      <c r="B14" s="534">
        <v>15115</v>
      </c>
      <c r="C14" s="534">
        <v>272</v>
      </c>
      <c r="D14" s="534">
        <v>25793</v>
      </c>
      <c r="E14" s="535">
        <v>1036896</v>
      </c>
      <c r="F14" s="436">
        <v>11929978</v>
      </c>
      <c r="G14" s="536">
        <v>9813</v>
      </c>
      <c r="H14" s="536">
        <v>578</v>
      </c>
      <c r="I14" s="536">
        <v>16359</v>
      </c>
      <c r="J14" s="537">
        <v>222815</v>
      </c>
      <c r="K14" s="536" t="s">
        <v>469</v>
      </c>
    </row>
    <row r="15" spans="1:11">
      <c r="A15" s="66">
        <v>42383</v>
      </c>
      <c r="B15" s="534">
        <v>15266</v>
      </c>
      <c r="C15" s="534">
        <v>272</v>
      </c>
      <c r="D15" s="534">
        <v>25948</v>
      </c>
      <c r="E15" s="535">
        <v>1045786</v>
      </c>
      <c r="F15" s="436" t="s">
        <v>470</v>
      </c>
      <c r="G15" s="536">
        <v>9880</v>
      </c>
      <c r="H15" s="536">
        <v>580</v>
      </c>
      <c r="I15" s="536">
        <v>16486</v>
      </c>
      <c r="J15" s="537">
        <v>225610</v>
      </c>
      <c r="K15" s="536" t="s">
        <v>471</v>
      </c>
    </row>
    <row r="16" spans="1:11">
      <c r="A16" s="66">
        <v>42414</v>
      </c>
      <c r="B16" s="534">
        <v>15447</v>
      </c>
      <c r="C16" s="534">
        <v>272</v>
      </c>
      <c r="D16" s="534">
        <v>26187</v>
      </c>
      <c r="E16" s="535">
        <v>1068319</v>
      </c>
      <c r="F16" s="436">
        <v>10906200</v>
      </c>
      <c r="G16" s="536">
        <v>9958</v>
      </c>
      <c r="H16" s="536">
        <v>581</v>
      </c>
      <c r="I16" s="536">
        <v>16577</v>
      </c>
      <c r="J16" s="537" t="s">
        <v>749</v>
      </c>
      <c r="K16" s="536" t="s">
        <v>750</v>
      </c>
    </row>
    <row r="17" spans="1:11">
      <c r="A17" s="66">
        <v>42443</v>
      </c>
      <c r="B17" s="534">
        <v>15638</v>
      </c>
      <c r="C17" s="534">
        <v>270</v>
      </c>
      <c r="D17" s="534">
        <v>26765</v>
      </c>
      <c r="E17" s="535">
        <v>1100209</v>
      </c>
      <c r="F17" s="436">
        <v>11715700</v>
      </c>
      <c r="G17" s="536">
        <v>10021</v>
      </c>
      <c r="H17" s="536">
        <v>583</v>
      </c>
      <c r="I17" s="536">
        <v>16764</v>
      </c>
      <c r="J17" s="537" t="s">
        <v>808</v>
      </c>
      <c r="K17" s="536" t="s">
        <v>809</v>
      </c>
    </row>
    <row r="18" spans="1:11" s="426" customFormat="1" ht="27.75" customHeight="1">
      <c r="A18" s="1337" t="s">
        <v>472</v>
      </c>
      <c r="B18" s="1337"/>
      <c r="C18" s="1337"/>
      <c r="D18" s="1337"/>
      <c r="E18" s="1337"/>
      <c r="F18" s="1337"/>
      <c r="G18" s="1337"/>
      <c r="H18" s="1337"/>
      <c r="I18" s="1337"/>
      <c r="J18" s="1337"/>
      <c r="K18" s="1337"/>
    </row>
    <row r="19" spans="1:11" s="426" customFormat="1" ht="12.75" customHeight="1">
      <c r="A19" s="1337"/>
      <c r="B19" s="1337"/>
      <c r="C19" s="1337"/>
      <c r="D19" s="1337"/>
      <c r="E19" s="1337"/>
      <c r="F19" s="1337"/>
      <c r="G19" s="1337"/>
      <c r="H19" s="1337"/>
      <c r="I19" s="1337"/>
      <c r="J19" s="1337"/>
      <c r="K19" s="1337"/>
    </row>
    <row r="20" spans="1:11" s="426" customFormat="1" ht="12.75" customHeight="1">
      <c r="A20" s="1267" t="s">
        <v>773</v>
      </c>
      <c r="B20" s="1267"/>
      <c r="C20" s="1267"/>
      <c r="D20" s="1267"/>
      <c r="E20" s="1267"/>
      <c r="F20" s="1267"/>
    </row>
    <row r="21" spans="1:11" s="426" customFormat="1">
      <c r="A21" s="416" t="s">
        <v>460</v>
      </c>
    </row>
    <row r="23" spans="1:11">
      <c r="B23" s="538"/>
      <c r="C23" s="538"/>
      <c r="D23" s="538"/>
      <c r="E23" s="538"/>
      <c r="F23" s="538"/>
      <c r="G23" s="538"/>
      <c r="K23" s="45" t="s">
        <v>320</v>
      </c>
    </row>
    <row r="24" spans="1:11">
      <c r="I24" s="539"/>
      <c r="J24" s="427"/>
    </row>
    <row r="25" spans="1:11" ht="13.5" customHeight="1"/>
  </sheetData>
  <mergeCells count="6">
    <mergeCell ref="A20:F20"/>
    <mergeCell ref="A1:K1"/>
    <mergeCell ref="A2:A3"/>
    <mergeCell ref="B2:F2"/>
    <mergeCell ref="G2:K2"/>
    <mergeCell ref="A18:K19"/>
  </mergeCells>
  <pageMargins left="0.75" right="0.75" top="1" bottom="1" header="0.5" footer="0.5"/>
  <pageSetup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workbookViewId="0">
      <selection activeCell="F23" sqref="F23"/>
    </sheetView>
  </sheetViews>
  <sheetFormatPr defaultColWidth="9.140625" defaultRowHeight="12.75"/>
  <cols>
    <col min="1" max="1" width="35.85546875" style="902" customWidth="1"/>
    <col min="2" max="2" width="9.7109375" style="902" customWidth="1"/>
    <col min="3" max="8" width="8.5703125" style="902" customWidth="1"/>
    <col min="9" max="9" width="9.7109375" style="902" customWidth="1"/>
    <col min="10" max="10" width="9" style="902" customWidth="1"/>
    <col min="11" max="11" width="9.140625" style="902" customWidth="1"/>
    <col min="12" max="12" width="9.140625" style="902"/>
    <col min="13" max="17" width="0" style="902" hidden="1" customWidth="1"/>
    <col min="18" max="16384" width="9.140625" style="902"/>
  </cols>
  <sheetData>
    <row r="1" spans="1:20" s="822" customFormat="1" ht="18" customHeight="1">
      <c r="A1" s="1340" t="str">
        <f>[8]Tables!A61</f>
        <v>Table 60: Depository Statistics for March 2016</v>
      </c>
      <c r="B1" s="1340"/>
      <c r="C1" s="1340"/>
      <c r="D1" s="888"/>
      <c r="E1" s="888"/>
      <c r="F1" s="888"/>
      <c r="G1" s="888"/>
      <c r="H1" s="888"/>
      <c r="I1" s="888"/>
      <c r="J1" s="888"/>
    </row>
    <row r="2" spans="1:20" s="889" customFormat="1" ht="18.75" customHeight="1">
      <c r="A2" s="1341" t="s">
        <v>419</v>
      </c>
      <c r="B2" s="1343" t="s">
        <v>434</v>
      </c>
      <c r="C2" s="1338" t="s">
        <v>152</v>
      </c>
      <c r="D2" s="1338"/>
      <c r="E2" s="1338" t="s">
        <v>123</v>
      </c>
      <c r="F2" s="1338"/>
      <c r="G2" s="1338" t="s">
        <v>179</v>
      </c>
      <c r="H2" s="1338"/>
      <c r="I2" s="1338" t="s">
        <v>137</v>
      </c>
      <c r="J2" s="1338"/>
    </row>
    <row r="3" spans="1:20" s="889" customFormat="1" ht="15" customHeight="1">
      <c r="A3" s="1342"/>
      <c r="B3" s="1344"/>
      <c r="C3" s="962" t="s">
        <v>473</v>
      </c>
      <c r="D3" s="962" t="s">
        <v>474</v>
      </c>
      <c r="E3" s="962" t="s">
        <v>473</v>
      </c>
      <c r="F3" s="962" t="s">
        <v>474</v>
      </c>
      <c r="G3" s="962" t="s">
        <v>473</v>
      </c>
      <c r="H3" s="962" t="s">
        <v>474</v>
      </c>
      <c r="I3" s="962" t="s">
        <v>473</v>
      </c>
      <c r="J3" s="962" t="s">
        <v>474</v>
      </c>
    </row>
    <row r="4" spans="1:20" s="889" customFormat="1" ht="15">
      <c r="A4" s="972" t="s">
        <v>435</v>
      </c>
      <c r="B4" s="890"/>
      <c r="C4" s="890"/>
      <c r="D4" s="890"/>
      <c r="E4" s="890"/>
      <c r="F4" s="890"/>
      <c r="G4" s="890"/>
      <c r="H4" s="890"/>
      <c r="I4" s="890"/>
      <c r="J4" s="891"/>
    </row>
    <row r="5" spans="1:20" s="894" customFormat="1" ht="27.75" customHeight="1">
      <c r="A5" s="892" t="s">
        <v>475</v>
      </c>
      <c r="B5" s="893" t="s">
        <v>440</v>
      </c>
      <c r="C5" s="540">
        <v>695</v>
      </c>
      <c r="D5" s="540">
        <v>886</v>
      </c>
      <c r="E5" s="540">
        <v>6159</v>
      </c>
      <c r="F5" s="540">
        <v>7322</v>
      </c>
      <c r="G5" s="540">
        <v>57</v>
      </c>
      <c r="H5" s="540">
        <v>2843</v>
      </c>
      <c r="I5" s="540">
        <v>6911</v>
      </c>
      <c r="J5" s="540">
        <v>11051</v>
      </c>
    </row>
    <row r="6" spans="1:20" s="894" customFormat="1" ht="15" customHeight="1">
      <c r="A6" s="895" t="s">
        <v>476</v>
      </c>
      <c r="B6" s="893" t="s">
        <v>440</v>
      </c>
      <c r="C6" s="540">
        <v>10683</v>
      </c>
      <c r="D6" s="540">
        <v>4217</v>
      </c>
      <c r="E6" s="540">
        <v>12303</v>
      </c>
      <c r="F6" s="540">
        <v>7798</v>
      </c>
      <c r="G6" s="540">
        <v>7040</v>
      </c>
      <c r="H6" s="540">
        <v>25132</v>
      </c>
      <c r="I6" s="540">
        <v>30026</v>
      </c>
      <c r="J6" s="540">
        <v>37147</v>
      </c>
    </row>
    <row r="7" spans="1:20" s="894" customFormat="1" ht="15" customHeight="1">
      <c r="A7" s="895" t="s">
        <v>477</v>
      </c>
      <c r="B7" s="896" t="s">
        <v>445</v>
      </c>
      <c r="C7" s="540">
        <v>98465</v>
      </c>
      <c r="D7" s="540">
        <v>190453</v>
      </c>
      <c r="E7" s="540">
        <v>4145739</v>
      </c>
      <c r="F7" s="540">
        <v>5167624</v>
      </c>
      <c r="G7" s="540">
        <v>284180</v>
      </c>
      <c r="H7" s="540">
        <v>1115630</v>
      </c>
      <c r="I7" s="540">
        <v>4528383</v>
      </c>
      <c r="J7" s="540">
        <v>6473707</v>
      </c>
      <c r="K7" s="897"/>
      <c r="L7" s="897"/>
    </row>
    <row r="8" spans="1:20" s="894" customFormat="1" ht="15" customHeight="1">
      <c r="A8" s="895" t="s">
        <v>478</v>
      </c>
      <c r="B8" s="896" t="s">
        <v>479</v>
      </c>
      <c r="C8" s="540">
        <v>1783678</v>
      </c>
      <c r="D8" s="540">
        <v>245652</v>
      </c>
      <c r="E8" s="540">
        <v>8204011</v>
      </c>
      <c r="F8" s="540">
        <v>488684</v>
      </c>
      <c r="G8" s="540">
        <v>40633</v>
      </c>
      <c r="H8" s="540">
        <v>953009</v>
      </c>
      <c r="I8" s="540">
        <v>10028322</v>
      </c>
      <c r="J8" s="540">
        <v>1687345</v>
      </c>
      <c r="K8" s="897"/>
      <c r="L8" s="897"/>
      <c r="M8" s="898"/>
      <c r="N8" s="898"/>
      <c r="O8" s="898"/>
      <c r="P8" s="898"/>
      <c r="Q8" s="898"/>
      <c r="R8" s="898"/>
      <c r="S8" s="898"/>
      <c r="T8" s="898"/>
    </row>
    <row r="9" spans="1:20" s="894" customFormat="1" ht="15" customHeight="1">
      <c r="A9" s="892" t="s">
        <v>480</v>
      </c>
      <c r="B9" s="893" t="s">
        <v>445</v>
      </c>
      <c r="C9" s="540">
        <v>60557</v>
      </c>
      <c r="D9" s="540">
        <v>3767</v>
      </c>
      <c r="E9" s="540">
        <v>73509</v>
      </c>
      <c r="F9" s="540">
        <v>12.56</v>
      </c>
      <c r="G9" s="540">
        <v>7270</v>
      </c>
      <c r="H9" s="540">
        <v>443</v>
      </c>
      <c r="I9" s="540">
        <v>141336</v>
      </c>
      <c r="J9" s="540">
        <v>4222</v>
      </c>
      <c r="K9" s="897"/>
    </row>
    <row r="10" spans="1:20" s="894" customFormat="1" ht="15" customHeight="1">
      <c r="A10" s="892" t="s">
        <v>481</v>
      </c>
      <c r="B10" s="896" t="s">
        <v>479</v>
      </c>
      <c r="C10" s="540">
        <v>246584</v>
      </c>
      <c r="D10" s="540">
        <v>27582</v>
      </c>
      <c r="E10" s="540">
        <v>168961</v>
      </c>
      <c r="F10" s="540">
        <v>1.74</v>
      </c>
      <c r="G10" s="540">
        <v>2034</v>
      </c>
      <c r="H10" s="540">
        <v>96</v>
      </c>
      <c r="I10" s="540">
        <v>417579</v>
      </c>
      <c r="J10" s="540">
        <v>27680</v>
      </c>
      <c r="K10" s="897"/>
    </row>
    <row r="11" spans="1:20" s="889" customFormat="1" ht="15">
      <c r="A11" s="972" t="s">
        <v>436</v>
      </c>
      <c r="B11" s="890"/>
      <c r="C11" s="890"/>
      <c r="D11" s="890"/>
      <c r="E11" s="890"/>
      <c r="F11" s="890"/>
      <c r="G11" s="890"/>
      <c r="H11" s="890"/>
      <c r="I11" s="890"/>
      <c r="J11" s="891"/>
    </row>
    <row r="12" spans="1:20" s="894" customFormat="1" ht="27.75" customHeight="1">
      <c r="A12" s="892" t="s">
        <v>475</v>
      </c>
      <c r="B12" s="893" t="s">
        <v>440</v>
      </c>
      <c r="C12" s="540">
        <v>516</v>
      </c>
      <c r="D12" s="540">
        <v>237</v>
      </c>
      <c r="E12" s="540">
        <v>6385</v>
      </c>
      <c r="F12" s="540">
        <v>2199</v>
      </c>
      <c r="G12" s="540">
        <v>2762</v>
      </c>
      <c r="H12" s="540">
        <v>355</v>
      </c>
      <c r="I12" s="540">
        <v>9663</v>
      </c>
      <c r="J12" s="540">
        <v>2791</v>
      </c>
    </row>
    <row r="13" spans="1:20" s="894" customFormat="1" ht="15.75" customHeight="1">
      <c r="A13" s="895" t="s">
        <v>476</v>
      </c>
      <c r="B13" s="893" t="s">
        <v>440</v>
      </c>
      <c r="C13" s="540">
        <v>20658</v>
      </c>
      <c r="D13" s="540">
        <v>4450</v>
      </c>
      <c r="E13" s="540">
        <v>8708</v>
      </c>
      <c r="F13" s="540">
        <v>2672</v>
      </c>
      <c r="G13" s="540">
        <v>37447</v>
      </c>
      <c r="H13" s="540">
        <v>5831</v>
      </c>
      <c r="I13" s="540">
        <v>66813</v>
      </c>
      <c r="J13" s="540">
        <v>12953</v>
      </c>
    </row>
    <row r="14" spans="1:20" s="894" customFormat="1" ht="15.75" customHeight="1">
      <c r="A14" s="895" t="s">
        <v>477</v>
      </c>
      <c r="B14" s="896" t="s">
        <v>445</v>
      </c>
      <c r="C14" s="540">
        <v>2050</v>
      </c>
      <c r="D14" s="540">
        <v>17837</v>
      </c>
      <c r="E14" s="540">
        <v>1236763</v>
      </c>
      <c r="F14" s="540">
        <v>836306</v>
      </c>
      <c r="G14" s="540">
        <v>54804</v>
      </c>
      <c r="H14" s="540">
        <v>127729</v>
      </c>
      <c r="I14" s="540">
        <v>1293617</v>
      </c>
      <c r="J14" s="540">
        <v>981872</v>
      </c>
      <c r="M14" s="894" t="s">
        <v>208</v>
      </c>
    </row>
    <row r="15" spans="1:20" s="894" customFormat="1" ht="15.75" customHeight="1">
      <c r="A15" s="895" t="s">
        <v>478</v>
      </c>
      <c r="B15" s="896" t="s">
        <v>479</v>
      </c>
      <c r="C15" s="540">
        <v>43505.45</v>
      </c>
      <c r="D15" s="540">
        <v>22250.84</v>
      </c>
      <c r="E15" s="540">
        <v>1158717.31</v>
      </c>
      <c r="F15" s="540">
        <v>66424.91</v>
      </c>
      <c r="G15" s="540">
        <v>17084.03</v>
      </c>
      <c r="H15" s="540">
        <v>18814.09</v>
      </c>
      <c r="I15" s="540">
        <v>1219306.79</v>
      </c>
      <c r="J15" s="540">
        <v>107489.84</v>
      </c>
      <c r="K15" s="898"/>
      <c r="M15" s="898"/>
      <c r="N15" s="898"/>
      <c r="O15" s="898"/>
      <c r="P15" s="898"/>
      <c r="Q15" s="898"/>
      <c r="R15" s="898"/>
      <c r="S15" s="898"/>
      <c r="T15" s="898"/>
    </row>
    <row r="16" spans="1:20" s="894" customFormat="1" ht="15.75" customHeight="1">
      <c r="A16" s="892" t="s">
        <v>480</v>
      </c>
      <c r="B16" s="893" t="s">
        <v>445</v>
      </c>
      <c r="C16" s="899">
        <v>172</v>
      </c>
      <c r="D16" s="899">
        <v>0</v>
      </c>
      <c r="E16" s="899">
        <v>44975</v>
      </c>
      <c r="F16" s="899">
        <v>0</v>
      </c>
      <c r="G16" s="899">
        <v>5075</v>
      </c>
      <c r="H16" s="899">
        <v>0</v>
      </c>
      <c r="I16" s="899">
        <v>50222</v>
      </c>
      <c r="J16" s="899">
        <v>0</v>
      </c>
      <c r="K16" s="897"/>
    </row>
    <row r="17" spans="1:11" s="894" customFormat="1" ht="15.75" customHeight="1">
      <c r="A17" s="892" t="s">
        <v>481</v>
      </c>
      <c r="B17" s="896" t="s">
        <v>479</v>
      </c>
      <c r="C17" s="540">
        <v>2350.6999999999998</v>
      </c>
      <c r="D17" s="540">
        <v>0</v>
      </c>
      <c r="E17" s="540">
        <v>38270.26</v>
      </c>
      <c r="F17" s="540">
        <v>0</v>
      </c>
      <c r="G17" s="540">
        <v>2069.15</v>
      </c>
      <c r="H17" s="540">
        <v>0</v>
      </c>
      <c r="I17" s="540">
        <v>42690.11</v>
      </c>
      <c r="J17" s="540">
        <v>0</v>
      </c>
      <c r="K17" s="897"/>
    </row>
    <row r="18" spans="1:11" s="894" customFormat="1" ht="24.75" customHeight="1">
      <c r="A18" s="1339" t="s">
        <v>751</v>
      </c>
      <c r="B18" s="1339"/>
      <c r="C18" s="1339"/>
      <c r="D18" s="1339"/>
      <c r="E18" s="1339"/>
      <c r="F18" s="1339"/>
      <c r="G18" s="1339"/>
      <c r="H18" s="1339"/>
      <c r="I18" s="1339"/>
      <c r="J18" s="900"/>
      <c r="K18" s="900"/>
    </row>
    <row r="19" spans="1:11" s="903" customFormat="1" ht="15" customHeight="1">
      <c r="A19" s="901" t="s">
        <v>460</v>
      </c>
      <c r="B19" s="901"/>
      <c r="C19" s="902"/>
      <c r="D19" s="902"/>
      <c r="E19" s="902"/>
      <c r="F19" s="902"/>
      <c r="G19" s="902"/>
      <c r="H19" s="902"/>
      <c r="I19" s="902"/>
      <c r="J19" s="902"/>
    </row>
  </sheetData>
  <mergeCells count="8">
    <mergeCell ref="I2:J2"/>
    <mergeCell ref="A18:I18"/>
    <mergeCell ref="A1:C1"/>
    <mergeCell ref="A2:A3"/>
    <mergeCell ref="B2:B3"/>
    <mergeCell ref="C2:D2"/>
    <mergeCell ref="E2:F2"/>
    <mergeCell ref="G2:H2"/>
  </mergeCells>
  <pageMargins left="0.7" right="0.7" top="0.75" bottom="0.75" header="0.3" footer="0.3"/>
  <pageSetup scale="8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21" sqref="A21"/>
    </sheetView>
  </sheetViews>
  <sheetFormatPr defaultRowHeight="15"/>
  <cols>
    <col min="1" max="1" width="50.85546875" style="307" bestFit="1" customWidth="1"/>
    <col min="2" max="2" width="11.7109375" style="307" customWidth="1"/>
    <col min="3" max="3" width="13" style="307" customWidth="1"/>
    <col min="4" max="4" width="8.7109375" style="307" customWidth="1"/>
    <col min="5" max="5" width="8.42578125" style="307" customWidth="1"/>
    <col min="6" max="16384" width="9.140625" style="307"/>
  </cols>
  <sheetData>
    <row r="1" spans="1:5">
      <c r="A1" s="1345" t="s">
        <v>53</v>
      </c>
      <c r="B1" s="1345"/>
      <c r="C1" s="1345"/>
      <c r="D1" s="1345"/>
      <c r="E1" s="1345"/>
    </row>
    <row r="2" spans="1:5" ht="30">
      <c r="A2" s="312" t="s">
        <v>286</v>
      </c>
      <c r="B2" s="313" t="s">
        <v>287</v>
      </c>
      <c r="C2" s="314" t="s">
        <v>288</v>
      </c>
      <c r="D2" s="313" t="s">
        <v>289</v>
      </c>
      <c r="E2" s="315" t="s">
        <v>290</v>
      </c>
    </row>
    <row r="3" spans="1:5">
      <c r="A3" s="316" t="s">
        <v>291</v>
      </c>
      <c r="B3" s="317"/>
      <c r="C3" s="317"/>
      <c r="D3" s="317"/>
      <c r="E3" s="318"/>
    </row>
    <row r="4" spans="1:5">
      <c r="A4" s="319" t="s">
        <v>292</v>
      </c>
      <c r="B4" s="912">
        <v>18</v>
      </c>
      <c r="C4" s="912">
        <v>2</v>
      </c>
      <c r="D4" s="912">
        <v>2</v>
      </c>
      <c r="E4" s="913">
        <v>1</v>
      </c>
    </row>
    <row r="5" spans="1:5">
      <c r="A5" s="320" t="s">
        <v>293</v>
      </c>
      <c r="B5" s="912">
        <v>16</v>
      </c>
      <c r="C5" s="912">
        <v>0</v>
      </c>
      <c r="D5" s="912">
        <v>1</v>
      </c>
      <c r="E5" s="912">
        <v>0</v>
      </c>
    </row>
    <row r="6" spans="1:5">
      <c r="A6" s="321" t="s">
        <v>294</v>
      </c>
      <c r="B6" s="322"/>
      <c r="C6" s="322"/>
      <c r="D6" s="322"/>
      <c r="E6" s="318"/>
    </row>
    <row r="7" spans="1:5">
      <c r="A7" s="319" t="s">
        <v>292</v>
      </c>
      <c r="B7" s="323">
        <v>5</v>
      </c>
      <c r="C7" s="323">
        <v>5</v>
      </c>
      <c r="D7" s="323">
        <v>2</v>
      </c>
      <c r="E7" s="324">
        <v>2</v>
      </c>
    </row>
    <row r="8" spans="1:5">
      <c r="A8" s="320" t="s">
        <v>293</v>
      </c>
      <c r="B8" s="323">
        <v>5</v>
      </c>
      <c r="C8" s="323">
        <v>5</v>
      </c>
      <c r="D8" s="323">
        <v>2</v>
      </c>
      <c r="E8" s="324">
        <v>2</v>
      </c>
    </row>
    <row r="9" spans="1:5">
      <c r="A9" s="321" t="s">
        <v>295</v>
      </c>
      <c r="B9" s="322"/>
      <c r="C9" s="322"/>
      <c r="D9" s="322"/>
      <c r="E9" s="325"/>
    </row>
    <row r="10" spans="1:5">
      <c r="A10" s="319" t="s">
        <v>292</v>
      </c>
      <c r="B10" s="912">
        <v>13</v>
      </c>
      <c r="C10" s="914">
        <v>0</v>
      </c>
      <c r="D10" s="914">
        <v>0</v>
      </c>
      <c r="E10" s="914">
        <v>0</v>
      </c>
    </row>
    <row r="11" spans="1:5">
      <c r="A11" s="320" t="s">
        <v>293</v>
      </c>
      <c r="B11" s="912">
        <v>7</v>
      </c>
      <c r="C11" s="914">
        <v>0</v>
      </c>
      <c r="D11" s="914">
        <v>0</v>
      </c>
      <c r="E11" s="914">
        <v>0</v>
      </c>
    </row>
    <row r="12" spans="1:5">
      <c r="A12" s="326" t="s">
        <v>296</v>
      </c>
      <c r="B12" s="322"/>
      <c r="C12" s="322"/>
      <c r="D12" s="322"/>
      <c r="E12" s="318"/>
    </row>
    <row r="13" spans="1:5">
      <c r="A13" s="319" t="s">
        <v>292</v>
      </c>
      <c r="B13" s="327">
        <v>3</v>
      </c>
      <c r="C13" s="323">
        <v>0</v>
      </c>
      <c r="D13" s="323">
        <v>0</v>
      </c>
      <c r="E13" s="323">
        <v>0</v>
      </c>
    </row>
    <row r="14" spans="1:5">
      <c r="A14" s="320" t="s">
        <v>293</v>
      </c>
      <c r="B14" s="327">
        <v>3</v>
      </c>
      <c r="C14" s="323">
        <v>0</v>
      </c>
      <c r="D14" s="323">
        <v>0</v>
      </c>
      <c r="E14" s="323">
        <v>0</v>
      </c>
    </row>
    <row r="15" spans="1:5" ht="25.5" customHeight="1">
      <c r="A15" s="1346" t="s">
        <v>297</v>
      </c>
      <c r="B15" s="1347"/>
      <c r="C15" s="1347"/>
      <c r="D15" s="1347"/>
      <c r="E15" s="1347"/>
    </row>
    <row r="16" spans="1:5" s="329" customFormat="1" ht="12">
      <c r="A16" s="328" t="s">
        <v>298</v>
      </c>
    </row>
  </sheetData>
  <mergeCells count="2">
    <mergeCell ref="A1:E1"/>
    <mergeCell ref="A15:E15"/>
  </mergeCells>
  <pageMargins left="0.7" right="0.7" top="0.75" bottom="0.75" header="0.3" footer="0.3"/>
  <pageSetup scale="85"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F31" sqref="F31:F32"/>
    </sheetView>
  </sheetViews>
  <sheetFormatPr defaultRowHeight="12.75"/>
  <cols>
    <col min="1" max="2" width="9" style="334" customWidth="1"/>
    <col min="3" max="5" width="10" style="334" customWidth="1"/>
    <col min="6" max="16384" width="9.140625" style="334"/>
  </cols>
  <sheetData>
    <row r="1" spans="1:8" s="307" customFormat="1" ht="15">
      <c r="A1" s="1348" t="s">
        <v>54</v>
      </c>
      <c r="B1" s="1348"/>
      <c r="C1" s="1348"/>
      <c r="D1" s="1348"/>
      <c r="E1" s="1348"/>
      <c r="F1" s="1348"/>
      <c r="G1" s="1348"/>
      <c r="H1" s="1348"/>
    </row>
    <row r="2" spans="1:8">
      <c r="A2" s="330"/>
      <c r="B2" s="331"/>
      <c r="C2" s="331"/>
      <c r="D2" s="331"/>
      <c r="E2" s="332"/>
      <c r="F2" s="333"/>
      <c r="G2" s="331"/>
      <c r="H2" s="331"/>
    </row>
    <row r="3" spans="1:8" ht="16.5" customHeight="1">
      <c r="A3" s="1349" t="s">
        <v>299</v>
      </c>
      <c r="B3" s="1351" t="s">
        <v>300</v>
      </c>
      <c r="C3" s="1352"/>
      <c r="D3" s="1352"/>
      <c r="E3" s="1353"/>
    </row>
    <row r="4" spans="1:8" ht="15.75" customHeight="1">
      <c r="A4" s="1350"/>
      <c r="B4" s="335" t="s">
        <v>301</v>
      </c>
      <c r="C4" s="336" t="s">
        <v>245</v>
      </c>
      <c r="D4" s="336" t="s">
        <v>246</v>
      </c>
      <c r="E4" s="336" t="s">
        <v>247</v>
      </c>
    </row>
    <row r="5" spans="1:8" s="337" customFormat="1">
      <c r="A5" s="916" t="s">
        <v>70</v>
      </c>
      <c r="B5" s="135">
        <v>3925.02</v>
      </c>
      <c r="C5" s="135">
        <v>4046.12</v>
      </c>
      <c r="D5" s="135">
        <v>2775.34</v>
      </c>
      <c r="E5" s="135">
        <v>2914.81</v>
      </c>
    </row>
    <row r="6" spans="1:8" s="337" customFormat="1">
      <c r="A6" s="916" t="s">
        <v>71</v>
      </c>
      <c r="B6" s="135">
        <v>2914.81</v>
      </c>
      <c r="C6" s="135">
        <v>3289.94</v>
      </c>
      <c r="D6" s="158">
        <f>D16</f>
        <v>2446.7399999999998</v>
      </c>
      <c r="E6" s="158">
        <v>2730.93</v>
      </c>
      <c r="G6" s="338"/>
    </row>
    <row r="7" spans="1:8">
      <c r="A7" s="730">
        <v>42095</v>
      </c>
      <c r="B7" s="137">
        <v>2914.81</v>
      </c>
      <c r="C7" s="137">
        <v>3208.08</v>
      </c>
      <c r="D7" s="137">
        <v>2897.52</v>
      </c>
      <c r="E7" s="137">
        <v>3189.82</v>
      </c>
      <c r="G7" s="339"/>
    </row>
    <row r="8" spans="1:8">
      <c r="A8" s="730">
        <v>42125</v>
      </c>
      <c r="B8" s="137">
        <v>3189.82</v>
      </c>
      <c r="C8" s="137">
        <v>3289.94</v>
      </c>
      <c r="D8" s="137">
        <v>3123.89</v>
      </c>
      <c r="E8" s="137">
        <v>3182.14</v>
      </c>
      <c r="G8" s="339"/>
    </row>
    <row r="9" spans="1:8">
      <c r="A9" s="730">
        <v>42170</v>
      </c>
      <c r="B9" s="137">
        <v>3182.14</v>
      </c>
      <c r="C9" s="137">
        <v>3208.93</v>
      </c>
      <c r="D9" s="137">
        <v>3076.75</v>
      </c>
      <c r="E9" s="137">
        <v>3095.36</v>
      </c>
      <c r="G9" s="339"/>
    </row>
    <row r="10" spans="1:8">
      <c r="A10" s="730">
        <v>42170</v>
      </c>
      <c r="B10" s="137">
        <v>3095.36</v>
      </c>
      <c r="C10" s="137">
        <v>3095.36</v>
      </c>
      <c r="D10" s="137">
        <v>2771.33</v>
      </c>
      <c r="E10" s="137">
        <v>2778.16</v>
      </c>
      <c r="G10" s="339"/>
    </row>
    <row r="11" spans="1:8">
      <c r="A11" s="730">
        <v>42231</v>
      </c>
      <c r="B11" s="137">
        <v>2778.16</v>
      </c>
      <c r="C11" s="137">
        <v>2880.57</v>
      </c>
      <c r="D11" s="137">
        <v>2640.57</v>
      </c>
      <c r="E11" s="137">
        <v>2871.58</v>
      </c>
      <c r="G11" s="339"/>
    </row>
    <row r="12" spans="1:8">
      <c r="A12" s="730">
        <v>42262</v>
      </c>
      <c r="B12" s="137">
        <v>2871.58</v>
      </c>
      <c r="C12" s="137">
        <v>2880.08</v>
      </c>
      <c r="D12" s="137">
        <v>2771.88</v>
      </c>
      <c r="E12" s="137">
        <v>2792.14</v>
      </c>
      <c r="G12" s="339"/>
    </row>
    <row r="13" spans="1:8">
      <c r="A13" s="730">
        <v>42292</v>
      </c>
      <c r="B13" s="137">
        <v>2792.14</v>
      </c>
      <c r="C13" s="137">
        <v>2917.79</v>
      </c>
      <c r="D13" s="137">
        <v>2767.78</v>
      </c>
      <c r="E13" s="137">
        <v>2808.39</v>
      </c>
      <c r="G13" s="339"/>
    </row>
    <row r="14" spans="1:8">
      <c r="A14" s="730">
        <v>42323</v>
      </c>
      <c r="B14" s="137">
        <v>2808.39</v>
      </c>
      <c r="C14" s="137">
        <v>2821.46</v>
      </c>
      <c r="D14" s="137">
        <v>2570.4899999999998</v>
      </c>
      <c r="E14" s="137">
        <v>2651.43</v>
      </c>
      <c r="G14" s="339"/>
    </row>
    <row r="15" spans="1:8" s="337" customFormat="1">
      <c r="A15" s="730">
        <v>42339</v>
      </c>
      <c r="B15" s="137">
        <v>2651.43</v>
      </c>
      <c r="C15" s="137">
        <v>2670.84</v>
      </c>
      <c r="D15" s="137">
        <v>2483.17</v>
      </c>
      <c r="E15" s="137">
        <v>2591.19</v>
      </c>
    </row>
    <row r="16" spans="1:8" s="337" customFormat="1">
      <c r="A16" s="730" t="s">
        <v>302</v>
      </c>
      <c r="B16" s="137">
        <v>2586.35</v>
      </c>
      <c r="C16" s="137">
        <v>2624.04</v>
      </c>
      <c r="D16" s="137">
        <v>2446.7399999999998</v>
      </c>
      <c r="E16" s="137">
        <v>2616.16</v>
      </c>
    </row>
    <row r="17" spans="1:5" s="337" customFormat="1">
      <c r="A17" s="730">
        <v>42401</v>
      </c>
      <c r="B17" s="137">
        <v>2615.19</v>
      </c>
      <c r="C17" s="137">
        <v>2734.97</v>
      </c>
      <c r="D17" s="137">
        <v>2538.73</v>
      </c>
      <c r="E17" s="137">
        <v>2700.49</v>
      </c>
    </row>
    <row r="18" spans="1:5" s="337" customFormat="1">
      <c r="A18" s="730">
        <v>42432</v>
      </c>
      <c r="B18" s="137">
        <v>2699.43</v>
      </c>
      <c r="C18" s="137">
        <v>2811.45</v>
      </c>
      <c r="D18" s="137">
        <v>2678.3</v>
      </c>
      <c r="E18" s="137">
        <v>2730.93</v>
      </c>
    </row>
    <row r="19" spans="1:5" s="337" customFormat="1">
      <c r="A19" s="337" t="s">
        <v>760</v>
      </c>
    </row>
    <row r="20" spans="1:5">
      <c r="A20" s="337" t="s">
        <v>303</v>
      </c>
    </row>
    <row r="21" spans="1:5">
      <c r="A21" s="337"/>
    </row>
    <row r="23" spans="1:5">
      <c r="A23" s="337"/>
    </row>
  </sheetData>
  <mergeCells count="3">
    <mergeCell ref="A1:H1"/>
    <mergeCell ref="A3:A4"/>
    <mergeCell ref="B3:E3"/>
  </mergeCell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H8" sqref="H8"/>
    </sheetView>
  </sheetViews>
  <sheetFormatPr defaultRowHeight="12.75"/>
  <cols>
    <col min="1" max="2" width="9" style="334" customWidth="1"/>
    <col min="3" max="5" width="10" style="334" customWidth="1"/>
    <col min="6" max="16384" width="9.140625" style="334"/>
  </cols>
  <sheetData>
    <row r="1" spans="1:8" s="307" customFormat="1" ht="15" customHeight="1">
      <c r="A1" s="259" t="s">
        <v>55</v>
      </c>
      <c r="B1" s="947"/>
      <c r="C1" s="947"/>
      <c r="D1" s="947"/>
      <c r="E1" s="947"/>
      <c r="F1" s="947"/>
      <c r="G1" s="947"/>
      <c r="H1" s="947"/>
    </row>
    <row r="2" spans="1:8" ht="15.75">
      <c r="A2" s="340"/>
      <c r="B2" s="341"/>
      <c r="C2" s="341"/>
      <c r="D2" s="341"/>
      <c r="E2" s="342"/>
      <c r="G2" s="341"/>
      <c r="H2" s="341"/>
    </row>
    <row r="3" spans="1:8" ht="16.5" customHeight="1">
      <c r="A3" s="1349" t="s">
        <v>299</v>
      </c>
      <c r="B3" s="1351" t="s">
        <v>304</v>
      </c>
      <c r="C3" s="1352"/>
      <c r="D3" s="1352"/>
      <c r="E3" s="1353"/>
      <c r="F3" s="343"/>
      <c r="G3" s="343"/>
      <c r="H3" s="343"/>
    </row>
    <row r="4" spans="1:8" ht="15.75" customHeight="1">
      <c r="A4" s="1350"/>
      <c r="B4" s="335" t="s">
        <v>301</v>
      </c>
      <c r="C4" s="336" t="s">
        <v>245</v>
      </c>
      <c r="D4" s="336" t="s">
        <v>246</v>
      </c>
      <c r="E4" s="336" t="s">
        <v>247</v>
      </c>
      <c r="F4" s="343"/>
      <c r="G4" s="343"/>
      <c r="H4" s="343"/>
    </row>
    <row r="5" spans="1:8" s="337" customFormat="1" ht="15.75">
      <c r="A5" s="916" t="s">
        <v>70</v>
      </c>
      <c r="B5" s="135">
        <v>2604.2656000000002</v>
      </c>
      <c r="C5" s="135">
        <v>2784.8238999999999</v>
      </c>
      <c r="D5" s="135">
        <v>2378.672</v>
      </c>
      <c r="E5" s="135">
        <v>2478.9522000000002</v>
      </c>
      <c r="F5" s="306"/>
      <c r="G5" s="306"/>
      <c r="H5" s="306"/>
    </row>
    <row r="6" spans="1:8" s="337" customFormat="1" ht="15.75">
      <c r="A6" s="916" t="s">
        <v>71</v>
      </c>
      <c r="B6" s="135">
        <v>2480.5394000000001</v>
      </c>
      <c r="C6" s="135">
        <v>3042.61</v>
      </c>
      <c r="D6" s="135">
        <v>2479.2485999999999</v>
      </c>
      <c r="E6" s="158">
        <v>2857.18</v>
      </c>
      <c r="F6" s="306"/>
      <c r="G6" s="344"/>
      <c r="H6" s="306"/>
    </row>
    <row r="7" spans="1:8" ht="15.75">
      <c r="A7" s="730">
        <v>42095</v>
      </c>
      <c r="B7" s="137">
        <v>2480.5394000000001</v>
      </c>
      <c r="C7" s="137">
        <v>2810.6860000000001</v>
      </c>
      <c r="D7" s="137">
        <v>2479.2485999999999</v>
      </c>
      <c r="E7" s="137">
        <v>2686.1912000000002</v>
      </c>
      <c r="F7" s="343"/>
      <c r="G7" s="345"/>
      <c r="H7" s="343"/>
    </row>
    <row r="8" spans="1:8" ht="15.75">
      <c r="A8" s="730">
        <v>42125</v>
      </c>
      <c r="B8" s="137">
        <v>2740.6579999999999</v>
      </c>
      <c r="C8" s="137">
        <v>2903.5630999999998</v>
      </c>
      <c r="D8" s="137">
        <v>2739.3836000000001</v>
      </c>
      <c r="E8" s="137">
        <v>2871.056</v>
      </c>
      <c r="F8" s="343"/>
      <c r="G8" s="345"/>
      <c r="H8" s="343"/>
    </row>
    <row r="9" spans="1:8" ht="15.75">
      <c r="A9" s="730">
        <v>42170</v>
      </c>
      <c r="B9" s="137">
        <v>2871.2966999999999</v>
      </c>
      <c r="C9" s="137">
        <v>2916.0713000000001</v>
      </c>
      <c r="D9" s="137">
        <v>2596.8647000000001</v>
      </c>
      <c r="E9" s="137">
        <v>2671.4796999999999</v>
      </c>
      <c r="F9" s="343"/>
      <c r="G9" s="345"/>
      <c r="H9" s="343"/>
    </row>
    <row r="10" spans="1:8" ht="15.75">
      <c r="A10" s="730">
        <v>42170</v>
      </c>
      <c r="B10" s="137">
        <v>2673.8685999999998</v>
      </c>
      <c r="C10" s="137">
        <v>2769.8849</v>
      </c>
      <c r="D10" s="137">
        <v>2664.2592</v>
      </c>
      <c r="E10" s="137">
        <v>2693.1992</v>
      </c>
      <c r="F10" s="343"/>
      <c r="G10" s="345"/>
      <c r="H10" s="343"/>
    </row>
    <row r="11" spans="1:8" ht="15.75">
      <c r="A11" s="730">
        <v>42231</v>
      </c>
      <c r="B11" s="137">
        <v>2692.1480999999999</v>
      </c>
      <c r="C11" s="137">
        <v>2790.1430999999998</v>
      </c>
      <c r="D11" s="137">
        <v>2606.4519</v>
      </c>
      <c r="E11" s="137">
        <v>2783.8878</v>
      </c>
      <c r="F11" s="343"/>
      <c r="G11" s="345"/>
      <c r="H11" s="343"/>
    </row>
    <row r="12" spans="1:8" ht="15.75">
      <c r="A12" s="730">
        <v>42262</v>
      </c>
      <c r="B12" s="137">
        <v>2783.8878</v>
      </c>
      <c r="C12" s="137">
        <v>2852.8296</v>
      </c>
      <c r="D12" s="137">
        <v>2677.3348999999998</v>
      </c>
      <c r="E12" s="137">
        <v>2764.5763999999999</v>
      </c>
      <c r="F12" s="343"/>
      <c r="G12" s="345"/>
      <c r="H12" s="343"/>
    </row>
    <row r="13" spans="1:8" ht="15.75">
      <c r="A13" s="730">
        <v>42292</v>
      </c>
      <c r="B13" s="137">
        <v>2762.5708</v>
      </c>
      <c r="C13" s="137">
        <v>3042.6118000000001</v>
      </c>
      <c r="D13" s="137">
        <v>2762.5708</v>
      </c>
      <c r="E13" s="137">
        <v>2906.5232000000001</v>
      </c>
      <c r="F13" s="343"/>
      <c r="G13" s="345"/>
      <c r="H13" s="343"/>
    </row>
    <row r="14" spans="1:8" ht="15.75">
      <c r="A14" s="730">
        <v>42323</v>
      </c>
      <c r="B14" s="137">
        <v>2907.0255999999999</v>
      </c>
      <c r="C14" s="137">
        <v>2958.8868000000002</v>
      </c>
      <c r="D14" s="137">
        <v>2826.5131000000001</v>
      </c>
      <c r="E14" s="137">
        <v>2869.3121999999998</v>
      </c>
      <c r="F14" s="343"/>
      <c r="G14" s="345"/>
      <c r="H14" s="343"/>
    </row>
    <row r="15" spans="1:8" s="337" customFormat="1" ht="15.75">
      <c r="A15" s="730">
        <v>42339</v>
      </c>
      <c r="B15" s="137">
        <v>2872.6923999999999</v>
      </c>
      <c r="C15" s="137">
        <v>2966.6943000000001</v>
      </c>
      <c r="D15" s="137">
        <v>2870.1246999999998</v>
      </c>
      <c r="E15" s="137">
        <v>2912.9349000000002</v>
      </c>
      <c r="F15" s="306"/>
      <c r="G15" s="306"/>
      <c r="H15" s="306"/>
    </row>
    <row r="16" spans="1:8" s="337" customFormat="1" ht="15.75">
      <c r="A16" s="730" t="s">
        <v>302</v>
      </c>
      <c r="B16" s="137">
        <v>2886.0126</v>
      </c>
      <c r="C16" s="137">
        <v>2904.1640000000002</v>
      </c>
      <c r="D16" s="137">
        <v>2682.4733999999999</v>
      </c>
      <c r="E16" s="137">
        <v>2686.3366000000001</v>
      </c>
      <c r="F16" s="306"/>
      <c r="G16" s="306"/>
      <c r="H16" s="306"/>
    </row>
    <row r="17" spans="1:5" s="337" customFormat="1">
      <c r="A17" s="730">
        <v>42401</v>
      </c>
      <c r="B17" s="137">
        <v>2689.1696000000002</v>
      </c>
      <c r="C17" s="137">
        <v>2755.7966999999999</v>
      </c>
      <c r="D17" s="137">
        <v>2655.1505999999999</v>
      </c>
      <c r="E17" s="137">
        <v>2686.1912000000002</v>
      </c>
    </row>
    <row r="18" spans="1:5" s="337" customFormat="1">
      <c r="A18" s="730">
        <v>42432</v>
      </c>
      <c r="B18" s="137">
        <v>2687.41</v>
      </c>
      <c r="C18" s="137">
        <v>2871.8</v>
      </c>
      <c r="D18" s="137">
        <v>2667.53</v>
      </c>
      <c r="E18" s="137">
        <v>2857.18</v>
      </c>
    </row>
    <row r="19" spans="1:5" s="337" customFormat="1">
      <c r="A19" s="337" t="s">
        <v>760</v>
      </c>
      <c r="B19" s="915"/>
      <c r="C19" s="915"/>
      <c r="D19" s="915"/>
      <c r="E19" s="915"/>
    </row>
    <row r="20" spans="1:5">
      <c r="A20" s="337" t="s">
        <v>305</v>
      </c>
    </row>
  </sheetData>
  <mergeCells count="2">
    <mergeCell ref="A3:A4"/>
    <mergeCell ref="B3:E3"/>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workbookViewId="0">
      <selection activeCell="N18" activeCellId="2" sqref="H18 K18 N18"/>
    </sheetView>
  </sheetViews>
  <sheetFormatPr defaultRowHeight="12.75"/>
  <cols>
    <col min="1" max="1" width="9.140625" style="334" customWidth="1"/>
    <col min="2" max="2" width="7.140625" style="334" customWidth="1"/>
    <col min="3" max="3" width="7.28515625" style="334" customWidth="1"/>
    <col min="4" max="4" width="11.28515625" style="334" bestFit="1" customWidth="1"/>
    <col min="5" max="5" width="10.42578125" style="334" bestFit="1" customWidth="1"/>
    <col min="6" max="6" width="11.140625" style="334" bestFit="1" customWidth="1"/>
    <col min="7" max="7" width="9.5703125" style="334" customWidth="1"/>
    <col min="8" max="8" width="8.42578125" style="334" customWidth="1"/>
    <col min="9" max="9" width="7" style="334" customWidth="1"/>
    <col min="10" max="10" width="9.5703125" style="334" customWidth="1"/>
    <col min="11" max="11" width="8.42578125" style="334" customWidth="1"/>
    <col min="12" max="12" width="7.5703125" style="334" customWidth="1"/>
    <col min="13" max="13" width="9.7109375" style="334" customWidth="1"/>
    <col min="14" max="15" width="8.42578125" style="334" customWidth="1"/>
    <col min="16" max="16" width="10.42578125" style="334" customWidth="1"/>
    <col min="17" max="17" width="8.5703125" style="339" customWidth="1"/>
    <col min="18" max="18" width="7.28515625" style="334" customWidth="1"/>
    <col min="19" max="19" width="7.7109375" style="334" customWidth="1"/>
    <col min="20" max="20" width="7.28515625" style="334" customWidth="1"/>
    <col min="21" max="16384" width="9.140625" style="334"/>
  </cols>
  <sheetData>
    <row r="1" spans="1:20" s="307" customFormat="1" ht="15">
      <c r="A1" s="1354" t="s">
        <v>56</v>
      </c>
      <c r="B1" s="1354"/>
      <c r="C1" s="1354"/>
      <c r="D1" s="1354"/>
      <c r="E1" s="1354"/>
      <c r="F1" s="1354"/>
      <c r="G1" s="1354"/>
      <c r="H1" s="1354"/>
      <c r="I1" s="1354"/>
      <c r="J1" s="1354"/>
      <c r="K1" s="1354"/>
      <c r="L1" s="1354"/>
      <c r="M1" s="1354"/>
      <c r="N1" s="1354"/>
      <c r="O1" s="1354"/>
      <c r="P1" s="1354"/>
      <c r="Q1" s="1354"/>
      <c r="R1" s="1354"/>
      <c r="S1" s="1354"/>
      <c r="T1" s="1354"/>
    </row>
    <row r="2" spans="1:20" s="917" customFormat="1" ht="27.75" customHeight="1">
      <c r="A2" s="1355" t="s">
        <v>299</v>
      </c>
      <c r="B2" s="1355" t="s">
        <v>306</v>
      </c>
      <c r="C2" s="1355" t="s">
        <v>287</v>
      </c>
      <c r="D2" s="1355"/>
      <c r="E2" s="1355"/>
      <c r="F2" s="1355" t="s">
        <v>307</v>
      </c>
      <c r="G2" s="1355"/>
      <c r="H2" s="1355"/>
      <c r="I2" s="1355" t="s">
        <v>289</v>
      </c>
      <c r="J2" s="1355"/>
      <c r="K2" s="1355"/>
      <c r="L2" s="1355" t="s">
        <v>308</v>
      </c>
      <c r="M2" s="1355"/>
      <c r="N2" s="1355"/>
      <c r="O2" s="1355" t="s">
        <v>137</v>
      </c>
      <c r="P2" s="1355"/>
      <c r="Q2" s="1355"/>
      <c r="R2" s="1355" t="s">
        <v>309</v>
      </c>
      <c r="S2" s="1355"/>
      <c r="T2" s="1355"/>
    </row>
    <row r="3" spans="1:20" s="917" customFormat="1" ht="31.5" customHeight="1">
      <c r="A3" s="1355"/>
      <c r="B3" s="1355"/>
      <c r="C3" s="1355" t="s">
        <v>310</v>
      </c>
      <c r="D3" s="1357" t="s">
        <v>315</v>
      </c>
      <c r="E3" s="1355" t="s">
        <v>311</v>
      </c>
      <c r="F3" s="1355" t="s">
        <v>310</v>
      </c>
      <c r="G3" s="1357" t="s">
        <v>315</v>
      </c>
      <c r="H3" s="1355" t="s">
        <v>311</v>
      </c>
      <c r="I3" s="1355" t="s">
        <v>310</v>
      </c>
      <c r="J3" s="1357" t="s">
        <v>315</v>
      </c>
      <c r="K3" s="1355" t="s">
        <v>311</v>
      </c>
      <c r="L3" s="1355" t="s">
        <v>312</v>
      </c>
      <c r="M3" s="1357" t="s">
        <v>315</v>
      </c>
      <c r="N3" s="1355" t="s">
        <v>311</v>
      </c>
      <c r="O3" s="1355" t="s">
        <v>310</v>
      </c>
      <c r="P3" s="1357" t="s">
        <v>315</v>
      </c>
      <c r="Q3" s="1355" t="s">
        <v>311</v>
      </c>
      <c r="R3" s="1357" t="s">
        <v>310</v>
      </c>
      <c r="S3" s="1357" t="s">
        <v>315</v>
      </c>
      <c r="T3" s="1355" t="s">
        <v>313</v>
      </c>
    </row>
    <row r="4" spans="1:20" s="917" customFormat="1" ht="18.75" customHeight="1">
      <c r="A4" s="1355"/>
      <c r="B4" s="1355"/>
      <c r="C4" s="1355"/>
      <c r="D4" s="1358"/>
      <c r="E4" s="1355"/>
      <c r="F4" s="1355"/>
      <c r="G4" s="1358"/>
      <c r="H4" s="1355"/>
      <c r="I4" s="1355"/>
      <c r="J4" s="1358"/>
      <c r="K4" s="1355"/>
      <c r="L4" s="1355"/>
      <c r="M4" s="1358"/>
      <c r="N4" s="1355"/>
      <c r="O4" s="1355"/>
      <c r="P4" s="1358"/>
      <c r="Q4" s="1355"/>
      <c r="R4" s="1359"/>
      <c r="S4" s="1358"/>
      <c r="T4" s="1355" t="s">
        <v>314</v>
      </c>
    </row>
    <row r="5" spans="1:20" s="805" customFormat="1">
      <c r="A5" s="918" t="s">
        <v>70</v>
      </c>
      <c r="B5" s="347">
        <v>255</v>
      </c>
      <c r="C5" s="347">
        <v>13503.882829999999</v>
      </c>
      <c r="D5" s="347">
        <v>3371516</v>
      </c>
      <c r="E5" s="347">
        <v>110267.67023240005</v>
      </c>
      <c r="F5" s="347">
        <v>62083.360999999997</v>
      </c>
      <c r="G5" s="347">
        <v>47352037</v>
      </c>
      <c r="H5" s="347">
        <v>1274213.0104272501</v>
      </c>
      <c r="I5" s="362">
        <v>240.05624649399999</v>
      </c>
      <c r="J5" s="347">
        <v>46294585</v>
      </c>
      <c r="K5" s="347">
        <v>2153427.4192326004</v>
      </c>
      <c r="L5" s="347">
        <v>404555.55429716047</v>
      </c>
      <c r="M5" s="347">
        <v>51557804</v>
      </c>
      <c r="N5" s="347">
        <v>1645799.3639995004</v>
      </c>
      <c r="O5" s="347">
        <f t="shared" ref="O5:Q12" si="0">C5+F5+I5+L5</f>
        <v>480382.85437365447</v>
      </c>
      <c r="P5" s="347">
        <f t="shared" si="0"/>
        <v>148575942</v>
      </c>
      <c r="Q5" s="347">
        <f t="shared" si="0"/>
        <v>5183707.4638917502</v>
      </c>
      <c r="R5" s="347">
        <v>560.91747572450004</v>
      </c>
      <c r="S5" s="347">
        <v>311143</v>
      </c>
      <c r="T5" s="347">
        <v>8715.3722675999998</v>
      </c>
    </row>
    <row r="6" spans="1:20" s="805" customFormat="1">
      <c r="A6" s="918" t="s">
        <v>71</v>
      </c>
      <c r="B6" s="347">
        <f t="shared" ref="B6:Q6" si="1">SUM(B7:B18)</f>
        <v>257</v>
      </c>
      <c r="C6" s="347">
        <f t="shared" si="1"/>
        <v>13961.250669999998</v>
      </c>
      <c r="D6" s="347">
        <f t="shared" si="1"/>
        <v>3410594</v>
      </c>
      <c r="E6" s="347">
        <f t="shared" si="1"/>
        <v>121698.62040659999</v>
      </c>
      <c r="F6" s="347">
        <f t="shared" si="1"/>
        <v>89331.270549999987</v>
      </c>
      <c r="G6" s="347">
        <f t="shared" si="1"/>
        <v>63895652</v>
      </c>
      <c r="H6" s="347">
        <f t="shared" si="1"/>
        <v>1505003.5072135001</v>
      </c>
      <c r="I6" s="362">
        <f t="shared" si="1"/>
        <v>234.15931225899996</v>
      </c>
      <c r="J6" s="347">
        <f t="shared" si="1"/>
        <v>42602824</v>
      </c>
      <c r="K6" s="347">
        <f t="shared" si="1"/>
        <v>2070147.3709215997</v>
      </c>
      <c r="L6" s="347">
        <f t="shared" si="1"/>
        <v>807702.39506775548</v>
      </c>
      <c r="M6" s="347">
        <f t="shared" si="1"/>
        <v>124325369</v>
      </c>
      <c r="N6" s="347">
        <f t="shared" si="1"/>
        <v>1937344.7237064999</v>
      </c>
      <c r="O6" s="347">
        <f t="shared" si="1"/>
        <v>911229.07560001453</v>
      </c>
      <c r="P6" s="347">
        <f t="shared" si="1"/>
        <v>234234439</v>
      </c>
      <c r="Q6" s="347">
        <f t="shared" si="1"/>
        <v>5634194.2222482013</v>
      </c>
      <c r="R6" s="347">
        <v>604.91600015400002</v>
      </c>
      <c r="S6" s="347">
        <v>303973</v>
      </c>
      <c r="T6" s="347">
        <v>9080.0927888499991</v>
      </c>
    </row>
    <row r="7" spans="1:20" s="889" customFormat="1">
      <c r="A7" s="919">
        <v>42095</v>
      </c>
      <c r="B7" s="348">
        <v>21</v>
      </c>
      <c r="C7" s="348">
        <v>1027.1651000000002</v>
      </c>
      <c r="D7" s="349">
        <v>345568</v>
      </c>
      <c r="E7" s="348">
        <v>12184.998738800001</v>
      </c>
      <c r="F7" s="348">
        <v>5631.9251000000004</v>
      </c>
      <c r="G7" s="349">
        <v>4533552</v>
      </c>
      <c r="H7" s="349">
        <v>115100.23492249998</v>
      </c>
      <c r="I7" s="920">
        <v>20.807045561999999</v>
      </c>
      <c r="J7" s="349">
        <v>3557038</v>
      </c>
      <c r="K7" s="349">
        <v>158291.12430240004</v>
      </c>
      <c r="L7" s="348">
        <v>56247.096313536502</v>
      </c>
      <c r="M7" s="349">
        <v>8032678</v>
      </c>
      <c r="N7" s="349">
        <v>159481.87163800001</v>
      </c>
      <c r="O7" s="349">
        <f t="shared" si="0"/>
        <v>62926.993559098504</v>
      </c>
      <c r="P7" s="349">
        <f t="shared" si="0"/>
        <v>16468836</v>
      </c>
      <c r="Q7" s="349">
        <f t="shared" si="0"/>
        <v>445058.22960170003</v>
      </c>
      <c r="R7" s="349">
        <v>583.9629890130002</v>
      </c>
      <c r="S7" s="349">
        <v>317263</v>
      </c>
      <c r="T7" s="349">
        <v>9845.3743345000003</v>
      </c>
    </row>
    <row r="8" spans="1:20" s="889" customFormat="1">
      <c r="A8" s="919">
        <v>42125</v>
      </c>
      <c r="B8" s="348">
        <v>21</v>
      </c>
      <c r="C8" s="348">
        <v>1041.0872899999999</v>
      </c>
      <c r="D8" s="349">
        <v>291848</v>
      </c>
      <c r="E8" s="348">
        <v>10340.373060599999</v>
      </c>
      <c r="F8" s="348">
        <v>6057.2884000000004</v>
      </c>
      <c r="G8" s="349">
        <v>4453300</v>
      </c>
      <c r="H8" s="349">
        <v>119948.11839050001</v>
      </c>
      <c r="I8" s="920">
        <v>20.187127440999998</v>
      </c>
      <c r="J8" s="349">
        <v>3451247</v>
      </c>
      <c r="K8" s="349">
        <v>164589.04379940004</v>
      </c>
      <c r="L8" s="348">
        <v>50379.902504042009</v>
      </c>
      <c r="M8" s="349">
        <v>7137785</v>
      </c>
      <c r="N8" s="349">
        <v>162674.31639850003</v>
      </c>
      <c r="O8" s="349">
        <f t="shared" si="0"/>
        <v>57498.46532148301</v>
      </c>
      <c r="P8" s="349">
        <f t="shared" si="0"/>
        <v>15334180</v>
      </c>
      <c r="Q8" s="349">
        <f t="shared" si="0"/>
        <v>457551.85164900008</v>
      </c>
      <c r="R8" s="349">
        <v>506.99847756000008</v>
      </c>
      <c r="S8" s="349">
        <v>305865</v>
      </c>
      <c r="T8" s="349">
        <v>9428.7741268000009</v>
      </c>
    </row>
    <row r="9" spans="1:20" s="889" customFormat="1">
      <c r="A9" s="919">
        <v>42156</v>
      </c>
      <c r="B9" s="348">
        <v>22</v>
      </c>
      <c r="C9" s="348">
        <v>986.02756000000011</v>
      </c>
      <c r="D9" s="349">
        <v>371247</v>
      </c>
      <c r="E9" s="348">
        <v>13713.064143000003</v>
      </c>
      <c r="F9" s="348">
        <v>6775.4631500000005</v>
      </c>
      <c r="G9" s="349">
        <v>5068372</v>
      </c>
      <c r="H9" s="349">
        <v>126373.29416249999</v>
      </c>
      <c r="I9" s="920">
        <v>20.826205397000003</v>
      </c>
      <c r="J9" s="349">
        <v>3333552</v>
      </c>
      <c r="K9" s="349">
        <v>155802.6587616</v>
      </c>
      <c r="L9" s="348">
        <v>47629.858807959004</v>
      </c>
      <c r="M9" s="349">
        <v>7615773</v>
      </c>
      <c r="N9" s="349">
        <v>159378.12985999999</v>
      </c>
      <c r="O9" s="349">
        <f t="shared" si="0"/>
        <v>55412.175723356006</v>
      </c>
      <c r="P9" s="349">
        <f t="shared" si="0"/>
        <v>16388944</v>
      </c>
      <c r="Q9" s="349">
        <f t="shared" si="0"/>
        <v>455267.14692710002</v>
      </c>
      <c r="R9" s="349">
        <v>523.91734610000003</v>
      </c>
      <c r="S9" s="349">
        <v>391455</v>
      </c>
      <c r="T9" s="349">
        <v>10893.4021127</v>
      </c>
    </row>
    <row r="10" spans="1:20" s="889" customFormat="1">
      <c r="A10" s="919">
        <v>42186</v>
      </c>
      <c r="B10" s="348">
        <v>23</v>
      </c>
      <c r="C10" s="348">
        <v>830.61757</v>
      </c>
      <c r="D10" s="349">
        <v>268379</v>
      </c>
      <c r="E10" s="348">
        <v>9412.1590011999997</v>
      </c>
      <c r="F10" s="348">
        <v>8179.3408499999996</v>
      </c>
      <c r="G10" s="349">
        <v>6275928</v>
      </c>
      <c r="H10" s="349">
        <v>148936.55351700002</v>
      </c>
      <c r="I10" s="920">
        <v>21.337760722999999</v>
      </c>
      <c r="J10" s="349">
        <v>3697529</v>
      </c>
      <c r="K10" s="349">
        <v>178923.6781591</v>
      </c>
      <c r="L10" s="348">
        <v>58667.771655594006</v>
      </c>
      <c r="M10" s="349">
        <v>8927950</v>
      </c>
      <c r="N10" s="349">
        <v>164472.01919000002</v>
      </c>
      <c r="O10" s="349">
        <f t="shared" si="0"/>
        <v>67699.067836317001</v>
      </c>
      <c r="P10" s="349">
        <f t="shared" si="0"/>
        <v>19169786</v>
      </c>
      <c r="Q10" s="349">
        <f t="shared" si="0"/>
        <v>501744.40986730007</v>
      </c>
      <c r="R10" s="349">
        <v>665.44016000500017</v>
      </c>
      <c r="S10" s="349">
        <v>401258</v>
      </c>
      <c r="T10" s="349">
        <v>10327.91598365</v>
      </c>
    </row>
    <row r="11" spans="1:20" s="889" customFormat="1">
      <c r="A11" s="919">
        <v>42217</v>
      </c>
      <c r="B11" s="348">
        <v>21</v>
      </c>
      <c r="C11" s="348">
        <v>1160.0856099999999</v>
      </c>
      <c r="D11" s="349">
        <v>275023</v>
      </c>
      <c r="E11" s="348">
        <v>9239.6603436000005</v>
      </c>
      <c r="F11" s="348">
        <v>8171.2177499999998</v>
      </c>
      <c r="G11" s="349">
        <v>5920453</v>
      </c>
      <c r="H11" s="349">
        <v>138685.74612924998</v>
      </c>
      <c r="I11" s="920">
        <v>23.564464851</v>
      </c>
      <c r="J11" s="349">
        <v>4112385</v>
      </c>
      <c r="K11" s="349">
        <v>192300.70809450001</v>
      </c>
      <c r="L11" s="348">
        <v>67696.265647353008</v>
      </c>
      <c r="M11" s="349">
        <v>9909995</v>
      </c>
      <c r="N11" s="349">
        <v>158006.64830600002</v>
      </c>
      <c r="O11" s="349">
        <f t="shared" si="0"/>
        <v>77051.133472204005</v>
      </c>
      <c r="P11" s="349">
        <f t="shared" si="0"/>
        <v>20217856</v>
      </c>
      <c r="Q11" s="349">
        <f t="shared" si="0"/>
        <v>498232.76287335006</v>
      </c>
      <c r="R11" s="349">
        <v>577.90197151249981</v>
      </c>
      <c r="S11" s="349">
        <v>304923</v>
      </c>
      <c r="T11" s="349">
        <v>8495.8232697999993</v>
      </c>
    </row>
    <row r="12" spans="1:20" s="889" customFormat="1">
      <c r="A12" s="919">
        <v>42248</v>
      </c>
      <c r="B12" s="348">
        <v>22</v>
      </c>
      <c r="C12" s="348">
        <v>1201.35068</v>
      </c>
      <c r="D12" s="349">
        <v>251441</v>
      </c>
      <c r="E12" s="348">
        <v>8551.2386448000016</v>
      </c>
      <c r="F12" s="348">
        <v>8031.8203000000003</v>
      </c>
      <c r="G12" s="349">
        <v>5808508</v>
      </c>
      <c r="H12" s="349">
        <v>135429.20796450003</v>
      </c>
      <c r="I12" s="920">
        <v>19.610083463000002</v>
      </c>
      <c r="J12" s="349">
        <v>3657202</v>
      </c>
      <c r="K12" s="349">
        <v>171118.23238369997</v>
      </c>
      <c r="L12" s="348">
        <v>67644.223354647504</v>
      </c>
      <c r="M12" s="349">
        <v>10372551</v>
      </c>
      <c r="N12" s="349">
        <v>167416.54224149999</v>
      </c>
      <c r="O12" s="349">
        <f t="shared" si="0"/>
        <v>76897.004418110504</v>
      </c>
      <c r="P12" s="349">
        <f t="shared" si="0"/>
        <v>20089702</v>
      </c>
      <c r="Q12" s="349">
        <f t="shared" si="0"/>
        <v>482515.2212345</v>
      </c>
      <c r="R12" s="349">
        <v>575.94949715350003</v>
      </c>
      <c r="S12" s="349">
        <v>378822</v>
      </c>
      <c r="T12" s="349">
        <v>9385.4273871000005</v>
      </c>
    </row>
    <row r="13" spans="1:20" s="889" customFormat="1">
      <c r="A13" s="919">
        <v>42278</v>
      </c>
      <c r="B13" s="348">
        <v>21</v>
      </c>
      <c r="C13" s="348">
        <v>1219.0435600000003</v>
      </c>
      <c r="D13" s="349">
        <v>261209</v>
      </c>
      <c r="E13" s="348">
        <v>9190.7357152000004</v>
      </c>
      <c r="F13" s="348">
        <v>8025.4787499999993</v>
      </c>
      <c r="G13" s="349">
        <v>5521156</v>
      </c>
      <c r="H13" s="349">
        <v>128314.72442824996</v>
      </c>
      <c r="I13" s="920">
        <v>20.658461847000002</v>
      </c>
      <c r="J13" s="349">
        <v>3748426</v>
      </c>
      <c r="K13" s="349">
        <v>170688.11657850005</v>
      </c>
      <c r="L13" s="348">
        <v>61054.082740673002</v>
      </c>
      <c r="M13" s="349">
        <v>10002914</v>
      </c>
      <c r="N13" s="349">
        <v>160469.12444449999</v>
      </c>
      <c r="O13" s="349">
        <v>70319.263512520003</v>
      </c>
      <c r="P13" s="349">
        <v>19533705</v>
      </c>
      <c r="Q13" s="349">
        <v>468662.70116645005</v>
      </c>
      <c r="R13" s="349">
        <v>708.43289892850009</v>
      </c>
      <c r="S13" s="349">
        <v>373615</v>
      </c>
      <c r="T13" s="349">
        <v>9595.92630775</v>
      </c>
    </row>
    <row r="14" spans="1:20" s="889" customFormat="1">
      <c r="A14" s="919">
        <v>42309</v>
      </c>
      <c r="B14" s="348">
        <v>21</v>
      </c>
      <c r="C14" s="348">
        <v>828.33835999999962</v>
      </c>
      <c r="D14" s="349">
        <v>200936</v>
      </c>
      <c r="E14" s="348">
        <v>6799.6492783999993</v>
      </c>
      <c r="F14" s="348">
        <v>7524.3992999999982</v>
      </c>
      <c r="G14" s="349">
        <v>5388108</v>
      </c>
      <c r="H14" s="349">
        <v>117315.08686499992</v>
      </c>
      <c r="I14" s="920">
        <v>15.632562603</v>
      </c>
      <c r="J14" s="349">
        <v>2880794</v>
      </c>
      <c r="K14" s="349">
        <v>136700.1412024</v>
      </c>
      <c r="L14" s="348">
        <v>56400.579262555984</v>
      </c>
      <c r="M14" s="349">
        <v>8932201</v>
      </c>
      <c r="N14" s="349">
        <v>140858.79212150001</v>
      </c>
      <c r="O14" s="349">
        <v>64768.949485158984</v>
      </c>
      <c r="P14" s="349">
        <v>17402039</v>
      </c>
      <c r="Q14" s="349">
        <v>401673.66946729989</v>
      </c>
      <c r="R14" s="349">
        <v>778.85102060050008</v>
      </c>
      <c r="S14" s="349">
        <v>409857</v>
      </c>
      <c r="T14" s="349">
        <v>9513.5563010999995</v>
      </c>
    </row>
    <row r="15" spans="1:20" s="889" customFormat="1">
      <c r="A15" s="919">
        <v>42339</v>
      </c>
      <c r="B15" s="348">
        <v>22</v>
      </c>
      <c r="C15" s="348">
        <v>1378.9807399999995</v>
      </c>
      <c r="D15" s="349">
        <v>288946</v>
      </c>
      <c r="E15" s="348">
        <v>10036.5795342</v>
      </c>
      <c r="F15" s="348">
        <v>8116.3043000000025</v>
      </c>
      <c r="G15" s="349">
        <v>5513231</v>
      </c>
      <c r="H15" s="349">
        <v>121107.08962375003</v>
      </c>
      <c r="I15" s="920">
        <v>16.808933267</v>
      </c>
      <c r="J15" s="349">
        <v>2996157</v>
      </c>
      <c r="K15" s="349">
        <v>144354.81112870001</v>
      </c>
      <c r="L15" s="348">
        <v>72235.624512628026</v>
      </c>
      <c r="M15" s="349">
        <v>11097728</v>
      </c>
      <c r="N15" s="349">
        <v>158119.90819099994</v>
      </c>
      <c r="O15" s="349">
        <v>81747.718485895035</v>
      </c>
      <c r="P15" s="349">
        <v>19896062</v>
      </c>
      <c r="Q15" s="349">
        <v>433618.38847764995</v>
      </c>
      <c r="R15" s="349">
        <v>863.37252994400001</v>
      </c>
      <c r="S15" s="349">
        <v>408784</v>
      </c>
      <c r="T15" s="349">
        <v>9575.1933444999995</v>
      </c>
    </row>
    <row r="16" spans="1:20" s="889" customFormat="1">
      <c r="A16" s="919" t="s">
        <v>302</v>
      </c>
      <c r="B16" s="348">
        <v>20</v>
      </c>
      <c r="C16" s="348">
        <v>1280.8325099999997</v>
      </c>
      <c r="D16" s="349">
        <v>282670</v>
      </c>
      <c r="E16" s="348">
        <v>9964.7764126000002</v>
      </c>
      <c r="F16" s="348">
        <v>7484.6066000000001</v>
      </c>
      <c r="G16" s="349">
        <v>5024395</v>
      </c>
      <c r="H16" s="349">
        <v>109810.63703249997</v>
      </c>
      <c r="I16" s="920">
        <v>17.847705292000004</v>
      </c>
      <c r="J16" s="349">
        <v>3271503</v>
      </c>
      <c r="K16" s="349">
        <v>164475.4267356999</v>
      </c>
      <c r="L16" s="348">
        <v>91794.058629786014</v>
      </c>
      <c r="M16" s="349">
        <v>13925788</v>
      </c>
      <c r="N16" s="349">
        <v>168534.46335050001</v>
      </c>
      <c r="O16" s="349">
        <v>100577.34544507803</v>
      </c>
      <c r="P16" s="349">
        <v>22504356</v>
      </c>
      <c r="Q16" s="349">
        <v>452785.30353129993</v>
      </c>
      <c r="R16" s="349">
        <v>822.8809250559998</v>
      </c>
      <c r="S16" s="349">
        <v>345952</v>
      </c>
      <c r="T16" s="349">
        <v>9019.2311071999993</v>
      </c>
    </row>
    <row r="17" spans="1:22" s="889" customFormat="1">
      <c r="A17" s="919">
        <v>42401</v>
      </c>
      <c r="B17" s="348">
        <v>21</v>
      </c>
      <c r="C17" s="348">
        <v>1513.7957699999995</v>
      </c>
      <c r="D17" s="349">
        <v>306136</v>
      </c>
      <c r="E17" s="348">
        <v>11549.225796799998</v>
      </c>
      <c r="F17" s="348">
        <v>8053.0489499999958</v>
      </c>
      <c r="G17" s="349">
        <v>5374752</v>
      </c>
      <c r="H17" s="349">
        <v>125594.89703600001</v>
      </c>
      <c r="I17" s="920">
        <v>19.018473111999988</v>
      </c>
      <c r="J17" s="349">
        <v>3933575</v>
      </c>
      <c r="K17" s="349">
        <v>215693.09545369991</v>
      </c>
      <c r="L17" s="348">
        <v>102861.94555698248</v>
      </c>
      <c r="M17" s="349">
        <v>15815900</v>
      </c>
      <c r="N17" s="349">
        <v>175652.26040700002</v>
      </c>
      <c r="O17" s="349">
        <v>112447.80875009447</v>
      </c>
      <c r="P17" s="349">
        <v>25430363</v>
      </c>
      <c r="Q17" s="349">
        <v>528489.47869349993</v>
      </c>
      <c r="R17" s="349">
        <v>619.55449706700006</v>
      </c>
      <c r="S17" s="349">
        <v>313045</v>
      </c>
      <c r="T17" s="349">
        <v>9581.8626762000004</v>
      </c>
    </row>
    <row r="18" spans="1:22" s="889" customFormat="1">
      <c r="A18" s="919">
        <v>42430</v>
      </c>
      <c r="B18" s="348">
        <v>22</v>
      </c>
      <c r="C18" s="348">
        <v>1493.9259200000006</v>
      </c>
      <c r="D18" s="349">
        <v>267191</v>
      </c>
      <c r="E18" s="348">
        <v>10716.159737399999</v>
      </c>
      <c r="F18" s="348">
        <v>7280.3770999999997</v>
      </c>
      <c r="G18" s="349">
        <v>5013897</v>
      </c>
      <c r="H18" s="349">
        <v>118387.91714175002</v>
      </c>
      <c r="I18" s="920">
        <v>17.860488700999991</v>
      </c>
      <c r="J18" s="349">
        <v>3963416</v>
      </c>
      <c r="K18" s="349">
        <v>217210.3343219001</v>
      </c>
      <c r="L18" s="348">
        <v>75090.98608199798</v>
      </c>
      <c r="M18" s="349">
        <v>12554106</v>
      </c>
      <c r="N18" s="349">
        <v>162280.64755799994</v>
      </c>
      <c r="O18" s="349">
        <v>83883.149590698973</v>
      </c>
      <c r="P18" s="349">
        <v>21798610</v>
      </c>
      <c r="Q18" s="349">
        <v>508595.05875905004</v>
      </c>
      <c r="R18" s="349">
        <v>604.91600015400002</v>
      </c>
      <c r="S18" s="349">
        <v>303973</v>
      </c>
      <c r="T18" s="349">
        <v>9080.0927888499991</v>
      </c>
    </row>
    <row r="19" spans="1:22" s="889" customFormat="1">
      <c r="A19" s="948"/>
      <c r="B19" s="949"/>
      <c r="C19" s="949"/>
      <c r="D19" s="950"/>
      <c r="E19" s="949"/>
      <c r="F19" s="949"/>
      <c r="G19" s="950"/>
      <c r="H19" s="950"/>
      <c r="I19" s="951"/>
      <c r="J19" s="950"/>
      <c r="K19" s="950"/>
      <c r="L19" s="949"/>
      <c r="M19" s="950"/>
      <c r="N19" s="950"/>
      <c r="O19" s="950"/>
      <c r="P19" s="950"/>
      <c r="Q19" s="950"/>
      <c r="R19" s="950"/>
      <c r="S19" s="950"/>
      <c r="T19" s="950"/>
    </row>
    <row r="20" spans="1:22" s="350" customFormat="1" ht="45" customHeight="1">
      <c r="A20" s="1360" t="s">
        <v>766</v>
      </c>
      <c r="B20" s="1360"/>
      <c r="C20" s="1360"/>
      <c r="D20" s="1360"/>
      <c r="E20" s="1360"/>
      <c r="F20" s="1360"/>
      <c r="G20" s="1360"/>
      <c r="H20" s="1360"/>
      <c r="I20" s="1360"/>
      <c r="J20" s="1360"/>
      <c r="K20" s="1360"/>
      <c r="L20" s="1360"/>
    </row>
    <row r="21" spans="1:22" s="350" customFormat="1" ht="12">
      <c r="A21" s="953" t="s">
        <v>765</v>
      </c>
      <c r="B21" s="943"/>
      <c r="C21" s="943"/>
      <c r="D21" s="943"/>
      <c r="E21" s="943"/>
      <c r="F21" s="943"/>
      <c r="G21" s="943"/>
      <c r="H21" s="943"/>
      <c r="I21" s="943"/>
      <c r="J21" s="943"/>
      <c r="K21" s="943"/>
      <c r="L21" s="943"/>
    </row>
    <row r="22" spans="1:22" s="350" customFormat="1">
      <c r="A22" s="337" t="s">
        <v>760</v>
      </c>
      <c r="B22" s="337"/>
      <c r="C22" s="337"/>
      <c r="D22" s="337"/>
      <c r="E22" s="351"/>
      <c r="F22" s="351"/>
      <c r="G22" s="351"/>
      <c r="H22" s="351"/>
      <c r="I22" s="351"/>
      <c r="J22" s="351"/>
      <c r="K22" s="351"/>
    </row>
    <row r="23" spans="1:22" s="329" customFormat="1" ht="12">
      <c r="A23" s="1356" t="s">
        <v>303</v>
      </c>
      <c r="B23" s="1356"/>
      <c r="C23" s="1356"/>
      <c r="D23" s="1356"/>
      <c r="E23" s="351"/>
      <c r="F23" s="351"/>
      <c r="G23" s="351"/>
      <c r="H23" s="351"/>
      <c r="I23" s="351"/>
      <c r="J23" s="351"/>
      <c r="K23" s="351"/>
      <c r="L23" s="350"/>
      <c r="M23" s="350"/>
      <c r="N23" s="350"/>
      <c r="O23" s="350"/>
      <c r="P23" s="350"/>
      <c r="Q23" s="350"/>
      <c r="R23" s="350"/>
      <c r="S23" s="350"/>
      <c r="T23" s="350"/>
      <c r="U23" s="350"/>
      <c r="V23" s="350"/>
    </row>
    <row r="24" spans="1:22">
      <c r="A24" s="352"/>
      <c r="B24" s="329"/>
      <c r="C24" s="329"/>
      <c r="D24" s="329"/>
      <c r="E24" s="329"/>
      <c r="F24" s="329"/>
      <c r="G24" s="329"/>
      <c r="H24" s="329"/>
      <c r="I24" s="329"/>
      <c r="J24" s="329"/>
      <c r="K24" s="329"/>
      <c r="L24" s="329"/>
      <c r="M24" s="329"/>
      <c r="N24" s="329"/>
      <c r="O24" s="329"/>
      <c r="P24" s="329"/>
      <c r="Q24" s="353"/>
      <c r="R24" s="329"/>
      <c r="S24" s="329"/>
      <c r="T24" s="329"/>
      <c r="U24" s="329"/>
      <c r="V24" s="329"/>
    </row>
    <row r="25" spans="1:22">
      <c r="C25" s="348"/>
    </row>
  </sheetData>
  <mergeCells count="29">
    <mergeCell ref="A23:D23"/>
    <mergeCell ref="P3:P4"/>
    <mergeCell ref="Q3:Q4"/>
    <mergeCell ref="R3:R4"/>
    <mergeCell ref="S3:S4"/>
    <mergeCell ref="A20:L20"/>
    <mergeCell ref="J3:J4"/>
    <mergeCell ref="K3:K4"/>
    <mergeCell ref="L3:L4"/>
    <mergeCell ref="M3:M4"/>
    <mergeCell ref="D3:D4"/>
    <mergeCell ref="E3:E4"/>
    <mergeCell ref="F3:F4"/>
    <mergeCell ref="G3:G4"/>
    <mergeCell ref="H3:H4"/>
    <mergeCell ref="I3:I4"/>
    <mergeCell ref="A1:T1"/>
    <mergeCell ref="A2:A4"/>
    <mergeCell ref="B2:B4"/>
    <mergeCell ref="C2:E2"/>
    <mergeCell ref="F2:H2"/>
    <mergeCell ref="I2:K2"/>
    <mergeCell ref="L2:N2"/>
    <mergeCell ref="O2:Q2"/>
    <mergeCell ref="R2:T2"/>
    <mergeCell ref="C3:C4"/>
    <mergeCell ref="T3:T4"/>
    <mergeCell ref="N3:N4"/>
    <mergeCell ref="O3:O4"/>
  </mergeCells>
  <pageMargins left="0.7" right="0.7" top="0.75" bottom="0.75" header="0.3" footer="0.3"/>
  <pageSetup scale="7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workbookViewId="0">
      <selection activeCell="I25" sqref="I25"/>
    </sheetView>
  </sheetViews>
  <sheetFormatPr defaultRowHeight="12.75"/>
  <cols>
    <col min="1" max="1" width="9.140625" style="334" customWidth="1"/>
    <col min="2" max="2" width="7.140625" style="334" customWidth="1"/>
    <col min="3" max="3" width="11.42578125" style="334" customWidth="1"/>
    <col min="4" max="4" width="9.42578125" style="334" customWidth="1"/>
    <col min="5" max="5" width="8.42578125" style="334" customWidth="1"/>
    <col min="6" max="6" width="7.7109375" style="334" customWidth="1"/>
    <col min="7" max="7" width="7.85546875" style="334" customWidth="1"/>
    <col min="8" max="8" width="8.42578125" style="334" customWidth="1"/>
    <col min="9" max="9" width="7" style="334" customWidth="1"/>
    <col min="10" max="10" width="8.28515625" style="334" customWidth="1"/>
    <col min="11" max="11" width="8.42578125" style="334" customWidth="1"/>
    <col min="12" max="12" width="7.5703125" style="334" customWidth="1"/>
    <col min="13" max="13" width="8" style="334" customWidth="1"/>
    <col min="14" max="14" width="8.7109375" style="334" customWidth="1"/>
    <col min="15" max="15" width="10.85546875" style="334" customWidth="1"/>
    <col min="16" max="16" width="9.7109375" style="334" customWidth="1"/>
    <col min="17" max="17" width="8.42578125" style="339" customWidth="1"/>
    <col min="18" max="18" width="8.42578125" style="334" customWidth="1"/>
    <col min="19" max="19" width="9" style="334" customWidth="1"/>
    <col min="20" max="16384" width="9.140625" style="334"/>
  </cols>
  <sheetData>
    <row r="1" spans="1:22" s="307" customFormat="1" ht="15">
      <c r="A1" s="1354" t="s">
        <v>318</v>
      </c>
      <c r="B1" s="1354"/>
      <c r="C1" s="1354"/>
      <c r="D1" s="1354"/>
      <c r="E1" s="1354"/>
      <c r="F1" s="1354"/>
      <c r="G1" s="1354"/>
      <c r="H1" s="1354"/>
      <c r="I1" s="1354"/>
      <c r="J1" s="1354"/>
      <c r="K1" s="1354"/>
      <c r="L1" s="1354"/>
      <c r="M1" s="1354"/>
      <c r="N1" s="1354"/>
      <c r="O1" s="1354"/>
      <c r="P1" s="1354"/>
      <c r="Q1" s="1354"/>
      <c r="R1" s="1354"/>
      <c r="S1" s="1354"/>
    </row>
    <row r="2" spans="1:22" s="917" customFormat="1" ht="27.75" customHeight="1">
      <c r="A2" s="1355" t="s">
        <v>299</v>
      </c>
      <c r="B2" s="1355" t="s">
        <v>306</v>
      </c>
      <c r="C2" s="1355" t="s">
        <v>287</v>
      </c>
      <c r="D2" s="1355"/>
      <c r="E2" s="1355"/>
      <c r="F2" s="1355" t="s">
        <v>307</v>
      </c>
      <c r="G2" s="1355"/>
      <c r="H2" s="1355"/>
      <c r="I2" s="1355" t="s">
        <v>289</v>
      </c>
      <c r="J2" s="1355"/>
      <c r="K2" s="1355"/>
      <c r="L2" s="1355" t="s">
        <v>308</v>
      </c>
      <c r="M2" s="1355"/>
      <c r="N2" s="1355"/>
      <c r="O2" s="1355" t="s">
        <v>137</v>
      </c>
      <c r="P2" s="1355"/>
      <c r="Q2" s="1355"/>
      <c r="R2" s="1362" t="s">
        <v>309</v>
      </c>
      <c r="S2" s="1363"/>
      <c r="T2" s="921"/>
    </row>
    <row r="3" spans="1:22" s="917" customFormat="1" ht="31.5" customHeight="1">
      <c r="A3" s="1355"/>
      <c r="B3" s="1355"/>
      <c r="C3" s="1355" t="s">
        <v>310</v>
      </c>
      <c r="D3" s="1357" t="s">
        <v>315</v>
      </c>
      <c r="E3" s="1355" t="s">
        <v>311</v>
      </c>
      <c r="F3" s="1355" t="s">
        <v>310</v>
      </c>
      <c r="G3" s="1357" t="s">
        <v>315</v>
      </c>
      <c r="H3" s="1355" t="s">
        <v>311</v>
      </c>
      <c r="I3" s="1355" t="s">
        <v>310</v>
      </c>
      <c r="J3" s="1357" t="s">
        <v>315</v>
      </c>
      <c r="K3" s="1355" t="s">
        <v>311</v>
      </c>
      <c r="L3" s="1355" t="s">
        <v>310</v>
      </c>
      <c r="M3" s="1357" t="s">
        <v>315</v>
      </c>
      <c r="N3" s="1355" t="s">
        <v>311</v>
      </c>
      <c r="O3" s="1355" t="s">
        <v>310</v>
      </c>
      <c r="P3" s="1357" t="s">
        <v>315</v>
      </c>
      <c r="Q3" s="1355" t="s">
        <v>311</v>
      </c>
      <c r="R3" s="1358" t="s">
        <v>310</v>
      </c>
      <c r="S3" s="1364" t="s">
        <v>756</v>
      </c>
      <c r="T3" s="1361" t="s">
        <v>316</v>
      </c>
    </row>
    <row r="4" spans="1:22" s="917" customFormat="1" ht="18.75" customHeight="1">
      <c r="A4" s="1355"/>
      <c r="B4" s="1355"/>
      <c r="C4" s="1355"/>
      <c r="D4" s="1358"/>
      <c r="E4" s="1355"/>
      <c r="F4" s="1355"/>
      <c r="G4" s="1358"/>
      <c r="H4" s="1355"/>
      <c r="I4" s="1355"/>
      <c r="J4" s="1358"/>
      <c r="K4" s="1355"/>
      <c r="L4" s="1355"/>
      <c r="M4" s="1358"/>
      <c r="N4" s="1355"/>
      <c r="O4" s="1355"/>
      <c r="P4" s="1358"/>
      <c r="Q4" s="1355"/>
      <c r="R4" s="1355"/>
      <c r="S4" s="1364"/>
      <c r="T4" s="1358" t="s">
        <v>314</v>
      </c>
    </row>
    <row r="5" spans="1:22" s="805" customFormat="1">
      <c r="A5" s="918" t="s">
        <v>70</v>
      </c>
      <c r="B5" s="347">
        <v>255</v>
      </c>
      <c r="C5" s="347">
        <v>194255.38449999999</v>
      </c>
      <c r="D5" s="347">
        <v>27099591</v>
      </c>
      <c r="E5" s="347">
        <v>870862.94665649999</v>
      </c>
      <c r="F5" s="347">
        <v>1622</v>
      </c>
      <c r="G5" s="347">
        <v>200</v>
      </c>
      <c r="H5" s="347">
        <v>6.9661749999999998</v>
      </c>
      <c r="I5" s="922">
        <v>1.3743506999999999</v>
      </c>
      <c r="J5" s="347">
        <v>196738</v>
      </c>
      <c r="K5" s="347">
        <v>32708.003027999999</v>
      </c>
      <c r="L5" s="347">
        <v>107.3399768</v>
      </c>
      <c r="M5" s="347">
        <v>7868</v>
      </c>
      <c r="N5" s="347">
        <v>484.73343999999997</v>
      </c>
      <c r="O5" s="347">
        <v>194365.72082749999</v>
      </c>
      <c r="P5" s="347">
        <v>27304397</v>
      </c>
      <c r="Q5" s="347">
        <v>904062.64929950004</v>
      </c>
      <c r="R5" s="347">
        <v>1433.0808100000002</v>
      </c>
      <c r="S5" s="347">
        <v>195950</v>
      </c>
      <c r="T5" s="347">
        <v>6087.1</v>
      </c>
      <c r="V5" s="923"/>
    </row>
    <row r="6" spans="1:22" s="805" customFormat="1">
      <c r="A6" s="918" t="s">
        <v>71</v>
      </c>
      <c r="B6" s="347">
        <f>SUM(B7:B18)</f>
        <v>257</v>
      </c>
      <c r="C6" s="347">
        <f>SUM(C7:C18)</f>
        <v>217736.37825000001</v>
      </c>
      <c r="D6" s="347">
        <f>SUM(D7:D18)</f>
        <v>29660148</v>
      </c>
      <c r="E6" s="347">
        <f>SUM(E7:E18)</f>
        <v>998810.74024449976</v>
      </c>
      <c r="F6" s="347">
        <f t="shared" ref="F6:H6" si="0">SUM(F7:F14)</f>
        <v>0</v>
      </c>
      <c r="G6" s="347">
        <f t="shared" si="0"/>
        <v>0</v>
      </c>
      <c r="H6" s="347">
        <f t="shared" si="0"/>
        <v>0</v>
      </c>
      <c r="I6" s="922">
        <f>SUM(I7:I18)</f>
        <v>0.64833600000000002</v>
      </c>
      <c r="J6" s="347">
        <f>SUM(J7:J18)</f>
        <v>94494</v>
      </c>
      <c r="K6" s="924">
        <f>SUM(K7:K18)</f>
        <v>20777.520091999999</v>
      </c>
      <c r="L6" s="347">
        <f>SUM(L7:L17)</f>
        <v>0</v>
      </c>
      <c r="M6" s="347">
        <f>SUM(M7:M172)</f>
        <v>0</v>
      </c>
      <c r="N6" s="347">
        <f>SUM(N7:N17)</f>
        <v>0</v>
      </c>
      <c r="O6" s="347">
        <f>SUM(O7:O18)</f>
        <v>217737.02658600002</v>
      </c>
      <c r="P6" s="347">
        <f>SUM(P7:P18)</f>
        <v>29754642</v>
      </c>
      <c r="Q6" s="347">
        <f>SUM(Q7:Q18)</f>
        <v>1019588.2603364999</v>
      </c>
      <c r="R6" s="347">
        <v>1021.8846</v>
      </c>
      <c r="S6" s="347">
        <v>157469</v>
      </c>
      <c r="T6" s="347">
        <v>4702.71</v>
      </c>
      <c r="V6" s="923"/>
    </row>
    <row r="7" spans="1:22" s="889" customFormat="1">
      <c r="A7" s="919">
        <v>42095</v>
      </c>
      <c r="B7" s="349">
        <v>21</v>
      </c>
      <c r="C7" s="349">
        <v>19480.3285</v>
      </c>
      <c r="D7" s="349">
        <v>2654507</v>
      </c>
      <c r="E7" s="349">
        <v>92597.731615500001</v>
      </c>
      <c r="F7" s="355">
        <v>0</v>
      </c>
      <c r="G7" s="355">
        <v>0</v>
      </c>
      <c r="H7" s="355">
        <v>0</v>
      </c>
      <c r="I7" s="925">
        <v>0.14310700000000001</v>
      </c>
      <c r="J7" s="349">
        <v>9852</v>
      </c>
      <c r="K7" s="349">
        <v>1731.086462</v>
      </c>
      <c r="L7" s="355">
        <v>0</v>
      </c>
      <c r="M7" s="355">
        <v>0</v>
      </c>
      <c r="N7" s="355">
        <v>0</v>
      </c>
      <c r="O7" s="349">
        <v>19480.471606999999</v>
      </c>
      <c r="P7" s="349">
        <v>2664359</v>
      </c>
      <c r="Q7" s="349">
        <v>94328.818077499993</v>
      </c>
      <c r="R7" s="349">
        <v>1490.07176</v>
      </c>
      <c r="S7" s="349">
        <v>209072</v>
      </c>
      <c r="T7" s="349">
        <v>7192.27</v>
      </c>
      <c r="V7" s="923"/>
    </row>
    <row r="8" spans="1:22" s="889" customFormat="1">
      <c r="A8" s="919">
        <v>42125</v>
      </c>
      <c r="B8" s="349">
        <v>21</v>
      </c>
      <c r="C8" s="349">
        <v>20828.419249999999</v>
      </c>
      <c r="D8" s="349">
        <v>2717470</v>
      </c>
      <c r="E8" s="349">
        <v>104670.151776</v>
      </c>
      <c r="F8" s="355">
        <v>0</v>
      </c>
      <c r="G8" s="355">
        <v>0</v>
      </c>
      <c r="H8" s="355">
        <v>0</v>
      </c>
      <c r="I8" s="925">
        <v>0.133656</v>
      </c>
      <c r="J8" s="349">
        <v>10638</v>
      </c>
      <c r="K8" s="349">
        <v>2039.021645</v>
      </c>
      <c r="L8" s="355">
        <v>0</v>
      </c>
      <c r="M8" s="355">
        <v>0</v>
      </c>
      <c r="N8" s="355">
        <v>0</v>
      </c>
      <c r="O8" s="349">
        <v>20828.552906000001</v>
      </c>
      <c r="P8" s="349">
        <v>2728108</v>
      </c>
      <c r="Q8" s="349">
        <v>106709.173421</v>
      </c>
      <c r="R8" s="349">
        <v>1606.8910800000001</v>
      </c>
      <c r="S8" s="349">
        <v>221413</v>
      </c>
      <c r="T8" s="349">
        <v>8179.01</v>
      </c>
      <c r="V8" s="923"/>
    </row>
    <row r="9" spans="1:22" s="889" customFormat="1">
      <c r="A9" s="919">
        <v>42156</v>
      </c>
      <c r="B9" s="349">
        <v>22</v>
      </c>
      <c r="C9" s="349">
        <v>22895.37875</v>
      </c>
      <c r="D9" s="349">
        <v>3020259</v>
      </c>
      <c r="E9" s="349">
        <v>112328.054718</v>
      </c>
      <c r="F9" s="355">
        <v>0</v>
      </c>
      <c r="G9" s="355">
        <v>0</v>
      </c>
      <c r="H9" s="355">
        <v>0</v>
      </c>
      <c r="I9" s="925">
        <v>0.14566500000000002</v>
      </c>
      <c r="J9" s="349">
        <v>13541</v>
      </c>
      <c r="K9" s="349">
        <v>2733.1523090000001</v>
      </c>
      <c r="L9" s="355">
        <v>0</v>
      </c>
      <c r="M9" s="355">
        <v>0</v>
      </c>
      <c r="N9" s="355">
        <v>0</v>
      </c>
      <c r="O9" s="349">
        <v>22895.524415</v>
      </c>
      <c r="P9" s="349">
        <v>3033800</v>
      </c>
      <c r="Q9" s="349">
        <v>115061.207027</v>
      </c>
      <c r="R9" s="349">
        <v>1698.0740499999999</v>
      </c>
      <c r="S9" s="349">
        <v>233418</v>
      </c>
      <c r="T9" s="349">
        <v>8086.64</v>
      </c>
      <c r="V9" s="923"/>
    </row>
    <row r="10" spans="1:22" s="889" customFormat="1">
      <c r="A10" s="919">
        <v>42186</v>
      </c>
      <c r="B10" s="349">
        <v>23</v>
      </c>
      <c r="C10" s="349">
        <v>19804.270499999999</v>
      </c>
      <c r="D10" s="349">
        <v>2654457</v>
      </c>
      <c r="E10" s="349">
        <v>91244.968621000007</v>
      </c>
      <c r="F10" s="355">
        <v>0</v>
      </c>
      <c r="G10" s="355">
        <v>0</v>
      </c>
      <c r="H10" s="355">
        <v>0</v>
      </c>
      <c r="I10" s="925">
        <v>0.107229</v>
      </c>
      <c r="J10" s="349">
        <v>12863</v>
      </c>
      <c r="K10" s="349">
        <v>2605.4301169999999</v>
      </c>
      <c r="L10" s="355">
        <v>0</v>
      </c>
      <c r="M10" s="355">
        <v>0</v>
      </c>
      <c r="N10" s="355">
        <v>0</v>
      </c>
      <c r="O10" s="349">
        <v>19804.377729</v>
      </c>
      <c r="P10" s="349">
        <v>2667320</v>
      </c>
      <c r="Q10" s="349">
        <v>93850.398738000004</v>
      </c>
      <c r="R10" s="349">
        <v>1606.0312799999999</v>
      </c>
      <c r="S10" s="349">
        <v>219226</v>
      </c>
      <c r="T10" s="349">
        <v>7459.89</v>
      </c>
      <c r="V10" s="923"/>
    </row>
    <row r="11" spans="1:22" s="889" customFormat="1">
      <c r="A11" s="919">
        <v>42217</v>
      </c>
      <c r="B11" s="349">
        <v>21</v>
      </c>
      <c r="C11" s="349">
        <v>18585.586749999999</v>
      </c>
      <c r="D11" s="349">
        <v>2501685</v>
      </c>
      <c r="E11" s="349">
        <v>85181.297675499998</v>
      </c>
      <c r="F11" s="355">
        <v>0</v>
      </c>
      <c r="G11" s="355">
        <v>0</v>
      </c>
      <c r="H11" s="355">
        <v>0</v>
      </c>
      <c r="I11" s="925">
        <v>7.8857999999999998E-2</v>
      </c>
      <c r="J11" s="349">
        <v>9461</v>
      </c>
      <c r="K11" s="349">
        <v>1969.085855</v>
      </c>
      <c r="L11" s="355">
        <v>0</v>
      </c>
      <c r="M11" s="355">
        <v>0</v>
      </c>
      <c r="N11" s="355">
        <v>0</v>
      </c>
      <c r="O11" s="349">
        <v>18585.665607999999</v>
      </c>
      <c r="P11" s="349">
        <v>2511146</v>
      </c>
      <c r="Q11" s="349">
        <v>87150.383530499996</v>
      </c>
      <c r="R11" s="349">
        <v>1605.5810750000001</v>
      </c>
      <c r="S11" s="349">
        <v>215526</v>
      </c>
      <c r="T11" s="349">
        <v>7635.9</v>
      </c>
      <c r="V11" s="923"/>
    </row>
    <row r="12" spans="1:22" s="889" customFormat="1">
      <c r="A12" s="919">
        <v>42248</v>
      </c>
      <c r="B12" s="349">
        <v>22</v>
      </c>
      <c r="C12" s="349">
        <v>19070.724999999999</v>
      </c>
      <c r="D12" s="349">
        <v>2592666</v>
      </c>
      <c r="E12" s="349">
        <v>88818.605608500002</v>
      </c>
      <c r="F12" s="355">
        <v>0</v>
      </c>
      <c r="G12" s="355">
        <v>0</v>
      </c>
      <c r="H12" s="355">
        <v>0</v>
      </c>
      <c r="I12" s="925">
        <v>6.2050000000000004E-3</v>
      </c>
      <c r="J12" s="349">
        <v>4900</v>
      </c>
      <c r="K12" s="349">
        <v>1229.6938419999999</v>
      </c>
      <c r="L12" s="355">
        <v>0</v>
      </c>
      <c r="M12" s="355">
        <v>0</v>
      </c>
      <c r="N12" s="355">
        <v>0</v>
      </c>
      <c r="O12" s="349">
        <v>19070.731204999996</v>
      </c>
      <c r="P12" s="349">
        <v>2597566</v>
      </c>
      <c r="Q12" s="349">
        <v>90048.299450499995</v>
      </c>
      <c r="R12" s="349">
        <v>1502.8094709999998</v>
      </c>
      <c r="S12" s="349">
        <v>212271</v>
      </c>
      <c r="T12" s="349">
        <v>7098.32</v>
      </c>
      <c r="V12" s="923"/>
    </row>
    <row r="13" spans="1:22" s="889" customFormat="1">
      <c r="A13" s="919">
        <v>42278</v>
      </c>
      <c r="B13" s="349">
        <v>21</v>
      </c>
      <c r="C13" s="349">
        <v>22543.572749999999</v>
      </c>
      <c r="D13" s="349">
        <v>3100082</v>
      </c>
      <c r="E13" s="349">
        <v>107272.31910950002</v>
      </c>
      <c r="F13" s="355">
        <v>0</v>
      </c>
      <c r="G13" s="355">
        <v>0</v>
      </c>
      <c r="H13" s="355">
        <v>0</v>
      </c>
      <c r="I13" s="925">
        <v>4.864000000000002E-3</v>
      </c>
      <c r="J13" s="349">
        <v>4661</v>
      </c>
      <c r="K13" s="349">
        <v>1204.5978689999999</v>
      </c>
      <c r="L13" s="355">
        <v>0</v>
      </c>
      <c r="M13" s="355">
        <v>0</v>
      </c>
      <c r="N13" s="355">
        <v>0</v>
      </c>
      <c r="O13" s="349">
        <v>22543.577614000002</v>
      </c>
      <c r="P13" s="349">
        <v>3104743</v>
      </c>
      <c r="Q13" s="349">
        <v>108476.91697850003</v>
      </c>
      <c r="R13" s="349">
        <v>1645.6503319999999</v>
      </c>
      <c r="S13" s="349">
        <v>234457</v>
      </c>
      <c r="T13" s="349">
        <v>7609.71</v>
      </c>
      <c r="V13" s="923"/>
    </row>
    <row r="14" spans="1:22" s="889" customFormat="1">
      <c r="A14" s="919">
        <v>42323</v>
      </c>
      <c r="B14" s="349">
        <v>21</v>
      </c>
      <c r="C14" s="349">
        <v>16067.0735</v>
      </c>
      <c r="D14" s="349">
        <v>2187051</v>
      </c>
      <c r="E14" s="349">
        <v>73237.70803499996</v>
      </c>
      <c r="F14" s="355">
        <v>0</v>
      </c>
      <c r="G14" s="355">
        <v>0</v>
      </c>
      <c r="H14" s="355">
        <v>0</v>
      </c>
      <c r="I14" s="925">
        <v>9.7929999999999996E-3</v>
      </c>
      <c r="J14" s="349">
        <v>9619</v>
      </c>
      <c r="K14" s="349">
        <v>2324.5195629999998</v>
      </c>
      <c r="L14" s="355">
        <v>0</v>
      </c>
      <c r="M14" s="355">
        <v>0</v>
      </c>
      <c r="N14" s="355">
        <v>0</v>
      </c>
      <c r="O14" s="349">
        <v>16067.083293</v>
      </c>
      <c r="P14" s="349">
        <v>2196670</v>
      </c>
      <c r="Q14" s="349">
        <v>75562.227597999954</v>
      </c>
      <c r="R14" s="349">
        <v>1561.2086260000001</v>
      </c>
      <c r="S14" s="349">
        <v>216799</v>
      </c>
      <c r="T14" s="349">
        <v>6947.34</v>
      </c>
      <c r="V14" s="923"/>
    </row>
    <row r="15" spans="1:22" s="889" customFormat="1">
      <c r="A15" s="919">
        <v>42353</v>
      </c>
      <c r="B15" s="349">
        <v>22</v>
      </c>
      <c r="C15" s="349">
        <v>16985.381500000007</v>
      </c>
      <c r="D15" s="349">
        <v>2344053</v>
      </c>
      <c r="E15" s="349">
        <v>70521.504707500018</v>
      </c>
      <c r="F15" s="349">
        <v>0</v>
      </c>
      <c r="G15" s="349">
        <v>0</v>
      </c>
      <c r="H15" s="349">
        <v>0</v>
      </c>
      <c r="I15" s="925">
        <v>3.4039999999999999E-3</v>
      </c>
      <c r="J15" s="349">
        <v>3404</v>
      </c>
      <c r="K15" s="349">
        <v>814.98822999999993</v>
      </c>
      <c r="L15" s="349">
        <v>0</v>
      </c>
      <c r="M15" s="349">
        <v>0</v>
      </c>
      <c r="N15" s="349">
        <v>0</v>
      </c>
      <c r="O15" s="349">
        <v>16985.384904000006</v>
      </c>
      <c r="P15" s="349">
        <v>2347457</v>
      </c>
      <c r="Q15" s="349">
        <v>71336.492937500021</v>
      </c>
      <c r="R15" s="349">
        <v>1592.7124560000002</v>
      </c>
      <c r="S15" s="349">
        <v>219342</v>
      </c>
      <c r="T15" s="349">
        <v>6910.45</v>
      </c>
      <c r="V15" s="923"/>
    </row>
    <row r="16" spans="1:22" s="889" customFormat="1">
      <c r="A16" s="919" t="s">
        <v>302</v>
      </c>
      <c r="B16" s="349">
        <v>20</v>
      </c>
      <c r="C16" s="349">
        <v>14901.690499999995</v>
      </c>
      <c r="D16" s="349">
        <v>2068562</v>
      </c>
      <c r="E16" s="349">
        <v>59076.853527999978</v>
      </c>
      <c r="F16" s="349">
        <v>0</v>
      </c>
      <c r="G16" s="349">
        <v>0</v>
      </c>
      <c r="H16" s="349">
        <v>0</v>
      </c>
      <c r="I16" s="925">
        <v>5.3250000000000016E-3</v>
      </c>
      <c r="J16" s="349">
        <v>5325</v>
      </c>
      <c r="K16" s="349">
        <v>1318.4576900000002</v>
      </c>
      <c r="L16" s="349">
        <v>0</v>
      </c>
      <c r="M16" s="349">
        <v>0</v>
      </c>
      <c r="N16" s="349">
        <v>0</v>
      </c>
      <c r="O16" s="349">
        <v>14901.695824999995</v>
      </c>
      <c r="P16" s="349">
        <v>2073887</v>
      </c>
      <c r="Q16" s="349">
        <v>60395.311217999981</v>
      </c>
      <c r="R16" s="349">
        <v>1053.8121000000001</v>
      </c>
      <c r="S16" s="349">
        <v>161516</v>
      </c>
      <c r="T16" s="349">
        <v>4555.78</v>
      </c>
      <c r="V16" s="923"/>
    </row>
    <row r="17" spans="1:22" s="889" customFormat="1">
      <c r="A17" s="919">
        <v>42401</v>
      </c>
      <c r="B17" s="349">
        <v>21</v>
      </c>
      <c r="C17" s="349">
        <v>12901.489000000007</v>
      </c>
      <c r="D17" s="349">
        <v>1932874</v>
      </c>
      <c r="E17" s="349">
        <v>54304.968794999979</v>
      </c>
      <c r="F17" s="349">
        <v>0</v>
      </c>
      <c r="G17" s="349">
        <v>0</v>
      </c>
      <c r="H17" s="349">
        <v>0</v>
      </c>
      <c r="I17" s="925">
        <v>7.0889999999999981E-3</v>
      </c>
      <c r="J17" s="349">
        <v>7089</v>
      </c>
      <c r="K17" s="349">
        <v>1947.4315900000001</v>
      </c>
      <c r="L17" s="349">
        <v>0</v>
      </c>
      <c r="M17" s="349">
        <v>0</v>
      </c>
      <c r="N17" s="349">
        <v>0</v>
      </c>
      <c r="O17" s="349">
        <v>12901.496089000007</v>
      </c>
      <c r="P17" s="349">
        <v>1939963</v>
      </c>
      <c r="Q17" s="349">
        <v>56252.400384999979</v>
      </c>
      <c r="R17" s="349">
        <v>1071.4041999999999</v>
      </c>
      <c r="S17" s="349">
        <v>159950</v>
      </c>
      <c r="T17" s="349">
        <v>4851.2500000000009</v>
      </c>
      <c r="V17" s="923"/>
    </row>
    <row r="18" spans="1:22" s="889" customFormat="1">
      <c r="A18" s="919">
        <v>42430</v>
      </c>
      <c r="B18" s="349">
        <v>22</v>
      </c>
      <c r="C18" s="349">
        <v>13672.462249999997</v>
      </c>
      <c r="D18" s="349">
        <v>1886482</v>
      </c>
      <c r="E18" s="349">
        <v>59556.576054999998</v>
      </c>
      <c r="F18" s="349">
        <v>0</v>
      </c>
      <c r="G18" s="349">
        <v>0</v>
      </c>
      <c r="H18" s="349">
        <v>0</v>
      </c>
      <c r="I18" s="925">
        <v>3.1409999999999997E-3</v>
      </c>
      <c r="J18" s="349">
        <v>3141</v>
      </c>
      <c r="K18" s="349">
        <v>860.05492000000004</v>
      </c>
      <c r="L18" s="349">
        <v>0</v>
      </c>
      <c r="M18" s="349">
        <v>0</v>
      </c>
      <c r="N18" s="349">
        <v>0</v>
      </c>
      <c r="O18" s="349">
        <v>13672.465390999996</v>
      </c>
      <c r="P18" s="349">
        <v>1889623</v>
      </c>
      <c r="Q18" s="349">
        <v>60416.630975</v>
      </c>
      <c r="R18" s="349">
        <v>1021.8846</v>
      </c>
      <c r="S18" s="349">
        <v>157469</v>
      </c>
      <c r="T18" s="349">
        <v>4702.71</v>
      </c>
      <c r="V18" s="923"/>
    </row>
    <row r="19" spans="1:22" s="889" customFormat="1">
      <c r="A19" s="948"/>
      <c r="B19" s="950"/>
      <c r="C19" s="950"/>
      <c r="D19" s="950"/>
      <c r="E19" s="950"/>
      <c r="F19" s="950"/>
      <c r="G19" s="950"/>
      <c r="H19" s="950"/>
      <c r="I19" s="952"/>
      <c r="J19" s="950"/>
      <c r="K19" s="950"/>
      <c r="L19" s="950"/>
      <c r="M19" s="950"/>
      <c r="N19" s="950"/>
      <c r="O19" s="950"/>
      <c r="P19" s="950"/>
      <c r="Q19" s="950"/>
      <c r="R19" s="950"/>
      <c r="S19" s="950"/>
      <c r="T19" s="950"/>
      <c r="V19" s="923"/>
    </row>
    <row r="20" spans="1:22" s="356" customFormat="1" ht="62.25" customHeight="1">
      <c r="A20" s="1365" t="s">
        <v>317</v>
      </c>
      <c r="B20" s="1365"/>
      <c r="C20" s="1365"/>
      <c r="D20" s="1365"/>
      <c r="E20" s="1365"/>
      <c r="F20" s="1365"/>
      <c r="G20" s="1365"/>
      <c r="H20" s="1365"/>
      <c r="I20" s="1365"/>
      <c r="J20" s="1365"/>
      <c r="K20" s="1365"/>
      <c r="L20" s="1365"/>
      <c r="M20" s="1365"/>
      <c r="N20" s="1365"/>
    </row>
    <row r="21" spans="1:22" s="359" customFormat="1">
      <c r="A21" s="337" t="s">
        <v>760</v>
      </c>
      <c r="B21" s="357"/>
      <c r="C21" s="357"/>
      <c r="D21" s="357"/>
      <c r="E21" s="357"/>
      <c r="F21" s="357"/>
      <c r="G21" s="357"/>
      <c r="H21" s="357"/>
      <c r="I21" s="357"/>
      <c r="J21" s="357"/>
      <c r="K21" s="357"/>
      <c r="L21" s="357"/>
      <c r="M21" s="357"/>
      <c r="N21" s="357"/>
      <c r="O21" s="357"/>
      <c r="P21" s="357"/>
      <c r="Q21" s="358"/>
      <c r="R21" s="357"/>
      <c r="S21" s="357"/>
    </row>
    <row r="22" spans="1:22" s="359" customFormat="1" ht="12">
      <c r="A22" s="357" t="s">
        <v>305</v>
      </c>
      <c r="Q22" s="360"/>
    </row>
    <row r="24" spans="1:22">
      <c r="E24" s="361"/>
    </row>
  </sheetData>
  <mergeCells count="28">
    <mergeCell ref="A20:N20"/>
    <mergeCell ref="J3:J4"/>
    <mergeCell ref="K3:K4"/>
    <mergeCell ref="L3:L4"/>
    <mergeCell ref="M3:M4"/>
    <mergeCell ref="N3:N4"/>
    <mergeCell ref="D3:D4"/>
    <mergeCell ref="E3:E4"/>
    <mergeCell ref="F3:F4"/>
    <mergeCell ref="G3:G4"/>
    <mergeCell ref="H3:H4"/>
    <mergeCell ref="I3:I4"/>
    <mergeCell ref="T3:T4"/>
    <mergeCell ref="A1:S1"/>
    <mergeCell ref="A2:A4"/>
    <mergeCell ref="B2:B4"/>
    <mergeCell ref="C2:E2"/>
    <mergeCell ref="F2:H2"/>
    <mergeCell ref="I2:K2"/>
    <mergeCell ref="L2:N2"/>
    <mergeCell ref="O2:Q2"/>
    <mergeCell ref="R2:S2"/>
    <mergeCell ref="C3:C4"/>
    <mergeCell ref="P3:P4"/>
    <mergeCell ref="Q3:Q4"/>
    <mergeCell ref="R3:R4"/>
    <mergeCell ref="S3:S4"/>
    <mergeCell ref="O3:O4"/>
  </mergeCells>
  <pageMargins left="0.7" right="0.7" top="0.75" bottom="0.75" header="0.3" footer="0.3"/>
  <pageSetup scale="70"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G32" sqref="G32"/>
    </sheetView>
  </sheetViews>
  <sheetFormatPr defaultRowHeight="12.75"/>
  <cols>
    <col min="1" max="1" width="9.140625" style="334" customWidth="1"/>
    <col min="2" max="2" width="7.140625" style="334" customWidth="1"/>
    <col min="3" max="3" width="9.42578125" style="334" customWidth="1"/>
    <col min="4" max="4" width="13.28515625" style="334" bestFit="1" customWidth="1"/>
    <col min="5" max="5" width="8.42578125" style="334" customWidth="1"/>
    <col min="6" max="6" width="9.140625" style="334" customWidth="1"/>
    <col min="7" max="7" width="10.42578125" style="334" customWidth="1"/>
    <col min="8" max="8" width="12" style="334" customWidth="1"/>
    <col min="9" max="16384" width="9.140625" style="334"/>
  </cols>
  <sheetData>
    <row r="1" spans="1:9" ht="15">
      <c r="A1" s="1354" t="s">
        <v>321</v>
      </c>
      <c r="B1" s="1354"/>
      <c r="C1" s="1354"/>
      <c r="D1" s="1354"/>
      <c r="E1" s="1354"/>
      <c r="F1" s="1354"/>
    </row>
    <row r="2" spans="1:9" s="346" customFormat="1" ht="27.75" customHeight="1">
      <c r="A2" s="1355" t="s">
        <v>299</v>
      </c>
      <c r="B2" s="1355" t="s">
        <v>306</v>
      </c>
      <c r="C2" s="1355" t="s">
        <v>287</v>
      </c>
      <c r="D2" s="1355"/>
      <c r="E2" s="1355"/>
      <c r="F2" s="1355" t="s">
        <v>309</v>
      </c>
      <c r="G2" s="1355"/>
      <c r="H2" s="1355"/>
    </row>
    <row r="3" spans="1:9" s="346" customFormat="1" ht="31.5" customHeight="1">
      <c r="A3" s="1355"/>
      <c r="B3" s="1355"/>
      <c r="C3" s="1355" t="s">
        <v>310</v>
      </c>
      <c r="D3" s="1357" t="s">
        <v>315</v>
      </c>
      <c r="E3" s="1355" t="s">
        <v>311</v>
      </c>
      <c r="F3" s="1355" t="s">
        <v>757</v>
      </c>
      <c r="G3" s="1357" t="s">
        <v>315</v>
      </c>
      <c r="H3" s="1357" t="s">
        <v>316</v>
      </c>
      <c r="I3" s="334"/>
    </row>
    <row r="4" spans="1:9" s="346" customFormat="1" ht="9.75" customHeight="1">
      <c r="A4" s="1355"/>
      <c r="B4" s="1355"/>
      <c r="C4" s="1355"/>
      <c r="D4" s="1358"/>
      <c r="E4" s="1355"/>
      <c r="F4" s="1355"/>
      <c r="G4" s="1358"/>
      <c r="H4" s="1358" t="s">
        <v>314</v>
      </c>
      <c r="I4" s="334"/>
    </row>
    <row r="5" spans="1:9" s="337" customFormat="1">
      <c r="A5" s="918" t="s">
        <v>70</v>
      </c>
      <c r="B5" s="347">
        <v>246</v>
      </c>
      <c r="C5" s="347">
        <v>8333.5096375000012</v>
      </c>
      <c r="D5" s="347">
        <v>1576654</v>
      </c>
      <c r="E5" s="347">
        <v>36039.934267249904</v>
      </c>
      <c r="F5" s="926">
        <v>6.7439999999999998</v>
      </c>
      <c r="G5" s="347">
        <v>3072</v>
      </c>
      <c r="H5" s="362">
        <v>46.175635</v>
      </c>
      <c r="I5" s="363"/>
    </row>
    <row r="6" spans="1:9" s="337" customFormat="1">
      <c r="A6" s="918" t="s">
        <v>71</v>
      </c>
      <c r="B6" s="347">
        <f>SUM(B7:B18)</f>
        <v>244</v>
      </c>
      <c r="C6" s="347">
        <f>SUM(C7:C18)</f>
        <v>6027.6160750000008</v>
      </c>
      <c r="D6" s="347">
        <f>SUM(D7:D18)</f>
        <v>825402</v>
      </c>
      <c r="E6" s="347">
        <f>SUM(E7:E18)</f>
        <v>29367.632527099995</v>
      </c>
      <c r="F6" s="926">
        <v>6.3766249999999998</v>
      </c>
      <c r="G6" s="347">
        <v>4447</v>
      </c>
      <c r="H6" s="362">
        <v>60.728803999999997</v>
      </c>
      <c r="I6" s="334"/>
    </row>
    <row r="7" spans="1:9">
      <c r="A7" s="919">
        <v>42095</v>
      </c>
      <c r="B7" s="349">
        <v>19</v>
      </c>
      <c r="C7" s="349">
        <v>590.74300000000005</v>
      </c>
      <c r="D7" s="349">
        <v>106579</v>
      </c>
      <c r="E7" s="349">
        <v>2584.4478008999999</v>
      </c>
      <c r="F7" s="387">
        <v>5.8142500000000004</v>
      </c>
      <c r="G7" s="349">
        <v>2869</v>
      </c>
      <c r="H7" s="364">
        <v>44.5079669</v>
      </c>
    </row>
    <row r="8" spans="1:9">
      <c r="A8" s="919">
        <v>42125</v>
      </c>
      <c r="B8" s="349">
        <v>19</v>
      </c>
      <c r="C8" s="349">
        <v>578.88250000000005</v>
      </c>
      <c r="D8" s="349">
        <v>73580</v>
      </c>
      <c r="E8" s="349">
        <v>2593.7503321999998</v>
      </c>
      <c r="F8" s="387">
        <v>5.87</v>
      </c>
      <c r="G8" s="349">
        <v>2992</v>
      </c>
      <c r="H8" s="364">
        <v>49.106062000000001</v>
      </c>
    </row>
    <row r="9" spans="1:9">
      <c r="A9" s="919">
        <v>42156</v>
      </c>
      <c r="B9" s="349">
        <v>22</v>
      </c>
      <c r="C9" s="349">
        <v>774.06894999999997</v>
      </c>
      <c r="D9" s="349">
        <v>95555</v>
      </c>
      <c r="E9" s="349">
        <v>3727.887005</v>
      </c>
      <c r="F9" s="387">
        <v>6.1944999999999997</v>
      </c>
      <c r="G9" s="349">
        <v>2697</v>
      </c>
      <c r="H9" s="364">
        <v>47.595458999999998</v>
      </c>
    </row>
    <row r="10" spans="1:9">
      <c r="A10" s="919">
        <v>42186</v>
      </c>
      <c r="B10" s="349">
        <v>23</v>
      </c>
      <c r="C10" s="349">
        <v>733.49099999999999</v>
      </c>
      <c r="D10" s="349">
        <v>88368</v>
      </c>
      <c r="E10" s="349">
        <v>3606.8425350000002</v>
      </c>
      <c r="F10" s="387">
        <v>4.0834999999999999</v>
      </c>
      <c r="G10" s="349">
        <v>1801</v>
      </c>
      <c r="H10" s="364">
        <v>30.895432</v>
      </c>
    </row>
    <row r="11" spans="1:9">
      <c r="A11" s="919">
        <v>42217</v>
      </c>
      <c r="B11" s="349">
        <v>21</v>
      </c>
      <c r="C11" s="349">
        <v>536.19299999999998</v>
      </c>
      <c r="D11" s="349">
        <v>64576</v>
      </c>
      <c r="E11" s="349">
        <v>2658.1141069999999</v>
      </c>
      <c r="F11" s="387">
        <v>4.141</v>
      </c>
      <c r="G11" s="349">
        <v>1920</v>
      </c>
      <c r="H11" s="364">
        <v>31.195516000000001</v>
      </c>
    </row>
    <row r="12" spans="1:9">
      <c r="A12" s="919">
        <v>42248</v>
      </c>
      <c r="B12" s="349">
        <v>20</v>
      </c>
      <c r="C12" s="349">
        <v>472.86212499999999</v>
      </c>
      <c r="D12" s="349">
        <v>58599</v>
      </c>
      <c r="E12" s="349">
        <v>2420.3961690000001</v>
      </c>
      <c r="F12" s="387">
        <v>3.8192499999999998</v>
      </c>
      <c r="G12" s="349">
        <v>2068</v>
      </c>
      <c r="H12" s="364">
        <v>30.789144</v>
      </c>
    </row>
    <row r="13" spans="1:9">
      <c r="A13" s="919">
        <v>42278</v>
      </c>
      <c r="B13" s="349">
        <v>20</v>
      </c>
      <c r="C13" s="349">
        <v>342.45474999999999</v>
      </c>
      <c r="D13" s="349">
        <v>47154</v>
      </c>
      <c r="E13" s="349">
        <v>1817.4543189999999</v>
      </c>
      <c r="F13" s="387">
        <v>3.4137499999999998</v>
      </c>
      <c r="G13" s="349">
        <v>1962</v>
      </c>
      <c r="H13" s="364">
        <v>28.536322999999999</v>
      </c>
    </row>
    <row r="14" spans="1:9">
      <c r="A14" s="919">
        <v>42323</v>
      </c>
      <c r="B14" s="349">
        <v>19</v>
      </c>
      <c r="C14" s="349">
        <v>284.97149999999999</v>
      </c>
      <c r="D14" s="349">
        <v>38468</v>
      </c>
      <c r="E14" s="349">
        <v>1605.1915180000001</v>
      </c>
      <c r="F14" s="387">
        <v>3.2385000000000002</v>
      </c>
      <c r="G14" s="349">
        <v>1806</v>
      </c>
      <c r="H14" s="364">
        <v>26.475218000000002</v>
      </c>
    </row>
    <row r="15" spans="1:9">
      <c r="A15" s="919">
        <v>42353</v>
      </c>
      <c r="B15" s="349">
        <v>21</v>
      </c>
      <c r="C15" s="349">
        <v>380.41862500000002</v>
      </c>
      <c r="D15" s="349">
        <v>57179</v>
      </c>
      <c r="E15" s="349">
        <v>2045.115671</v>
      </c>
      <c r="F15" s="387">
        <v>3.2982499999999999</v>
      </c>
      <c r="G15" s="349">
        <v>1809</v>
      </c>
      <c r="H15" s="364">
        <v>26.69969</v>
      </c>
    </row>
    <row r="16" spans="1:9">
      <c r="A16" s="919" t="s">
        <v>302</v>
      </c>
      <c r="B16" s="349">
        <v>19</v>
      </c>
      <c r="C16" s="349">
        <v>326.86587500000002</v>
      </c>
      <c r="D16" s="349">
        <v>46998</v>
      </c>
      <c r="E16" s="349">
        <v>1684.982696</v>
      </c>
      <c r="F16" s="387">
        <v>3.7127500000000002</v>
      </c>
      <c r="G16" s="349">
        <v>2070</v>
      </c>
      <c r="H16" s="364">
        <v>27.545784000000001</v>
      </c>
    </row>
    <row r="17" spans="1:8">
      <c r="A17" s="919">
        <v>42401</v>
      </c>
      <c r="B17" s="927">
        <v>21</v>
      </c>
      <c r="C17" s="349">
        <v>492.53949999999998</v>
      </c>
      <c r="D17" s="349">
        <v>67232</v>
      </c>
      <c r="E17" s="349">
        <v>2159.525216</v>
      </c>
      <c r="F17" s="928">
        <v>4.99275</v>
      </c>
      <c r="G17" s="349">
        <v>3188</v>
      </c>
      <c r="H17" s="364">
        <v>39.668272000000002</v>
      </c>
    </row>
    <row r="18" spans="1:8">
      <c r="A18" s="919">
        <v>42430</v>
      </c>
      <c r="B18" s="927">
        <v>20</v>
      </c>
      <c r="C18" s="349">
        <v>514.12525000000005</v>
      </c>
      <c r="D18" s="349">
        <v>81114</v>
      </c>
      <c r="E18" s="349">
        <v>2463.925158</v>
      </c>
      <c r="F18" s="928">
        <v>6.3766249999999998</v>
      </c>
      <c r="G18" s="349">
        <v>4447</v>
      </c>
      <c r="H18" s="364">
        <v>60.728803999999997</v>
      </c>
    </row>
    <row r="19" spans="1:8" s="359" customFormat="1">
      <c r="A19" s="337" t="s">
        <v>760</v>
      </c>
      <c r="B19" s="357"/>
      <c r="C19" s="357"/>
      <c r="D19" s="357"/>
      <c r="E19" s="357"/>
      <c r="F19" s="357"/>
    </row>
    <row r="20" spans="1:8" s="359" customFormat="1" ht="12">
      <c r="A20" s="357" t="s">
        <v>319</v>
      </c>
    </row>
    <row r="22" spans="1:8">
      <c r="D22" s="361"/>
    </row>
    <row r="27" spans="1:8">
      <c r="E27" s="334" t="s">
        <v>320</v>
      </c>
    </row>
  </sheetData>
  <mergeCells count="11">
    <mergeCell ref="H3:H4"/>
    <mergeCell ref="A1:F1"/>
    <mergeCell ref="A2:A4"/>
    <mergeCell ref="B2:B4"/>
    <mergeCell ref="C2:E2"/>
    <mergeCell ref="F2:H2"/>
    <mergeCell ref="C3:C4"/>
    <mergeCell ref="D3:D4"/>
    <mergeCell ref="E3:E4"/>
    <mergeCell ref="F3:F4"/>
    <mergeCell ref="G3:G4"/>
  </mergeCells>
  <pageMargins left="0.7" right="0.7" top="0.75" bottom="0.75" header="0.3" footer="0.3"/>
  <pageSetup scale="8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workbookViewId="0">
      <selection activeCell="E20" sqref="E20"/>
    </sheetView>
  </sheetViews>
  <sheetFormatPr defaultColWidth="9.140625" defaultRowHeight="15"/>
  <cols>
    <col min="1" max="1" width="9.140625" style="307"/>
    <col min="2" max="2" width="11.7109375" style="307" customWidth="1"/>
    <col min="3" max="3" width="11.42578125" style="307" bestFit="1" customWidth="1"/>
    <col min="4" max="4" width="13.140625" style="307" customWidth="1"/>
    <col min="5" max="5" width="11.42578125" style="307" customWidth="1"/>
    <col min="6" max="6" width="9.140625" style="366"/>
    <col min="7" max="7" width="9.140625" style="307"/>
    <col min="8" max="8" width="15.5703125" style="307" bestFit="1" customWidth="1"/>
    <col min="9" max="10" width="9.140625" style="307"/>
    <col min="11" max="11" width="15.5703125" style="307" bestFit="1" customWidth="1"/>
    <col min="12" max="16384" width="9.140625" style="307"/>
  </cols>
  <sheetData>
    <row r="1" spans="1:6">
      <c r="A1" s="1354" t="s">
        <v>322</v>
      </c>
      <c r="B1" s="1354"/>
      <c r="C1" s="1354"/>
      <c r="D1" s="1354"/>
      <c r="E1" s="1354"/>
      <c r="F1" s="1354"/>
    </row>
    <row r="2" spans="1:6" s="337" customFormat="1" ht="14.25" customHeight="1">
      <c r="A2" s="1349" t="s">
        <v>143</v>
      </c>
      <c r="B2" s="1201" t="s">
        <v>281</v>
      </c>
      <c r="C2" s="1201"/>
      <c r="D2" s="1201"/>
      <c r="E2" s="1201"/>
      <c r="F2" s="367"/>
    </row>
    <row r="3" spans="1:6" s="369" customFormat="1" ht="12.75">
      <c r="A3" s="1350"/>
      <c r="B3" s="942" t="s">
        <v>287</v>
      </c>
      <c r="C3" s="942" t="s">
        <v>307</v>
      </c>
      <c r="D3" s="942" t="s">
        <v>289</v>
      </c>
      <c r="E3" s="942" t="s">
        <v>308</v>
      </c>
      <c r="F3" s="368"/>
    </row>
    <row r="4" spans="1:6">
      <c r="A4" s="916" t="s">
        <v>70</v>
      </c>
      <c r="B4" s="370">
        <v>2.1271970110291458</v>
      </c>
      <c r="C4" s="370">
        <v>24.581113407788919</v>
      </c>
      <c r="D4" s="370">
        <v>41.542225023938386</v>
      </c>
      <c r="E4" s="370">
        <v>31.749464557243563</v>
      </c>
    </row>
    <row r="5" spans="1:6">
      <c r="A5" s="916" t="s">
        <v>71</v>
      </c>
      <c r="B5" s="371">
        <v>2.1600004473761079</v>
      </c>
      <c r="C5" s="371">
        <v>26.711956454581742</v>
      </c>
      <c r="D5" s="371">
        <v>36.742563164525663</v>
      </c>
      <c r="E5" s="371">
        <v>34.385479933516471</v>
      </c>
    </row>
    <row r="6" spans="1:6">
      <c r="A6" s="730">
        <v>42095</v>
      </c>
      <c r="B6" s="372">
        <v>2.737843708609732</v>
      </c>
      <c r="C6" s="372">
        <v>25.861837230941141</v>
      </c>
      <c r="D6" s="372">
        <v>35.566385199541408</v>
      </c>
      <c r="E6" s="372">
        <v>35.83393386090772</v>
      </c>
    </row>
    <row r="7" spans="1:6">
      <c r="A7" s="730">
        <v>42125</v>
      </c>
      <c r="B7" s="372">
        <v>2.2599346988398525</v>
      </c>
      <c r="C7" s="372">
        <v>26.215196804080541</v>
      </c>
      <c r="D7" s="372">
        <v>35.97167035959469</v>
      </c>
      <c r="E7" s="372">
        <v>35.553198137484912</v>
      </c>
    </row>
    <row r="8" spans="1:6">
      <c r="A8" s="730">
        <v>42170</v>
      </c>
      <c r="B8" s="372">
        <v>3.0120917433991381</v>
      </c>
      <c r="C8" s="372">
        <v>27.758052610533657</v>
      </c>
      <c r="D8" s="372">
        <v>34.222249466761554</v>
      </c>
      <c r="E8" s="373">
        <v>35.007606179305647</v>
      </c>
    </row>
    <row r="9" spans="1:6">
      <c r="A9" s="730">
        <v>42200</v>
      </c>
      <c r="B9" s="372">
        <v>1.8758871680681604</v>
      </c>
      <c r="C9" s="372">
        <v>29.683749452513155</v>
      </c>
      <c r="D9" s="372">
        <v>35.660323192523705</v>
      </c>
      <c r="E9" s="372">
        <v>32.780040186894979</v>
      </c>
    </row>
    <row r="10" spans="1:6">
      <c r="A10" s="730">
        <v>42231</v>
      </c>
      <c r="B10" s="372">
        <v>1.854486704229185</v>
      </c>
      <c r="C10" s="372">
        <v>27.835533201276785</v>
      </c>
      <c r="D10" s="372">
        <v>38.596560167076468</v>
      </c>
      <c r="E10" s="372">
        <v>31.713419927417547</v>
      </c>
    </row>
    <row r="11" spans="1:6">
      <c r="A11" s="730">
        <v>42263</v>
      </c>
      <c r="B11" s="372">
        <v>1.7722215317730137</v>
      </c>
      <c r="C11" s="372">
        <v>28.067344200667634</v>
      </c>
      <c r="D11" s="372">
        <v>35.463799866437242</v>
      </c>
      <c r="E11" s="372">
        <v>34.696634401122111</v>
      </c>
    </row>
    <row r="12" spans="1:6">
      <c r="A12" s="730">
        <v>42293</v>
      </c>
      <c r="B12" s="372">
        <v>1.9610555080072016</v>
      </c>
      <c r="C12" s="372">
        <v>27.378906857509396</v>
      </c>
      <c r="D12" s="372">
        <v>36.420247686380002</v>
      </c>
      <c r="E12" s="372">
        <v>34.239789948103386</v>
      </c>
    </row>
    <row r="13" spans="1:6">
      <c r="A13" s="730">
        <v>42324</v>
      </c>
      <c r="B13" s="372">
        <v>1.6928292281188615</v>
      </c>
      <c r="C13" s="372">
        <v>29.206566370303367</v>
      </c>
      <c r="D13" s="372">
        <v>34.032636837682659</v>
      </c>
      <c r="E13" s="372">
        <v>35.067967563895117</v>
      </c>
    </row>
    <row r="14" spans="1:6">
      <c r="A14" s="730">
        <v>42354</v>
      </c>
      <c r="B14" s="372">
        <v>2.3146111421696123</v>
      </c>
      <c r="C14" s="372">
        <v>27.929417396004247</v>
      </c>
      <c r="D14" s="372">
        <v>33.290749415748202</v>
      </c>
      <c r="E14" s="372">
        <v>36.465222046077947</v>
      </c>
      <c r="F14" s="374"/>
    </row>
    <row r="15" spans="1:6">
      <c r="A15" s="730">
        <v>42385</v>
      </c>
      <c r="B15" s="372">
        <v>2.2007729347406171</v>
      </c>
      <c r="C15" s="372">
        <v>24.252252927840235</v>
      </c>
      <c r="D15" s="372">
        <v>36.325257346681994</v>
      </c>
      <c r="E15" s="372">
        <v>37.221716790737148</v>
      </c>
      <c r="F15" s="374"/>
    </row>
    <row r="16" spans="1:6">
      <c r="A16" s="730">
        <v>42401</v>
      </c>
      <c r="B16" s="372">
        <v>2.1853274781082308</v>
      </c>
      <c r="C16" s="372">
        <v>23.764881251087193</v>
      </c>
      <c r="D16" s="372">
        <v>40.813129522828625</v>
      </c>
      <c r="E16" s="372">
        <v>33.236661747975951</v>
      </c>
      <c r="F16" s="374"/>
    </row>
    <row r="17" spans="1:19">
      <c r="A17" s="730">
        <v>42432</v>
      </c>
      <c r="B17" s="372">
        <v>2.1070121608233801</v>
      </c>
      <c r="C17" s="372">
        <v>23.277441473893084</v>
      </c>
      <c r="D17" s="372">
        <v>42.70791282398298</v>
      </c>
      <c r="E17" s="372">
        <v>31.907633541300562</v>
      </c>
      <c r="F17" s="374"/>
    </row>
    <row r="18" spans="1:19" s="359" customFormat="1" ht="12.75">
      <c r="A18" s="337" t="s">
        <v>760</v>
      </c>
      <c r="B18" s="357"/>
      <c r="C18" s="357"/>
      <c r="D18" s="357"/>
      <c r="E18" s="357"/>
      <c r="F18" s="357"/>
      <c r="G18" s="357"/>
      <c r="H18" s="357"/>
      <c r="I18" s="357"/>
      <c r="J18" s="357"/>
      <c r="K18" s="357"/>
      <c r="L18" s="357"/>
      <c r="M18" s="357"/>
      <c r="N18" s="357"/>
      <c r="O18" s="357"/>
      <c r="P18" s="358"/>
      <c r="Q18" s="357"/>
      <c r="R18" s="357"/>
      <c r="S18" s="357"/>
    </row>
    <row r="19" spans="1:19">
      <c r="A19" s="375" t="s">
        <v>303</v>
      </c>
      <c r="B19" s="333"/>
      <c r="C19" s="333"/>
      <c r="D19" s="333"/>
      <c r="E19" s="333"/>
    </row>
    <row r="20" spans="1:19">
      <c r="A20" s="376"/>
      <c r="B20" s="376"/>
      <c r="C20" s="376"/>
      <c r="D20" s="376"/>
      <c r="E20" s="376"/>
    </row>
    <row r="21" spans="1:19">
      <c r="A21" s="376"/>
      <c r="B21" s="376"/>
      <c r="C21" s="376"/>
      <c r="D21" s="376"/>
      <c r="E21" s="376"/>
    </row>
    <row r="24" spans="1:19">
      <c r="B24" s="376"/>
      <c r="C24" s="376"/>
      <c r="D24" s="376"/>
      <c r="E24" s="376"/>
      <c r="F24" s="374"/>
      <c r="G24" s="376"/>
      <c r="H24" s="376"/>
      <c r="I24" s="376"/>
      <c r="J24" s="376"/>
      <c r="K24" s="376"/>
    </row>
    <row r="25" spans="1:19">
      <c r="B25" s="376"/>
      <c r="C25" s="376"/>
      <c r="D25" s="376"/>
      <c r="E25" s="376"/>
      <c r="F25" s="374"/>
      <c r="G25" s="376"/>
      <c r="H25" s="376"/>
      <c r="I25" s="376"/>
      <c r="J25" s="376"/>
      <c r="K25" s="376"/>
    </row>
    <row r="26" spans="1:19">
      <c r="B26" s="376"/>
      <c r="C26" s="376"/>
      <c r="D26" s="376"/>
      <c r="E26" s="376"/>
      <c r="F26" s="374"/>
      <c r="G26" s="376"/>
      <c r="H26" s="376"/>
      <c r="I26" s="376"/>
      <c r="J26" s="376"/>
      <c r="K26" s="376"/>
    </row>
    <row r="27" spans="1:19">
      <c r="B27" s="376"/>
      <c r="C27" s="376"/>
      <c r="D27" s="376"/>
      <c r="E27" s="376"/>
      <c r="F27" s="374"/>
      <c r="G27" s="376"/>
      <c r="H27" s="376"/>
      <c r="I27" s="376"/>
      <c r="J27" s="376"/>
      <c r="K27" s="376"/>
    </row>
    <row r="28" spans="1:19">
      <c r="B28" s="376"/>
      <c r="C28" s="376"/>
      <c r="D28" s="376"/>
      <c r="E28" s="376"/>
      <c r="F28" s="374"/>
      <c r="G28" s="376"/>
      <c r="H28" s="376"/>
      <c r="I28" s="376"/>
      <c r="J28" s="376"/>
      <c r="K28" s="376"/>
    </row>
    <row r="29" spans="1:19">
      <c r="B29" s="376"/>
      <c r="C29" s="376"/>
      <c r="D29" s="376"/>
      <c r="E29" s="376"/>
      <c r="F29" s="374"/>
      <c r="G29" s="376"/>
      <c r="H29" s="376"/>
      <c r="I29" s="376"/>
      <c r="J29" s="376"/>
      <c r="K29" s="376"/>
    </row>
    <row r="30" spans="1:19">
      <c r="B30" s="376"/>
      <c r="C30" s="376"/>
      <c r="D30" s="376"/>
      <c r="E30" s="376"/>
      <c r="F30" s="374"/>
      <c r="G30" s="376"/>
      <c r="H30" s="376"/>
      <c r="I30" s="376"/>
      <c r="J30" s="376"/>
      <c r="K30" s="376"/>
    </row>
    <row r="31" spans="1:19">
      <c r="B31" s="376"/>
      <c r="C31" s="376"/>
      <c r="D31" s="376"/>
      <c r="E31" s="376"/>
      <c r="F31" s="374"/>
      <c r="G31" s="376"/>
      <c r="H31" s="376"/>
      <c r="I31" s="376"/>
      <c r="J31" s="376"/>
      <c r="K31" s="376"/>
    </row>
    <row r="32" spans="1:19">
      <c r="B32" s="376"/>
      <c r="C32" s="376"/>
      <c r="D32" s="376"/>
      <c r="E32" s="376"/>
      <c r="F32" s="374"/>
      <c r="G32" s="376"/>
      <c r="H32" s="376"/>
      <c r="I32" s="376"/>
      <c r="J32" s="376"/>
      <c r="K32" s="376"/>
    </row>
    <row r="33" spans="2:11">
      <c r="B33" s="376"/>
      <c r="C33" s="376"/>
      <c r="D33" s="376"/>
      <c r="E33" s="376"/>
      <c r="F33" s="374"/>
      <c r="G33" s="376"/>
      <c r="H33" s="376"/>
      <c r="I33" s="376"/>
      <c r="J33" s="376"/>
      <c r="K33" s="376"/>
    </row>
    <row r="34" spans="2:11">
      <c r="B34" s="376"/>
      <c r="C34" s="376"/>
      <c r="D34" s="376"/>
      <c r="E34" s="376"/>
      <c r="F34" s="374"/>
      <c r="G34" s="376"/>
      <c r="H34" s="376"/>
      <c r="I34" s="376"/>
      <c r="J34" s="376"/>
      <c r="K34" s="376"/>
    </row>
    <row r="35" spans="2:11">
      <c r="B35" s="376"/>
      <c r="C35" s="376"/>
      <c r="D35" s="376"/>
      <c r="E35" s="376"/>
      <c r="F35" s="374"/>
      <c r="G35" s="376"/>
      <c r="H35" s="376"/>
      <c r="I35" s="376"/>
      <c r="J35" s="376"/>
      <c r="K35" s="376"/>
    </row>
  </sheetData>
  <mergeCells count="3">
    <mergeCell ref="A2:A3"/>
    <mergeCell ref="B2:E2"/>
    <mergeCell ref="A1:F1"/>
  </mergeCells>
  <hyperlinks>
    <hyperlink ref="A1" location="'84'!A1" display="Table 84: Commodity-wise Share in Turnover at MCX (percent) "/>
  </hyperlink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G28" sqref="G28"/>
    </sheetView>
  </sheetViews>
  <sheetFormatPr defaultColWidth="9.140625" defaultRowHeight="15"/>
  <cols>
    <col min="1" max="1" width="9.28515625" style="307" customWidth="1"/>
    <col min="2" max="2" width="11.7109375" style="307" customWidth="1"/>
    <col min="3" max="3" width="11.42578125" style="307" bestFit="1" customWidth="1"/>
    <col min="4" max="4" width="13.140625" style="307" customWidth="1"/>
    <col min="5" max="5" width="9.28515625" style="307" customWidth="1"/>
    <col min="6" max="6" width="9.140625" style="366"/>
    <col min="7" max="16384" width="9.140625" style="307"/>
  </cols>
  <sheetData>
    <row r="1" spans="1:6">
      <c r="A1" s="1354" t="s">
        <v>323</v>
      </c>
      <c r="B1" s="1354"/>
      <c r="C1" s="1354"/>
      <c r="D1" s="1354"/>
      <c r="E1" s="1354"/>
      <c r="F1" s="1354"/>
    </row>
    <row r="2" spans="1:6" s="337" customFormat="1" ht="14.25" customHeight="1">
      <c r="A2" s="1349" t="s">
        <v>143</v>
      </c>
      <c r="B2" s="1201" t="s">
        <v>281</v>
      </c>
      <c r="C2" s="1201"/>
      <c r="D2" s="1201"/>
      <c r="E2" s="1201"/>
      <c r="F2" s="367"/>
    </row>
    <row r="3" spans="1:6" s="369" customFormat="1" ht="17.25" customHeight="1">
      <c r="A3" s="1350"/>
      <c r="B3" s="942" t="s">
        <v>287</v>
      </c>
      <c r="C3" s="942" t="s">
        <v>307</v>
      </c>
      <c r="D3" s="942" t="s">
        <v>289</v>
      </c>
      <c r="E3" s="942" t="s">
        <v>308</v>
      </c>
      <c r="F3" s="368"/>
    </row>
    <row r="4" spans="1:6">
      <c r="A4" s="916" t="s">
        <v>70</v>
      </c>
      <c r="B4" s="370">
        <v>96.327721019254099</v>
      </c>
      <c r="C4" s="370">
        <v>7.7054117935274069E-4</v>
      </c>
      <c r="D4" s="370">
        <v>3.6178911996135805</v>
      </c>
      <c r="E4" s="370">
        <v>5.3617239952959972E-2</v>
      </c>
    </row>
    <row r="5" spans="1:6">
      <c r="A5" s="916" t="s">
        <v>71</v>
      </c>
      <c r="B5" s="371">
        <v>97.96</v>
      </c>
      <c r="C5" s="371">
        <v>0</v>
      </c>
      <c r="D5" s="371">
        <v>2.0299999999999998</v>
      </c>
      <c r="E5" s="371">
        <v>0</v>
      </c>
    </row>
    <row r="6" spans="1:6">
      <c r="A6" s="730">
        <v>42095</v>
      </c>
      <c r="B6" s="372">
        <v>98.164838172171585</v>
      </c>
      <c r="C6" s="372">
        <v>0</v>
      </c>
      <c r="D6" s="372">
        <v>1.8351618278284263</v>
      </c>
      <c r="E6" s="372">
        <v>0</v>
      </c>
    </row>
    <row r="7" spans="1:6">
      <c r="A7" s="730">
        <v>42125</v>
      </c>
      <c r="B7" s="372">
        <v>98.089178671682291</v>
      </c>
      <c r="C7" s="372">
        <v>0</v>
      </c>
      <c r="D7" s="372">
        <v>1.9108213283177091</v>
      </c>
      <c r="E7" s="372">
        <v>0</v>
      </c>
    </row>
    <row r="8" spans="1:6">
      <c r="A8" s="730">
        <v>42170</v>
      </c>
      <c r="B8" s="372">
        <v>97.624610083954138</v>
      </c>
      <c r="C8" s="372">
        <v>0</v>
      </c>
      <c r="D8" s="372">
        <v>2.3753899160458527</v>
      </c>
      <c r="E8" s="372">
        <v>0</v>
      </c>
    </row>
    <row r="9" spans="1:6">
      <c r="A9" s="730">
        <v>42200</v>
      </c>
      <c r="B9" s="372">
        <v>97.223847578662387</v>
      </c>
      <c r="C9" s="372">
        <v>0</v>
      </c>
      <c r="D9" s="372">
        <v>2.7761524213376219</v>
      </c>
      <c r="E9" s="372">
        <v>0</v>
      </c>
    </row>
    <row r="10" spans="1:6">
      <c r="A10" s="730">
        <v>42231</v>
      </c>
      <c r="B10" s="372">
        <v>97.740588422871511</v>
      </c>
      <c r="C10" s="372">
        <v>0</v>
      </c>
      <c r="D10" s="372">
        <v>2.2594115771284926</v>
      </c>
      <c r="E10" s="372">
        <v>0</v>
      </c>
    </row>
    <row r="11" spans="1:6">
      <c r="A11" s="730">
        <v>42263</v>
      </c>
      <c r="B11" s="372">
        <v>98.634406369133089</v>
      </c>
      <c r="C11" s="372">
        <v>0</v>
      </c>
      <c r="D11" s="372">
        <v>1.3655936308669203</v>
      </c>
      <c r="E11" s="372">
        <v>0</v>
      </c>
    </row>
    <row r="12" spans="1:6">
      <c r="A12" s="730">
        <v>42293</v>
      </c>
      <c r="B12" s="372">
        <v>98.88953530156212</v>
      </c>
      <c r="C12" s="372">
        <v>0</v>
      </c>
      <c r="D12" s="372">
        <v>1.110464698437871</v>
      </c>
      <c r="E12" s="372">
        <v>0</v>
      </c>
    </row>
    <row r="13" spans="1:6">
      <c r="A13" s="730">
        <v>42324</v>
      </c>
      <c r="B13" s="372">
        <v>96.923701647115763</v>
      </c>
      <c r="C13" s="372">
        <v>0</v>
      </c>
      <c r="D13" s="372">
        <v>3.0762983528843528</v>
      </c>
      <c r="E13" s="372">
        <v>0</v>
      </c>
    </row>
    <row r="14" spans="1:6">
      <c r="A14" s="730">
        <v>42354</v>
      </c>
      <c r="B14" s="372">
        <v>98.86</v>
      </c>
      <c r="C14" s="372">
        <v>0</v>
      </c>
      <c r="D14" s="372">
        <v>1.1404646984378699</v>
      </c>
      <c r="E14" s="372">
        <v>0</v>
      </c>
    </row>
    <row r="15" spans="1:6">
      <c r="A15" s="730">
        <v>42385</v>
      </c>
      <c r="B15" s="372">
        <v>97.816953562436396</v>
      </c>
      <c r="C15" s="372">
        <v>0</v>
      </c>
      <c r="D15" s="372">
        <v>2.1830464375636027</v>
      </c>
      <c r="E15" s="372">
        <v>0</v>
      </c>
    </row>
    <row r="16" spans="1:6">
      <c r="A16" s="730">
        <v>42401</v>
      </c>
      <c r="B16" s="929">
        <v>96.54</v>
      </c>
      <c r="C16" s="929">
        <v>0</v>
      </c>
      <c r="D16" s="929">
        <v>3.46</v>
      </c>
      <c r="E16" s="929">
        <v>0</v>
      </c>
    </row>
    <row r="17" spans="1:6">
      <c r="A17" s="730">
        <v>42432</v>
      </c>
      <c r="B17" s="929">
        <v>98.58</v>
      </c>
      <c r="C17" s="929">
        <v>0</v>
      </c>
      <c r="D17" s="929">
        <v>1.42</v>
      </c>
      <c r="E17" s="929">
        <v>0</v>
      </c>
    </row>
    <row r="18" spans="1:6" s="365" customFormat="1">
      <c r="A18" s="337" t="s">
        <v>760</v>
      </c>
      <c r="B18" s="377"/>
      <c r="C18" s="377"/>
      <c r="D18" s="377"/>
      <c r="E18" s="377"/>
      <c r="F18" s="378"/>
    </row>
    <row r="19" spans="1:6">
      <c r="A19" s="375" t="s">
        <v>305</v>
      </c>
      <c r="B19" s="333"/>
      <c r="C19" s="333"/>
      <c r="D19" s="333"/>
      <c r="E19" s="333"/>
    </row>
    <row r="20" spans="1:6">
      <c r="A20" s="365"/>
      <c r="B20" s="365"/>
      <c r="C20" s="365"/>
      <c r="D20" s="365"/>
      <c r="E20" s="365"/>
    </row>
    <row r="21" spans="1:6">
      <c r="A21" s="365"/>
      <c r="B21" s="365"/>
      <c r="C21" s="365"/>
      <c r="D21" s="365"/>
      <c r="E21" s="365"/>
    </row>
  </sheetData>
  <mergeCells count="3">
    <mergeCell ref="A2:A3"/>
    <mergeCell ref="B2:E2"/>
    <mergeCell ref="A1:F1"/>
  </mergeCells>
  <hyperlinks>
    <hyperlink ref="A1" location="'85'!Print_Area" display="Table 85: Commodity-wise Share in Turnover at NCDEX (percent) "/>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SheetLayoutView="90" workbookViewId="0">
      <selection activeCell="D26" sqref="D26"/>
    </sheetView>
  </sheetViews>
  <sheetFormatPr defaultColWidth="9.140625" defaultRowHeight="15"/>
  <cols>
    <col min="1" max="1" width="10.28515625" style="108" customWidth="1"/>
    <col min="2" max="2" width="8.42578125" style="104" customWidth="1"/>
    <col min="3" max="3" width="10.85546875" style="104" customWidth="1"/>
    <col min="4" max="4" width="10.7109375" style="104" bestFit="1" customWidth="1"/>
    <col min="5" max="5" width="9.140625" style="104"/>
    <col min="6" max="6" width="10.5703125" style="104" bestFit="1" customWidth="1"/>
    <col min="7" max="16384" width="9.140625" style="104"/>
  </cols>
  <sheetData>
    <row r="1" spans="1:6" s="73" customFormat="1" ht="18">
      <c r="A1" s="94" t="str">
        <f>[1]Tables!A7</f>
        <v>Table 6: Issues Listed on SME Platform</v>
      </c>
      <c r="B1" s="94"/>
      <c r="C1" s="94"/>
    </row>
    <row r="2" spans="1:6" s="95" customFormat="1" ht="14.25" customHeight="1">
      <c r="A2" s="1001" t="s">
        <v>143</v>
      </c>
      <c r="B2" s="1002" t="s">
        <v>137</v>
      </c>
      <c r="C2" s="1002"/>
    </row>
    <row r="3" spans="1:6" s="96" customFormat="1" ht="12" customHeight="1">
      <c r="A3" s="1001"/>
      <c r="B3" s="1002"/>
      <c r="C3" s="1002"/>
    </row>
    <row r="4" spans="1:6" s="97" customFormat="1" ht="27" customHeight="1">
      <c r="A4" s="1001"/>
      <c r="B4" s="694" t="s">
        <v>158</v>
      </c>
      <c r="C4" s="694" t="s">
        <v>159</v>
      </c>
    </row>
    <row r="5" spans="1:6" s="100" customFormat="1" ht="14.25" customHeight="1">
      <c r="A5" s="63" t="s">
        <v>70</v>
      </c>
      <c r="B5" s="98">
        <v>39</v>
      </c>
      <c r="C5" s="98">
        <v>277.81</v>
      </c>
      <c r="D5" s="99"/>
      <c r="E5" s="99"/>
    </row>
    <row r="6" spans="1:6" s="100" customFormat="1" ht="14.25" customHeight="1">
      <c r="A6" s="63" t="s">
        <v>71</v>
      </c>
      <c r="B6" s="101">
        <f>SUM(B7:B18)</f>
        <v>50</v>
      </c>
      <c r="C6" s="101">
        <f>SUM(C7:C18)</f>
        <v>379.48999999999995</v>
      </c>
      <c r="D6" s="99"/>
      <c r="E6" s="99"/>
    </row>
    <row r="7" spans="1:6">
      <c r="A7" s="66">
        <v>42108</v>
      </c>
      <c r="B7" s="102">
        <v>0</v>
      </c>
      <c r="C7" s="103">
        <v>0</v>
      </c>
      <c r="D7" s="99"/>
      <c r="E7" s="99"/>
      <c r="F7" s="99"/>
    </row>
    <row r="8" spans="1:6">
      <c r="A8" s="66">
        <v>42125</v>
      </c>
      <c r="B8" s="102">
        <v>1</v>
      </c>
      <c r="C8" s="103">
        <v>4.59</v>
      </c>
      <c r="D8" s="99"/>
      <c r="E8" s="99"/>
      <c r="F8" s="99"/>
    </row>
    <row r="9" spans="1:6">
      <c r="A9" s="66">
        <v>42173</v>
      </c>
      <c r="B9" s="102">
        <v>8</v>
      </c>
      <c r="C9" s="103">
        <v>39.200000000000003</v>
      </c>
      <c r="D9" s="99"/>
      <c r="E9" s="99"/>
      <c r="F9" s="99"/>
    </row>
    <row r="10" spans="1:6">
      <c r="A10" s="66">
        <v>42203</v>
      </c>
      <c r="B10" s="102">
        <v>5</v>
      </c>
      <c r="C10" s="103">
        <v>69.27</v>
      </c>
      <c r="D10" s="99"/>
      <c r="E10" s="99"/>
      <c r="F10" s="99"/>
    </row>
    <row r="11" spans="1:6">
      <c r="A11" s="66">
        <v>42234</v>
      </c>
      <c r="B11" s="102">
        <v>3</v>
      </c>
      <c r="C11" s="103">
        <v>21.43</v>
      </c>
      <c r="D11" s="99"/>
      <c r="E11" s="99"/>
      <c r="F11" s="99"/>
    </row>
    <row r="12" spans="1:6">
      <c r="A12" s="66">
        <v>42265</v>
      </c>
      <c r="B12" s="102">
        <v>10</v>
      </c>
      <c r="C12" s="103">
        <v>47.62</v>
      </c>
      <c r="D12" s="99"/>
      <c r="E12" s="99"/>
      <c r="F12" s="99"/>
    </row>
    <row r="13" spans="1:6">
      <c r="A13" s="66">
        <v>42295</v>
      </c>
      <c r="B13" s="102">
        <v>1</v>
      </c>
      <c r="C13" s="103">
        <v>57.68</v>
      </c>
      <c r="D13" s="99"/>
      <c r="E13" s="99"/>
      <c r="F13" s="99"/>
    </row>
    <row r="14" spans="1:6">
      <c r="A14" s="66">
        <v>42326</v>
      </c>
      <c r="B14" s="102">
        <v>1</v>
      </c>
      <c r="C14" s="103">
        <v>1.19</v>
      </c>
      <c r="D14" s="99"/>
      <c r="E14" s="99"/>
      <c r="F14" s="99"/>
    </row>
    <row r="15" spans="1:6">
      <c r="A15" s="66">
        <v>42356</v>
      </c>
      <c r="B15" s="102">
        <v>3</v>
      </c>
      <c r="C15" s="103">
        <v>37.159999999999997</v>
      </c>
      <c r="D15" s="99"/>
      <c r="E15" s="99"/>
      <c r="F15" s="99"/>
    </row>
    <row r="16" spans="1:6">
      <c r="A16" s="66">
        <v>42387</v>
      </c>
      <c r="B16" s="102">
        <v>2</v>
      </c>
      <c r="C16" s="103">
        <v>8.58</v>
      </c>
      <c r="D16" s="99"/>
      <c r="E16" s="99"/>
      <c r="F16" s="99"/>
    </row>
    <row r="17" spans="1:10" ht="12" customHeight="1">
      <c r="A17" s="66">
        <v>42418</v>
      </c>
      <c r="B17" s="102">
        <v>4</v>
      </c>
      <c r="C17" s="103">
        <v>26.2</v>
      </c>
      <c r="D17" s="99"/>
      <c r="E17" s="99"/>
      <c r="F17" s="99"/>
    </row>
    <row r="18" spans="1:10" ht="12" customHeight="1">
      <c r="A18" s="66">
        <v>42447</v>
      </c>
      <c r="B18" s="102">
        <v>12</v>
      </c>
      <c r="C18" s="103">
        <v>66.569999999999993</v>
      </c>
      <c r="D18" s="99"/>
      <c r="E18" s="99"/>
      <c r="F18" s="99"/>
    </row>
    <row r="19" spans="1:10" ht="12" customHeight="1">
      <c r="A19" s="946" t="s">
        <v>773</v>
      </c>
      <c r="B19" s="105"/>
      <c r="C19" s="105"/>
      <c r="D19" s="106"/>
      <c r="E19" s="106"/>
      <c r="F19" s="106"/>
      <c r="G19" s="107"/>
      <c r="H19" s="107"/>
      <c r="I19" s="107"/>
      <c r="J19" s="107"/>
    </row>
    <row r="20" spans="1:10" ht="12" customHeight="1">
      <c r="A20" s="1010" t="s">
        <v>160</v>
      </c>
      <c r="B20" s="1010"/>
      <c r="C20" s="1010"/>
      <c r="D20" s="99"/>
      <c r="E20" s="99"/>
      <c r="F20" s="99"/>
    </row>
    <row r="21" spans="1:10">
      <c r="A21" s="991"/>
      <c r="B21" s="991"/>
      <c r="C21" s="991"/>
      <c r="D21" s="991"/>
    </row>
  </sheetData>
  <mergeCells count="4">
    <mergeCell ref="A21:D21"/>
    <mergeCell ref="A2:A4"/>
    <mergeCell ref="B2:C3"/>
    <mergeCell ref="A20:C20"/>
  </mergeCells>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G29" sqref="G29"/>
    </sheetView>
  </sheetViews>
  <sheetFormatPr defaultRowHeight="12.75"/>
  <cols>
    <col min="1" max="1" width="9.140625" style="334" customWidth="1"/>
    <col min="2" max="3" width="9.140625" style="334"/>
    <col min="4" max="4" width="11.28515625" style="334" customWidth="1"/>
    <col min="5" max="6" width="9.140625" style="334"/>
    <col min="7" max="7" width="11.85546875" style="334" bestFit="1" customWidth="1"/>
    <col min="8" max="8" width="8" style="334" customWidth="1"/>
    <col min="9" max="9" width="9.140625" style="334"/>
    <col min="10" max="10" width="11.85546875" style="334" bestFit="1" customWidth="1"/>
    <col min="11" max="12" width="9.140625" style="334"/>
    <col min="13" max="13" width="11.85546875" style="334" bestFit="1" customWidth="1"/>
    <col min="14" max="16384" width="9.140625" style="334"/>
  </cols>
  <sheetData>
    <row r="1" spans="1:13" s="379" customFormat="1" ht="18" customHeight="1">
      <c r="A1" s="1366" t="s">
        <v>324</v>
      </c>
      <c r="B1" s="1366"/>
      <c r="C1" s="1366"/>
      <c r="D1" s="1366"/>
      <c r="E1" s="1366"/>
      <c r="F1" s="1366"/>
      <c r="G1" s="1366"/>
      <c r="H1" s="1366"/>
      <c r="I1" s="1366"/>
      <c r="J1" s="1366"/>
      <c r="K1" s="1366"/>
      <c r="L1" s="1366"/>
      <c r="M1" s="1366"/>
    </row>
    <row r="2" spans="1:13" ht="12.75" customHeight="1">
      <c r="A2" s="1367" t="s">
        <v>143</v>
      </c>
      <c r="B2" s="1370" t="s">
        <v>325</v>
      </c>
      <c r="C2" s="1370"/>
      <c r="D2" s="1370"/>
      <c r="E2" s="1370"/>
      <c r="F2" s="1370"/>
      <c r="G2" s="1370"/>
      <c r="H2" s="1370" t="s">
        <v>326</v>
      </c>
      <c r="I2" s="1370"/>
      <c r="J2" s="1370"/>
      <c r="K2" s="1370"/>
      <c r="L2" s="1370"/>
      <c r="M2" s="1370"/>
    </row>
    <row r="3" spans="1:13" ht="12.75" customHeight="1">
      <c r="A3" s="1368"/>
      <c r="B3" s="1371" t="s">
        <v>327</v>
      </c>
      <c r="C3" s="1371"/>
      <c r="D3" s="1371"/>
      <c r="E3" s="1372" t="s">
        <v>328</v>
      </c>
      <c r="F3" s="1372"/>
      <c r="G3" s="1372"/>
      <c r="H3" s="1371" t="s">
        <v>327</v>
      </c>
      <c r="I3" s="1371"/>
      <c r="J3" s="1371"/>
      <c r="K3" s="1372" t="s">
        <v>328</v>
      </c>
      <c r="L3" s="1372"/>
      <c r="M3" s="1372"/>
    </row>
    <row r="4" spans="1:13">
      <c r="A4" s="1369"/>
      <c r="B4" s="944" t="s">
        <v>329</v>
      </c>
      <c r="C4" s="944" t="s">
        <v>330</v>
      </c>
      <c r="D4" s="944" t="s">
        <v>331</v>
      </c>
      <c r="E4" s="944" t="s">
        <v>329</v>
      </c>
      <c r="F4" s="944" t="s">
        <v>330</v>
      </c>
      <c r="G4" s="944" t="s">
        <v>331</v>
      </c>
      <c r="H4" s="944" t="s">
        <v>329</v>
      </c>
      <c r="I4" s="944" t="s">
        <v>330</v>
      </c>
      <c r="J4" s="944" t="s">
        <v>331</v>
      </c>
      <c r="K4" s="944" t="s">
        <v>329</v>
      </c>
      <c r="L4" s="944" t="s">
        <v>330</v>
      </c>
      <c r="M4" s="944" t="s">
        <v>331</v>
      </c>
    </row>
    <row r="5" spans="1:13" s="337" customFormat="1">
      <c r="A5" s="930" t="s">
        <v>70</v>
      </c>
      <c r="B5" s="931">
        <v>41.608083396296315</v>
      </c>
      <c r="C5" s="931">
        <v>58.391916603703685</v>
      </c>
      <c r="D5" s="932" t="s">
        <v>332</v>
      </c>
      <c r="E5" s="931">
        <v>32.993271297701469</v>
      </c>
      <c r="F5" s="931">
        <v>67.006728702298531</v>
      </c>
      <c r="G5" s="932" t="s">
        <v>332</v>
      </c>
      <c r="H5" s="931">
        <v>20.639553479117396</v>
      </c>
      <c r="I5" s="931">
        <v>79.360446520882604</v>
      </c>
      <c r="J5" s="932" t="s">
        <v>332</v>
      </c>
      <c r="K5" s="931">
        <v>33.657289723793383</v>
      </c>
      <c r="L5" s="931">
        <v>66.342710276206617</v>
      </c>
      <c r="M5" s="932" t="s">
        <v>332</v>
      </c>
    </row>
    <row r="6" spans="1:13" s="337" customFormat="1">
      <c r="A6" s="930" t="s">
        <v>71</v>
      </c>
      <c r="B6" s="933">
        <v>44.858224741748472</v>
      </c>
      <c r="C6" s="933">
        <v>55.141775258251528</v>
      </c>
      <c r="D6" s="934" t="s">
        <v>332</v>
      </c>
      <c r="E6" s="933">
        <v>23.442745365796817</v>
      </c>
      <c r="F6" s="933">
        <v>76.55725463420319</v>
      </c>
      <c r="G6" s="934" t="s">
        <v>332</v>
      </c>
      <c r="H6" s="933">
        <v>13.204762538185649</v>
      </c>
      <c r="I6" s="933">
        <v>86.795237461814352</v>
      </c>
      <c r="J6" s="934" t="s">
        <v>332</v>
      </c>
      <c r="K6" s="933">
        <v>27.917362161813553</v>
      </c>
      <c r="L6" s="933">
        <v>72.082637838186443</v>
      </c>
      <c r="M6" s="934" t="s">
        <v>332</v>
      </c>
    </row>
    <row r="7" spans="1:13">
      <c r="A7" s="935">
        <v>42095</v>
      </c>
      <c r="B7" s="716">
        <v>47.76635587467608</v>
      </c>
      <c r="C7" s="716">
        <v>52.23364412532392</v>
      </c>
      <c r="D7" s="800" t="s">
        <v>332</v>
      </c>
      <c r="E7" s="716">
        <v>25.751014669518717</v>
      </c>
      <c r="F7" s="716">
        <v>74.24898533048129</v>
      </c>
      <c r="G7" s="800" t="s">
        <v>332</v>
      </c>
      <c r="H7" s="716">
        <v>20.830287992224481</v>
      </c>
      <c r="I7" s="716">
        <v>79.169712007775516</v>
      </c>
      <c r="J7" s="800" t="s">
        <v>332</v>
      </c>
      <c r="K7" s="716">
        <v>35.705233623832356</v>
      </c>
      <c r="L7" s="716">
        <v>64.294766376167644</v>
      </c>
      <c r="M7" s="800" t="s">
        <v>332</v>
      </c>
    </row>
    <row r="8" spans="1:13">
      <c r="A8" s="935">
        <v>42125</v>
      </c>
      <c r="B8" s="716">
        <v>45.360347647146085</v>
      </c>
      <c r="C8" s="716">
        <v>54.639652352853908</v>
      </c>
      <c r="D8" s="800" t="s">
        <v>332</v>
      </c>
      <c r="E8" s="716">
        <v>23.254563572023336</v>
      </c>
      <c r="F8" s="716">
        <v>76.745436427976671</v>
      </c>
      <c r="G8" s="800" t="s">
        <v>332</v>
      </c>
      <c r="H8" s="716">
        <v>20.559418757386307</v>
      </c>
      <c r="I8" s="716">
        <v>79.440581242613689</v>
      </c>
      <c r="J8" s="800" t="s">
        <v>332</v>
      </c>
      <c r="K8" s="716">
        <v>34.392844075877171</v>
      </c>
      <c r="L8" s="716">
        <v>65.607155924122821</v>
      </c>
      <c r="M8" s="800" t="s">
        <v>332</v>
      </c>
    </row>
    <row r="9" spans="1:13">
      <c r="A9" s="935">
        <v>42156</v>
      </c>
      <c r="B9" s="716">
        <v>46.24454212326512</v>
      </c>
      <c r="C9" s="716">
        <v>53.75545787673488</v>
      </c>
      <c r="D9" s="800" t="s">
        <v>332</v>
      </c>
      <c r="E9" s="716">
        <v>23.634762682168983</v>
      </c>
      <c r="F9" s="716">
        <v>76.365237317831017</v>
      </c>
      <c r="G9" s="800" t="s">
        <v>332</v>
      </c>
      <c r="H9" s="716">
        <v>18.072660304104385</v>
      </c>
      <c r="I9" s="716">
        <v>81.927339695895611</v>
      </c>
      <c r="J9" s="800" t="s">
        <v>332</v>
      </c>
      <c r="K9" s="716">
        <v>35.268765281395474</v>
      </c>
      <c r="L9" s="716">
        <v>64.731234718604526</v>
      </c>
      <c r="M9" s="800" t="s">
        <v>332</v>
      </c>
    </row>
    <row r="10" spans="1:13">
      <c r="A10" s="935">
        <v>42186</v>
      </c>
      <c r="B10" s="716">
        <v>48.391944679422615</v>
      </c>
      <c r="C10" s="716">
        <v>51.608055320577385</v>
      </c>
      <c r="D10" s="800" t="s">
        <v>332</v>
      </c>
      <c r="E10" s="716">
        <v>23.611271527769667</v>
      </c>
      <c r="F10" s="716">
        <v>76.388728472230341</v>
      </c>
      <c r="G10" s="800" t="s">
        <v>332</v>
      </c>
      <c r="H10" s="716">
        <v>18.767930771147849</v>
      </c>
      <c r="I10" s="716">
        <v>81.232069228852154</v>
      </c>
      <c r="J10" s="800" t="s">
        <v>332</v>
      </c>
      <c r="K10" s="716">
        <v>33.975543461260813</v>
      </c>
      <c r="L10" s="716">
        <v>66.024456538739187</v>
      </c>
      <c r="M10" s="800" t="s">
        <v>332</v>
      </c>
    </row>
    <row r="11" spans="1:13">
      <c r="A11" s="935">
        <v>42217</v>
      </c>
      <c r="B11" s="716">
        <v>47.169152110865483</v>
      </c>
      <c r="C11" s="716">
        <v>52.830847889134525</v>
      </c>
      <c r="D11" s="800" t="s">
        <v>332</v>
      </c>
      <c r="E11" s="716">
        <v>26.396108538391328</v>
      </c>
      <c r="F11" s="716">
        <v>73.603891461608669</v>
      </c>
      <c r="G11" s="800" t="s">
        <v>332</v>
      </c>
      <c r="H11" s="716">
        <v>20.823436440425645</v>
      </c>
      <c r="I11" s="716">
        <v>79.176563559574348</v>
      </c>
      <c r="J11" s="800" t="s">
        <v>332</v>
      </c>
      <c r="K11" s="716">
        <v>36.533231520615985</v>
      </c>
      <c r="L11" s="716">
        <v>63.466768479384015</v>
      </c>
      <c r="M11" s="800" t="s">
        <v>332</v>
      </c>
    </row>
    <row r="12" spans="1:13">
      <c r="A12" s="935">
        <v>42248</v>
      </c>
      <c r="B12" s="716">
        <v>43.076289232554245</v>
      </c>
      <c r="C12" s="716">
        <v>56.923710767445755</v>
      </c>
      <c r="D12" s="800" t="s">
        <v>332</v>
      </c>
      <c r="E12" s="716">
        <v>23.781290879073957</v>
      </c>
      <c r="F12" s="716">
        <v>76.218709120926036</v>
      </c>
      <c r="G12" s="800" t="s">
        <v>332</v>
      </c>
      <c r="H12" s="716">
        <v>19.799938821922229</v>
      </c>
      <c r="I12" s="716">
        <v>80.200061178077775</v>
      </c>
      <c r="J12" s="800" t="s">
        <v>332</v>
      </c>
      <c r="K12" s="716">
        <v>30.863416978740482</v>
      </c>
      <c r="L12" s="716">
        <v>69.136583021259526</v>
      </c>
      <c r="M12" s="800" t="s">
        <v>332</v>
      </c>
    </row>
    <row r="13" spans="1:13">
      <c r="A13" s="935">
        <v>42278</v>
      </c>
      <c r="B13" s="716">
        <v>45.500190249013158</v>
      </c>
      <c r="C13" s="716">
        <v>54.499809750986842</v>
      </c>
      <c r="D13" s="800" t="s">
        <v>332</v>
      </c>
      <c r="E13" s="716">
        <v>22.257156513496877</v>
      </c>
      <c r="F13" s="716">
        <v>77.742843486503119</v>
      </c>
      <c r="G13" s="800" t="s">
        <v>332</v>
      </c>
      <c r="H13" s="716">
        <v>20.639495102435376</v>
      </c>
      <c r="I13" s="716">
        <v>79.360504897564624</v>
      </c>
      <c r="J13" s="800" t="s">
        <v>332</v>
      </c>
      <c r="K13" s="716">
        <v>29.850573128955549</v>
      </c>
      <c r="L13" s="716">
        <v>70.149426871044454</v>
      </c>
      <c r="M13" s="800" t="s">
        <v>332</v>
      </c>
    </row>
    <row r="14" spans="1:13">
      <c r="A14" s="935">
        <v>42309</v>
      </c>
      <c r="B14" s="716">
        <v>40.18964695695356</v>
      </c>
      <c r="C14" s="716">
        <v>59.810353043046447</v>
      </c>
      <c r="D14" s="800" t="s">
        <v>332</v>
      </c>
      <c r="E14" s="716">
        <v>21.834243384283706</v>
      </c>
      <c r="F14" s="716">
        <v>78.165756615716305</v>
      </c>
      <c r="G14" s="800" t="s">
        <v>332</v>
      </c>
      <c r="H14" s="716">
        <v>18.694921954319931</v>
      </c>
      <c r="I14" s="716">
        <v>81.305078045680062</v>
      </c>
      <c r="J14" s="800" t="s">
        <v>332</v>
      </c>
      <c r="K14" s="716">
        <v>32.494184087621285</v>
      </c>
      <c r="L14" s="716">
        <v>67.505815912378708</v>
      </c>
      <c r="M14" s="800" t="s">
        <v>332</v>
      </c>
    </row>
    <row r="15" spans="1:13">
      <c r="A15" s="935">
        <v>42339</v>
      </c>
      <c r="B15" s="716">
        <v>43.117196286383411</v>
      </c>
      <c r="C15" s="716">
        <v>56.882803713616589</v>
      </c>
      <c r="D15" s="800" t="s">
        <v>332</v>
      </c>
      <c r="E15" s="936">
        <v>20.874102305885213</v>
      </c>
      <c r="F15" s="936">
        <v>79.125897694114784</v>
      </c>
      <c r="G15" s="800" t="s">
        <v>332</v>
      </c>
      <c r="H15" s="936">
        <v>16.449051097192957</v>
      </c>
      <c r="I15" s="936">
        <v>83.550948902807036</v>
      </c>
      <c r="J15" s="800" t="s">
        <v>332</v>
      </c>
      <c r="K15" s="936">
        <v>29.291972531873213</v>
      </c>
      <c r="L15" s="936">
        <v>70.708027468126787</v>
      </c>
      <c r="M15" s="800" t="s">
        <v>332</v>
      </c>
    </row>
    <row r="16" spans="1:13">
      <c r="A16" s="935">
        <v>42370</v>
      </c>
      <c r="B16" s="716">
        <v>45.020582430002207</v>
      </c>
      <c r="C16" s="716">
        <v>54.979417569997793</v>
      </c>
      <c r="D16" s="800" t="s">
        <v>332</v>
      </c>
      <c r="E16" s="936">
        <v>21.683905028359536</v>
      </c>
      <c r="F16" s="936">
        <v>78.316094971640453</v>
      </c>
      <c r="G16" s="800" t="s">
        <v>332</v>
      </c>
      <c r="H16" s="936">
        <v>15.122647506642442</v>
      </c>
      <c r="I16" s="936">
        <v>84.877352493357563</v>
      </c>
      <c r="J16" s="800" t="s">
        <v>332</v>
      </c>
      <c r="K16" s="936">
        <v>26.912822383353824</v>
      </c>
      <c r="L16" s="936">
        <v>73.085915930772344</v>
      </c>
      <c r="M16" s="800" t="s">
        <v>332</v>
      </c>
    </row>
    <row r="17" spans="1:13">
      <c r="A17" s="916">
        <v>42401</v>
      </c>
      <c r="B17" s="716">
        <v>43.793173428139063</v>
      </c>
      <c r="C17" s="716">
        <v>56.206826571860937</v>
      </c>
      <c r="D17" s="800" t="s">
        <v>332</v>
      </c>
      <c r="E17" s="936">
        <v>24.10563259463877</v>
      </c>
      <c r="F17" s="936">
        <v>75.894367405361223</v>
      </c>
      <c r="G17" s="800" t="s">
        <v>332</v>
      </c>
      <c r="H17" s="936">
        <v>13.293627371034084</v>
      </c>
      <c r="I17" s="936">
        <v>86.706372628965923</v>
      </c>
      <c r="J17" s="800" t="s">
        <v>332</v>
      </c>
      <c r="K17" s="936">
        <v>27.491951455501074</v>
      </c>
      <c r="L17" s="936">
        <v>72.508048544498934</v>
      </c>
      <c r="M17" s="800" t="s">
        <v>332</v>
      </c>
    </row>
    <row r="18" spans="1:13">
      <c r="A18" s="916">
        <v>42432</v>
      </c>
      <c r="B18" s="716">
        <v>40.657881720388623</v>
      </c>
      <c r="C18" s="716">
        <v>59.342118279611377</v>
      </c>
      <c r="D18" s="800" t="s">
        <v>332</v>
      </c>
      <c r="E18" s="936">
        <v>23.476263644142183</v>
      </c>
      <c r="F18" s="936">
        <v>76.523736355857821</v>
      </c>
      <c r="G18" s="800" t="s">
        <v>332</v>
      </c>
      <c r="H18" s="936">
        <v>13.204762538185649</v>
      </c>
      <c r="I18" s="936">
        <v>86.795237461814352</v>
      </c>
      <c r="J18" s="800" t="s">
        <v>332</v>
      </c>
      <c r="K18" s="936">
        <v>27.917362161813553</v>
      </c>
      <c r="L18" s="936">
        <v>72.082637838186443</v>
      </c>
      <c r="M18" s="800" t="s">
        <v>332</v>
      </c>
    </row>
    <row r="19" spans="1:13" s="381" customFormat="1">
      <c r="A19" s="381" t="s">
        <v>333</v>
      </c>
    </row>
    <row r="20" spans="1:13" s="381" customFormat="1">
      <c r="A20" s="382" t="s">
        <v>762</v>
      </c>
    </row>
    <row r="21" spans="1:13" s="381" customFormat="1">
      <c r="A21" s="382" t="s">
        <v>763</v>
      </c>
    </row>
    <row r="22" spans="1:13" s="381" customFormat="1">
      <c r="A22" s="381" t="s">
        <v>764</v>
      </c>
    </row>
    <row r="23" spans="1:13" s="337" customFormat="1">
      <c r="A23" s="337" t="s">
        <v>760</v>
      </c>
      <c r="B23" s="377"/>
      <c r="C23" s="377"/>
      <c r="D23" s="377"/>
      <c r="E23" s="377"/>
      <c r="G23" s="367"/>
    </row>
    <row r="24" spans="1:13">
      <c r="A24" s="375" t="s">
        <v>303</v>
      </c>
      <c r="B24" s="333"/>
      <c r="C24" s="333"/>
      <c r="D24" s="333"/>
      <c r="E24" s="333"/>
      <c r="G24" s="383"/>
    </row>
    <row r="26" spans="1:13">
      <c r="B26" s="384"/>
      <c r="E26" s="384"/>
      <c r="H26" s="384"/>
      <c r="K26" s="384"/>
    </row>
    <row r="27" spans="1:13">
      <c r="B27" s="384"/>
      <c r="E27" s="384"/>
      <c r="H27" s="384"/>
      <c r="K27" s="384"/>
    </row>
    <row r="28" spans="1:13">
      <c r="B28" s="384"/>
      <c r="E28" s="384"/>
      <c r="H28" s="384"/>
      <c r="K28" s="384"/>
    </row>
    <row r="29" spans="1:13">
      <c r="B29" s="384"/>
      <c r="E29" s="384"/>
      <c r="H29" s="384"/>
      <c r="K29" s="384"/>
    </row>
  </sheetData>
  <mergeCells count="8">
    <mergeCell ref="A1:M1"/>
    <mergeCell ref="A2:A4"/>
    <mergeCell ref="B2:G2"/>
    <mergeCell ref="H2:M2"/>
    <mergeCell ref="B3:D3"/>
    <mergeCell ref="E3:G3"/>
    <mergeCell ref="H3:J3"/>
    <mergeCell ref="K3:M3"/>
  </mergeCells>
  <pageMargins left="0.7" right="0.7" top="0.75" bottom="0.75" header="0.3" footer="0.3"/>
  <pageSetup scale="8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I25" sqref="I25"/>
    </sheetView>
  </sheetViews>
  <sheetFormatPr defaultRowHeight="12.75"/>
  <cols>
    <col min="1" max="1" width="9.140625" style="334" customWidth="1"/>
    <col min="2" max="3" width="9.140625" style="334"/>
    <col min="4" max="4" width="9.42578125" style="334" customWidth="1"/>
    <col min="5" max="6" width="9.140625" style="334"/>
    <col min="7" max="7" width="8.5703125" style="334" customWidth="1"/>
    <col min="8" max="8" width="8" style="334" customWidth="1"/>
    <col min="9" max="9" width="9.140625" style="334"/>
    <col min="10" max="10" width="10.28515625" style="334" customWidth="1"/>
    <col min="11" max="11" width="7.7109375" style="334" customWidth="1"/>
    <col min="12" max="12" width="8" style="334" customWidth="1"/>
    <col min="13" max="13" width="9.85546875" style="334" customWidth="1"/>
    <col min="14" max="16384" width="9.140625" style="334"/>
  </cols>
  <sheetData>
    <row r="1" spans="1:14" s="379" customFormat="1" ht="18" customHeight="1">
      <c r="A1" s="1366" t="s">
        <v>60</v>
      </c>
      <c r="B1" s="1366"/>
      <c r="C1" s="1366"/>
      <c r="D1" s="1366"/>
      <c r="E1" s="1366"/>
      <c r="F1" s="1366"/>
      <c r="G1" s="1366"/>
      <c r="H1" s="1366"/>
      <c r="I1" s="1366"/>
      <c r="J1" s="1366"/>
      <c r="K1" s="1366"/>
      <c r="L1" s="1366"/>
      <c r="M1" s="1366"/>
    </row>
    <row r="2" spans="1:14" ht="12.75" customHeight="1">
      <c r="A2" s="1367" t="s">
        <v>143</v>
      </c>
      <c r="B2" s="1370" t="s">
        <v>325</v>
      </c>
      <c r="C2" s="1370"/>
      <c r="D2" s="1370"/>
      <c r="E2" s="1370"/>
      <c r="F2" s="1370"/>
      <c r="G2" s="1370"/>
      <c r="H2" s="1370" t="s">
        <v>326</v>
      </c>
      <c r="I2" s="1370"/>
      <c r="J2" s="1370"/>
      <c r="K2" s="1370"/>
      <c r="L2" s="1370"/>
      <c r="M2" s="1370"/>
    </row>
    <row r="3" spans="1:14" ht="12.75" customHeight="1">
      <c r="A3" s="1368"/>
      <c r="B3" s="1371" t="s">
        <v>327</v>
      </c>
      <c r="C3" s="1371"/>
      <c r="D3" s="1371"/>
      <c r="E3" s="1372" t="s">
        <v>328</v>
      </c>
      <c r="F3" s="1372"/>
      <c r="G3" s="1372"/>
      <c r="H3" s="1371" t="s">
        <v>327</v>
      </c>
      <c r="I3" s="1371"/>
      <c r="J3" s="1371"/>
      <c r="K3" s="1372" t="s">
        <v>328</v>
      </c>
      <c r="L3" s="1372"/>
      <c r="M3" s="1372"/>
      <c r="N3" s="385"/>
    </row>
    <row r="4" spans="1:14">
      <c r="A4" s="1369"/>
      <c r="B4" s="944" t="s">
        <v>329</v>
      </c>
      <c r="C4" s="944" t="s">
        <v>330</v>
      </c>
      <c r="D4" s="944" t="s">
        <v>331</v>
      </c>
      <c r="E4" s="944" t="s">
        <v>329</v>
      </c>
      <c r="F4" s="944" t="s">
        <v>330</v>
      </c>
      <c r="G4" s="944" t="s">
        <v>331</v>
      </c>
      <c r="H4" s="944" t="s">
        <v>329</v>
      </c>
      <c r="I4" s="944" t="s">
        <v>330</v>
      </c>
      <c r="J4" s="944" t="s">
        <v>331</v>
      </c>
      <c r="K4" s="944" t="s">
        <v>329</v>
      </c>
      <c r="L4" s="944" t="s">
        <v>330</v>
      </c>
      <c r="M4" s="944" t="s">
        <v>331</v>
      </c>
    </row>
    <row r="5" spans="1:14" s="337" customFormat="1" ht="13.5" customHeight="1">
      <c r="A5" s="930" t="s">
        <v>70</v>
      </c>
      <c r="B5" s="354">
        <v>46.186910795982236</v>
      </c>
      <c r="C5" s="354">
        <v>53.117318919696558</v>
      </c>
      <c r="D5" s="354">
        <v>0.69577028432121035</v>
      </c>
      <c r="E5" s="354">
        <v>73.993110456908013</v>
      </c>
      <c r="F5" s="354">
        <v>26.006889543091983</v>
      </c>
      <c r="G5" s="354">
        <v>0</v>
      </c>
      <c r="H5" s="354">
        <v>28.196128305665351</v>
      </c>
      <c r="I5" s="354">
        <v>67.669213737654673</v>
      </c>
      <c r="J5" s="354">
        <v>4.1346579566799804</v>
      </c>
      <c r="K5" s="354">
        <v>55.404622146959071</v>
      </c>
      <c r="L5" s="354">
        <v>44.595377853040922</v>
      </c>
      <c r="M5" s="354">
        <v>0</v>
      </c>
    </row>
    <row r="6" spans="1:14" s="337" customFormat="1" ht="13.5" customHeight="1">
      <c r="A6" s="930" t="s">
        <v>71</v>
      </c>
      <c r="B6" s="354">
        <v>49.151891974707183</v>
      </c>
      <c r="C6" s="354">
        <v>50.518260231711452</v>
      </c>
      <c r="D6" s="354">
        <v>0.32984779358134658</v>
      </c>
      <c r="E6" s="354">
        <v>79.275588489706465</v>
      </c>
      <c r="F6" s="354">
        <v>20.724411510293542</v>
      </c>
      <c r="G6" s="354">
        <v>0</v>
      </c>
      <c r="H6" s="354">
        <v>25.502831243585049</v>
      </c>
      <c r="I6" s="354">
        <v>70.2485642142004</v>
      </c>
      <c r="J6" s="354">
        <v>4.2486045422145473</v>
      </c>
      <c r="K6" s="354">
        <v>56.337924016431984</v>
      </c>
      <c r="L6" s="354">
        <v>43.662075983568023</v>
      </c>
      <c r="M6" s="354">
        <v>0</v>
      </c>
    </row>
    <row r="7" spans="1:14" ht="13.5" customHeight="1">
      <c r="A7" s="935">
        <v>42095</v>
      </c>
      <c r="B7" s="386">
        <v>52.120933873580178</v>
      </c>
      <c r="C7" s="386">
        <v>47.813400144176875</v>
      </c>
      <c r="D7" s="386">
        <v>6.5665982242940582E-2</v>
      </c>
      <c r="E7" s="386">
        <v>85.884859112253849</v>
      </c>
      <c r="F7" s="386">
        <v>14.115140887746136</v>
      </c>
      <c r="G7" s="386">
        <v>0</v>
      </c>
      <c r="H7" s="386">
        <v>27.717646046020732</v>
      </c>
      <c r="I7" s="386">
        <v>68.087622916068241</v>
      </c>
      <c r="J7" s="386">
        <v>4.194731037911037</v>
      </c>
      <c r="K7" s="386">
        <v>36.96595829690645</v>
      </c>
      <c r="L7" s="386">
        <v>63.03404170309355</v>
      </c>
      <c r="M7" s="386">
        <v>0</v>
      </c>
    </row>
    <row r="8" spans="1:14" ht="13.5" customHeight="1">
      <c r="A8" s="935">
        <v>42125</v>
      </c>
      <c r="B8" s="386">
        <v>50.670511714984379</v>
      </c>
      <c r="C8" s="386">
        <v>49.090099117475084</v>
      </c>
      <c r="D8" s="386">
        <v>0.23938916754055328</v>
      </c>
      <c r="E8" s="386">
        <v>83.677580774283541</v>
      </c>
      <c r="F8" s="386">
        <v>16.322419225716459</v>
      </c>
      <c r="G8" s="386">
        <v>0</v>
      </c>
      <c r="H8" s="386">
        <v>27.507417149984292</v>
      </c>
      <c r="I8" s="386">
        <v>68.511733112800272</v>
      </c>
      <c r="J8" s="386">
        <v>3.9808497372154479</v>
      </c>
      <c r="K8" s="386">
        <v>52.249723203754925</v>
      </c>
      <c r="L8" s="386">
        <v>47.750276796245068</v>
      </c>
      <c r="M8" s="386">
        <v>0</v>
      </c>
    </row>
    <row r="9" spans="1:14" ht="13.5" customHeight="1">
      <c r="A9" s="935">
        <v>42156</v>
      </c>
      <c r="B9" s="386">
        <v>50.642746594172358</v>
      </c>
      <c r="C9" s="386">
        <v>49.091465222279453</v>
      </c>
      <c r="D9" s="386">
        <v>0.26578818354819966</v>
      </c>
      <c r="E9" s="386">
        <v>85.388056176564874</v>
      </c>
      <c r="F9" s="386">
        <v>14.611943823435123</v>
      </c>
      <c r="G9" s="386">
        <v>0</v>
      </c>
      <c r="H9" s="386">
        <v>27.038964810531922</v>
      </c>
      <c r="I9" s="386">
        <v>68.207741513832232</v>
      </c>
      <c r="J9" s="386">
        <v>4.7532936756358435</v>
      </c>
      <c r="K9" s="386">
        <v>47.050467393423055</v>
      </c>
      <c r="L9" s="386">
        <v>52.949532606576952</v>
      </c>
      <c r="M9" s="386">
        <v>0</v>
      </c>
    </row>
    <row r="10" spans="1:14" ht="13.5" customHeight="1">
      <c r="A10" s="935">
        <v>42186</v>
      </c>
      <c r="B10" s="386">
        <v>52.593764347248964</v>
      </c>
      <c r="C10" s="386">
        <v>46.841672123621343</v>
      </c>
      <c r="D10" s="386">
        <v>0.56456352912969454</v>
      </c>
      <c r="E10" s="386">
        <v>86.053047148376066</v>
      </c>
      <c r="F10" s="386">
        <v>13.946952851623923</v>
      </c>
      <c r="G10" s="386">
        <v>0</v>
      </c>
      <c r="H10" s="386">
        <v>27.835297684225953</v>
      </c>
      <c r="I10" s="386">
        <v>68.228627953663576</v>
      </c>
      <c r="J10" s="386">
        <v>3.9360743621104666</v>
      </c>
      <c r="K10" s="386">
        <v>58.760753070537817</v>
      </c>
      <c r="L10" s="386">
        <v>41.239246929462183</v>
      </c>
      <c r="M10" s="386">
        <v>0</v>
      </c>
    </row>
    <row r="11" spans="1:14" ht="13.5" customHeight="1">
      <c r="A11" s="935">
        <v>42217</v>
      </c>
      <c r="B11" s="386">
        <v>51.292480417995158</v>
      </c>
      <c r="C11" s="386">
        <v>48.402576015061847</v>
      </c>
      <c r="D11" s="386">
        <v>0.30494356694299479</v>
      </c>
      <c r="E11" s="386">
        <v>86.09417569047541</v>
      </c>
      <c r="F11" s="386">
        <v>13.905824309524583</v>
      </c>
      <c r="G11" s="386">
        <v>0</v>
      </c>
      <c r="H11" s="386">
        <v>27.472762472350787</v>
      </c>
      <c r="I11" s="386">
        <v>68.140482459235983</v>
      </c>
      <c r="J11" s="386">
        <v>4.3867550684132235</v>
      </c>
      <c r="K11" s="386">
        <v>58.955636046677505</v>
      </c>
      <c r="L11" s="386">
        <v>41.044363953322495</v>
      </c>
      <c r="M11" s="386">
        <v>0</v>
      </c>
    </row>
    <row r="12" spans="1:14" ht="13.5" customHeight="1">
      <c r="A12" s="935">
        <v>42248</v>
      </c>
      <c r="B12" s="386">
        <v>50.557574007278269</v>
      </c>
      <c r="C12" s="386">
        <v>49.22794715695877</v>
      </c>
      <c r="D12" s="386">
        <v>0.21447883576295335</v>
      </c>
      <c r="E12" s="386">
        <v>77.735582252350582</v>
      </c>
      <c r="F12" s="386">
        <v>22.264417747649418</v>
      </c>
      <c r="G12" s="386">
        <v>0</v>
      </c>
      <c r="H12" s="386">
        <v>24.391319589666903</v>
      </c>
      <c r="I12" s="386">
        <v>70.451500601226087</v>
      </c>
      <c r="J12" s="386">
        <v>5.1571798091070136</v>
      </c>
      <c r="K12" s="386">
        <v>36.698535104373505</v>
      </c>
      <c r="L12" s="386">
        <v>63.301464895626495</v>
      </c>
      <c r="M12" s="386">
        <v>0</v>
      </c>
    </row>
    <row r="13" spans="1:14" ht="13.5" customHeight="1">
      <c r="A13" s="935">
        <v>42278</v>
      </c>
      <c r="B13" s="386">
        <v>48.403971207145837</v>
      </c>
      <c r="C13" s="386">
        <v>51.414981430997699</v>
      </c>
      <c r="D13" s="386">
        <v>0.1810473618564665</v>
      </c>
      <c r="E13" s="386">
        <v>89.486052585736402</v>
      </c>
      <c r="F13" s="386">
        <v>10.513947414263601</v>
      </c>
      <c r="G13" s="386">
        <v>0</v>
      </c>
      <c r="H13" s="386">
        <v>23.086750621080697</v>
      </c>
      <c r="I13" s="386">
        <v>71.784862533946338</v>
      </c>
      <c r="J13" s="386">
        <v>5.1283868449729573</v>
      </c>
      <c r="K13" s="386">
        <v>37.958466243149793</v>
      </c>
      <c r="L13" s="386">
        <v>62.0415337568502</v>
      </c>
      <c r="M13" s="386">
        <v>0</v>
      </c>
    </row>
    <row r="14" spans="1:14" ht="13.5" customHeight="1">
      <c r="A14" s="935">
        <v>42309</v>
      </c>
      <c r="B14" s="386">
        <v>44.770509539403498</v>
      </c>
      <c r="C14" s="386">
        <v>54.369088408966405</v>
      </c>
      <c r="D14" s="386">
        <v>0.86040205163009853</v>
      </c>
      <c r="E14" s="386">
        <v>71.107943026590888</v>
      </c>
      <c r="F14" s="386">
        <v>28.892056973409115</v>
      </c>
      <c r="G14" s="386">
        <v>0</v>
      </c>
      <c r="H14" s="386">
        <v>24.089101604751427</v>
      </c>
      <c r="I14" s="386">
        <v>70.323387599693319</v>
      </c>
      <c r="J14" s="386">
        <v>5.5875107955552501</v>
      </c>
      <c r="K14" s="386">
        <v>33.935637098621754</v>
      </c>
      <c r="L14" s="386">
        <v>66.064362901378232</v>
      </c>
      <c r="M14" s="386">
        <v>0</v>
      </c>
    </row>
    <row r="15" spans="1:14" ht="13.5" customHeight="1">
      <c r="A15" s="935">
        <v>42353</v>
      </c>
      <c r="B15" s="386">
        <v>44.270356648643116</v>
      </c>
      <c r="C15" s="386">
        <v>55.280509936218159</v>
      </c>
      <c r="D15" s="386">
        <v>0.44913341513870736</v>
      </c>
      <c r="E15" s="386">
        <v>75.702506771171414</v>
      </c>
      <c r="F15" s="386">
        <v>24.297493228828589</v>
      </c>
      <c r="G15" s="386">
        <v>0</v>
      </c>
      <c r="H15" s="386">
        <v>23.039386290767808</v>
      </c>
      <c r="I15" s="386">
        <v>71.920396374273921</v>
      </c>
      <c r="J15" s="386">
        <v>5.0402173349582755</v>
      </c>
      <c r="K15" s="386">
        <v>25.711133198513565</v>
      </c>
      <c r="L15" s="386">
        <v>74.288866801486435</v>
      </c>
      <c r="M15" s="386">
        <v>0</v>
      </c>
    </row>
    <row r="16" spans="1:14" ht="13.5" customHeight="1">
      <c r="A16" s="935">
        <v>42397</v>
      </c>
      <c r="B16" s="937">
        <v>45.934995403298124</v>
      </c>
      <c r="C16" s="937">
        <v>53.649013865436004</v>
      </c>
      <c r="D16" s="937">
        <v>0.41599073126587888</v>
      </c>
      <c r="E16" s="386">
        <v>64.664880524152423</v>
      </c>
      <c r="F16" s="386">
        <v>35.335119475847577</v>
      </c>
      <c r="G16" s="386">
        <v>0</v>
      </c>
      <c r="H16" s="386">
        <v>25.504259062721001</v>
      </c>
      <c r="I16" s="386">
        <v>69.147342561557352</v>
      </c>
      <c r="J16" s="386">
        <v>5.3483983757216444</v>
      </c>
      <c r="K16" s="386">
        <v>19.904127427457414</v>
      </c>
      <c r="L16" s="386">
        <v>80.095872572542589</v>
      </c>
      <c r="M16" s="386">
        <v>0</v>
      </c>
    </row>
    <row r="17" spans="1:13" ht="13.5" customHeight="1">
      <c r="A17" s="916">
        <v>42401</v>
      </c>
      <c r="B17" s="937">
        <v>47.467874955069249</v>
      </c>
      <c r="C17" s="937">
        <v>52.101933282217672</v>
      </c>
      <c r="D17" s="937">
        <v>0.43019176271308307</v>
      </c>
      <c r="E17" s="386">
        <v>63.864084437492366</v>
      </c>
      <c r="F17" s="386">
        <v>36.135915562507641</v>
      </c>
      <c r="G17" s="386">
        <v>0</v>
      </c>
      <c r="H17" s="386">
        <v>23.931954148909437</v>
      </c>
      <c r="I17" s="386">
        <v>71.286638057715294</v>
      </c>
      <c r="J17" s="386">
        <v>4.781407793375279</v>
      </c>
      <c r="K17" s="386">
        <v>29.198616800063675</v>
      </c>
      <c r="L17" s="386">
        <v>70.801383199936325</v>
      </c>
      <c r="M17" s="386">
        <v>0</v>
      </c>
    </row>
    <row r="18" spans="1:13" ht="13.5" customHeight="1">
      <c r="A18" s="916">
        <v>42432</v>
      </c>
      <c r="B18" s="937">
        <v>45.865497199291418</v>
      </c>
      <c r="C18" s="937">
        <v>53.968642632036733</v>
      </c>
      <c r="D18" s="937">
        <v>0.16586016867184683</v>
      </c>
      <c r="E18" s="386">
        <v>70.625785153348119</v>
      </c>
      <c r="F18" s="386">
        <v>29.374214846651885</v>
      </c>
      <c r="G18" s="386">
        <v>0</v>
      </c>
      <c r="H18" s="386">
        <v>25.502831243585049</v>
      </c>
      <c r="I18" s="386">
        <v>70.2485642142004</v>
      </c>
      <c r="J18" s="386">
        <v>4.2486045422145473</v>
      </c>
      <c r="K18" s="386">
        <v>56.337924016431984</v>
      </c>
      <c r="L18" s="386">
        <v>43.662075983568023</v>
      </c>
      <c r="M18" s="386">
        <v>0</v>
      </c>
    </row>
    <row r="19" spans="1:13" s="337" customFormat="1">
      <c r="A19" s="337" t="s">
        <v>760</v>
      </c>
      <c r="B19" s="377"/>
      <c r="C19" s="377"/>
      <c r="D19" s="377"/>
      <c r="E19" s="377"/>
      <c r="G19" s="367"/>
    </row>
    <row r="20" spans="1:13">
      <c r="A20" s="375" t="s">
        <v>305</v>
      </c>
      <c r="B20" s="333"/>
      <c r="C20" s="333"/>
      <c r="D20" s="333"/>
      <c r="E20" s="333"/>
      <c r="G20" s="383"/>
    </row>
    <row r="23" spans="1:13">
      <c r="H23" s="384"/>
      <c r="I23" s="384"/>
      <c r="J23" s="384"/>
      <c r="K23" s="384"/>
      <c r="L23" s="384"/>
      <c r="M23" s="384"/>
    </row>
    <row r="24" spans="1:13">
      <c r="D24" s="388"/>
      <c r="H24" s="384"/>
      <c r="I24" s="384"/>
      <c r="J24" s="384"/>
      <c r="K24" s="384"/>
      <c r="L24" s="384"/>
      <c r="M24" s="384"/>
    </row>
  </sheetData>
  <mergeCells count="8">
    <mergeCell ref="A1:M1"/>
    <mergeCell ref="A2:A4"/>
    <mergeCell ref="B2:G2"/>
    <mergeCell ref="H2:M2"/>
    <mergeCell ref="B3:D3"/>
    <mergeCell ref="E3:G3"/>
    <mergeCell ref="H3:J3"/>
    <mergeCell ref="K3:M3"/>
  </mergeCells>
  <pageMargins left="0.7" right="0.7" top="0.75" bottom="0.75" header="0.3" footer="0.3"/>
  <pageSetup scale="8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G27" sqref="G27"/>
    </sheetView>
  </sheetViews>
  <sheetFormatPr defaultRowHeight="12.75"/>
  <cols>
    <col min="1" max="1" width="9.7109375" style="334" customWidth="1"/>
    <col min="2" max="2" width="11.7109375" style="334" customWidth="1"/>
    <col min="3" max="3" width="12.42578125" style="334" customWidth="1"/>
    <col min="4" max="4" width="9" style="334" customWidth="1"/>
    <col min="5" max="5" width="10.85546875" style="334" bestFit="1" customWidth="1"/>
    <col min="6" max="6" width="12.140625" style="334" customWidth="1"/>
    <col min="7" max="7" width="9.85546875" style="334" customWidth="1"/>
    <col min="8" max="16384" width="9.140625" style="334"/>
  </cols>
  <sheetData>
    <row r="1" spans="1:8" s="379" customFormat="1" ht="18" customHeight="1">
      <c r="A1" s="1366" t="s">
        <v>61</v>
      </c>
      <c r="B1" s="1366"/>
      <c r="C1" s="1366"/>
      <c r="D1" s="1366"/>
      <c r="E1" s="1366"/>
      <c r="F1" s="1366"/>
      <c r="G1" s="1366"/>
    </row>
    <row r="2" spans="1:8" ht="12.75" customHeight="1">
      <c r="A2" s="1367" t="s">
        <v>334</v>
      </c>
      <c r="B2" s="1370" t="s">
        <v>325</v>
      </c>
      <c r="C2" s="1370"/>
      <c r="D2" s="1370"/>
      <c r="E2" s="1370" t="s">
        <v>326</v>
      </c>
      <c r="F2" s="1370"/>
      <c r="G2" s="1370"/>
    </row>
    <row r="3" spans="1:8" ht="12.75" customHeight="1">
      <c r="A3" s="1368"/>
      <c r="B3" s="1371" t="s">
        <v>327</v>
      </c>
      <c r="C3" s="1371"/>
      <c r="D3" s="1371"/>
      <c r="E3" s="1371" t="s">
        <v>327</v>
      </c>
      <c r="F3" s="1371"/>
      <c r="G3" s="1371"/>
      <c r="H3" s="385"/>
    </row>
    <row r="4" spans="1:8">
      <c r="A4" s="1369"/>
      <c r="B4" s="944" t="s">
        <v>329</v>
      </c>
      <c r="C4" s="944" t="s">
        <v>330</v>
      </c>
      <c r="D4" s="944" t="s">
        <v>331</v>
      </c>
      <c r="E4" s="944" t="s">
        <v>329</v>
      </c>
      <c r="F4" s="944" t="s">
        <v>330</v>
      </c>
      <c r="G4" s="944" t="s">
        <v>331</v>
      </c>
    </row>
    <row r="5" spans="1:8" s="337" customFormat="1" ht="13.5" customHeight="1">
      <c r="A5" s="930" t="s">
        <v>70</v>
      </c>
      <c r="B5" s="354">
        <v>5.3025364487084641</v>
      </c>
      <c r="C5" s="354">
        <v>94.697463551291534</v>
      </c>
      <c r="D5" s="354">
        <v>0</v>
      </c>
      <c r="E5" s="354">
        <v>4.255256380699306</v>
      </c>
      <c r="F5" s="354">
        <v>95.744743619300692</v>
      </c>
      <c r="G5" s="354">
        <v>0</v>
      </c>
    </row>
    <row r="6" spans="1:8" s="337" customFormat="1" ht="13.5" customHeight="1">
      <c r="A6" s="930" t="s">
        <v>71</v>
      </c>
      <c r="B6" s="354">
        <v>3.8906086004571363</v>
      </c>
      <c r="C6" s="354">
        <v>96.109391399542858</v>
      </c>
      <c r="D6" s="354">
        <f t="shared" ref="D6:G6" si="0">D17</f>
        <v>0</v>
      </c>
      <c r="E6" s="354">
        <v>1.4449764599121797</v>
      </c>
      <c r="F6" s="354">
        <v>98.555023540087817</v>
      </c>
      <c r="G6" s="354">
        <f t="shared" si="0"/>
        <v>0</v>
      </c>
    </row>
    <row r="7" spans="1:8" ht="13.5" customHeight="1">
      <c r="A7" s="938">
        <v>42095</v>
      </c>
      <c r="B7" s="386">
        <v>4.4744892239545173</v>
      </c>
      <c r="C7" s="386">
        <v>95.525510776045479</v>
      </c>
      <c r="D7" s="386">
        <v>0</v>
      </c>
      <c r="E7" s="386">
        <v>3.1541709882945619</v>
      </c>
      <c r="F7" s="386">
        <v>96.845829011705447</v>
      </c>
      <c r="G7" s="386">
        <v>0</v>
      </c>
    </row>
    <row r="8" spans="1:8" ht="13.5" customHeight="1">
      <c r="A8" s="938">
        <v>42125</v>
      </c>
      <c r="B8" s="386">
        <v>2.6950640513215838</v>
      </c>
      <c r="C8" s="386">
        <v>97.30493594867842</v>
      </c>
      <c r="D8" s="386">
        <v>0</v>
      </c>
      <c r="E8" s="386">
        <v>1.7493707299532542</v>
      </c>
      <c r="F8" s="386">
        <v>98.250629270046744</v>
      </c>
      <c r="G8" s="386">
        <v>0</v>
      </c>
    </row>
    <row r="9" spans="1:8" ht="13.5" customHeight="1">
      <c r="A9" s="938">
        <v>42156</v>
      </c>
      <c r="B9" s="386">
        <v>2.064780050018229</v>
      </c>
      <c r="C9" s="386">
        <v>97.935219949981771</v>
      </c>
      <c r="D9" s="386">
        <v>0</v>
      </c>
      <c r="E9" s="386">
        <v>1.2076596650797755</v>
      </c>
      <c r="F9" s="386">
        <v>98.792340334920226</v>
      </c>
      <c r="G9" s="386">
        <v>0</v>
      </c>
    </row>
    <row r="10" spans="1:8" ht="13.5" customHeight="1">
      <c r="A10" s="938">
        <v>42186</v>
      </c>
      <c r="B10" s="386">
        <v>2.8139391829393627</v>
      </c>
      <c r="C10" s="386">
        <v>97.186060817060635</v>
      </c>
      <c r="D10" s="386">
        <v>0</v>
      </c>
      <c r="E10" s="386">
        <v>1.2108501671843777</v>
      </c>
      <c r="F10" s="386">
        <v>98.789149832815625</v>
      </c>
      <c r="G10" s="386">
        <v>0</v>
      </c>
    </row>
    <row r="11" spans="1:8" ht="13.5" customHeight="1">
      <c r="A11" s="938">
        <v>42217</v>
      </c>
      <c r="B11" s="386">
        <v>6.0959332958330776</v>
      </c>
      <c r="C11" s="386">
        <v>93.904066704166922</v>
      </c>
      <c r="D11" s="386">
        <v>0</v>
      </c>
      <c r="E11" s="386">
        <v>1.8127819338208513</v>
      </c>
      <c r="F11" s="386">
        <v>98.187218066179156</v>
      </c>
      <c r="G11" s="386">
        <v>0</v>
      </c>
    </row>
    <row r="12" spans="1:8" ht="13.5" customHeight="1">
      <c r="A12" s="938">
        <v>42248</v>
      </c>
      <c r="B12" s="386">
        <v>7.8224200205301191</v>
      </c>
      <c r="C12" s="386">
        <v>92.177579979469883</v>
      </c>
      <c r="D12" s="386">
        <v>0</v>
      </c>
      <c r="E12" s="386">
        <v>1.6009292459976769</v>
      </c>
      <c r="F12" s="386">
        <v>98.399070754002324</v>
      </c>
      <c r="G12" s="386">
        <v>0</v>
      </c>
    </row>
    <row r="13" spans="1:8" ht="13.5" customHeight="1">
      <c r="A13" s="938">
        <v>42278</v>
      </c>
      <c r="B13" s="386">
        <v>8.0760767390709862</v>
      </c>
      <c r="C13" s="386">
        <v>91.923923260929016</v>
      </c>
      <c r="D13" s="386">
        <v>0</v>
      </c>
      <c r="E13" s="386">
        <v>0.94825181917294188</v>
      </c>
      <c r="F13" s="386">
        <v>99.051748180827062</v>
      </c>
      <c r="G13" s="386">
        <v>0</v>
      </c>
    </row>
    <row r="14" spans="1:8" ht="13.5" customHeight="1">
      <c r="A14" s="938">
        <v>42309</v>
      </c>
      <c r="B14" s="386">
        <v>4.1394826570470329</v>
      </c>
      <c r="C14" s="386">
        <v>95.86051734295296</v>
      </c>
      <c r="D14" s="386">
        <v>0</v>
      </c>
      <c r="E14" s="386">
        <v>0.67573471587102785</v>
      </c>
      <c r="F14" s="386">
        <v>99.32426528412897</v>
      </c>
      <c r="G14" s="386">
        <v>0</v>
      </c>
    </row>
    <row r="15" spans="1:8" ht="13.5" customHeight="1">
      <c r="A15" s="938">
        <v>42339</v>
      </c>
      <c r="B15" s="386">
        <v>0.907604457938751</v>
      </c>
      <c r="C15" s="386">
        <v>99.092395542061254</v>
      </c>
      <c r="D15" s="386">
        <v>0</v>
      </c>
      <c r="E15" s="386">
        <v>1.1415168100078188</v>
      </c>
      <c r="F15" s="386">
        <v>98.858483189992185</v>
      </c>
      <c r="G15" s="386">
        <v>0</v>
      </c>
    </row>
    <row r="16" spans="1:8" ht="13.5" customHeight="1">
      <c r="A16" s="938">
        <v>42370</v>
      </c>
      <c r="B16" s="939">
        <v>3.6821340152207713</v>
      </c>
      <c r="C16" s="939">
        <v>96.317865984779232</v>
      </c>
      <c r="D16" s="386">
        <v>0</v>
      </c>
      <c r="E16" s="386">
        <v>2.0459690057461257</v>
      </c>
      <c r="F16" s="386">
        <v>97.95403099425387</v>
      </c>
      <c r="G16" s="386">
        <v>0</v>
      </c>
    </row>
    <row r="17" spans="1:7" ht="13.5" customHeight="1">
      <c r="A17" s="730">
        <v>42401</v>
      </c>
      <c r="B17" s="940">
        <v>2.5682886029333591</v>
      </c>
      <c r="C17" s="940">
        <v>97.43171139706665</v>
      </c>
      <c r="D17" s="386">
        <v>0</v>
      </c>
      <c r="E17" s="940">
        <v>0.60755069695615072</v>
      </c>
      <c r="F17" s="940">
        <v>99.392449303043847</v>
      </c>
      <c r="G17" s="386">
        <v>0</v>
      </c>
    </row>
    <row r="18" spans="1:7" ht="13.5" customHeight="1">
      <c r="A18" s="730">
        <v>42432</v>
      </c>
      <c r="B18" s="940">
        <v>3.1598837832881936</v>
      </c>
      <c r="C18" s="940">
        <v>96.840116216711806</v>
      </c>
      <c r="D18" s="386">
        <v>0</v>
      </c>
      <c r="E18" s="940">
        <v>1.1476217646143472</v>
      </c>
      <c r="F18" s="940">
        <v>98.852378235385657</v>
      </c>
      <c r="G18" s="386">
        <v>0</v>
      </c>
    </row>
    <row r="19" spans="1:7" s="337" customFormat="1" ht="42" customHeight="1">
      <c r="A19" s="1373" t="s">
        <v>761</v>
      </c>
      <c r="B19" s="1373"/>
      <c r="C19" s="1373"/>
      <c r="D19" s="1373"/>
      <c r="E19" s="1373"/>
      <c r="F19" s="1373"/>
      <c r="G19" s="1373"/>
    </row>
    <row r="20" spans="1:7" ht="11.25" customHeight="1">
      <c r="A20" s="337" t="s">
        <v>760</v>
      </c>
      <c r="B20" s="377"/>
      <c r="C20" s="377"/>
      <c r="D20" s="377"/>
      <c r="E20" s="337"/>
      <c r="F20" s="337"/>
      <c r="G20" s="337"/>
    </row>
    <row r="21" spans="1:7">
      <c r="A21" s="375" t="s">
        <v>319</v>
      </c>
      <c r="B21" s="337"/>
      <c r="C21" s="337"/>
      <c r="D21" s="337"/>
      <c r="E21" s="338"/>
      <c r="F21" s="337"/>
      <c r="G21" s="337"/>
    </row>
    <row r="22" spans="1:7">
      <c r="E22" s="339"/>
    </row>
  </sheetData>
  <mergeCells count="7">
    <mergeCell ref="A19:G19"/>
    <mergeCell ref="A1:G1"/>
    <mergeCell ref="A2:A4"/>
    <mergeCell ref="B2:D2"/>
    <mergeCell ref="E2:G2"/>
    <mergeCell ref="B3:D3"/>
    <mergeCell ref="E3:G3"/>
  </mergeCells>
  <pageMargins left="0.7" right="0.7" top="0.75" bottom="0.75" header="0.3" footer="0.3"/>
  <pageSetup scale="90"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SheetLayoutView="100" workbookViewId="0">
      <selection activeCell="Q28" sqref="Q28"/>
    </sheetView>
  </sheetViews>
  <sheetFormatPr defaultColWidth="9.140625" defaultRowHeight="12.75"/>
  <cols>
    <col min="1" max="1" width="43.140625" style="598" customWidth="1"/>
    <col min="2" max="6" width="12.28515625" style="598" customWidth="1"/>
    <col min="7" max="7" width="9.42578125" style="616" hidden="1" customWidth="1"/>
    <col min="8" max="8" width="9.7109375" style="616" hidden="1" customWidth="1"/>
    <col min="9" max="10" width="0" style="616" hidden="1" customWidth="1"/>
    <col min="11" max="11" width="9.140625" style="616"/>
    <col min="12" max="12" width="10.5703125" style="616" hidden="1" customWidth="1"/>
    <col min="13" max="13" width="11.7109375" style="616" hidden="1" customWidth="1"/>
    <col min="14" max="14" width="11.7109375" style="598" hidden="1" customWidth="1"/>
    <col min="15" max="16" width="0" style="598" hidden="1" customWidth="1"/>
    <col min="17" max="16384" width="9.140625" style="598"/>
  </cols>
  <sheetData>
    <row r="1" spans="1:13" ht="15.75">
      <c r="A1" s="904" t="str">
        <f>[8]Tables!$A$73</f>
        <v>Table 72: Macro Economic Indicators</v>
      </c>
      <c r="B1" s="905"/>
      <c r="C1" s="905"/>
      <c r="D1" s="905"/>
      <c r="E1" s="1375"/>
      <c r="F1" s="1376"/>
      <c r="G1" s="596"/>
      <c r="H1" s="596"/>
      <c r="I1" s="596"/>
      <c r="J1" s="597"/>
      <c r="K1" s="598"/>
      <c r="L1" s="598"/>
      <c r="M1" s="598"/>
    </row>
    <row r="2" spans="1:13" ht="17.25" customHeight="1">
      <c r="A2" s="1377" t="s">
        <v>573</v>
      </c>
      <c r="B2" s="1378"/>
      <c r="C2" s="1378"/>
      <c r="D2" s="1378"/>
      <c r="E2" s="599"/>
      <c r="F2" s="599">
        <v>11350962</v>
      </c>
      <c r="G2" s="598"/>
      <c r="H2" s="598"/>
      <c r="I2" s="598"/>
      <c r="J2" s="598"/>
      <c r="K2" s="598"/>
      <c r="L2" s="598"/>
      <c r="M2" s="598"/>
    </row>
    <row r="3" spans="1:13" ht="29.25" customHeight="1">
      <c r="A3" s="1377" t="s">
        <v>752</v>
      </c>
      <c r="B3" s="1378"/>
      <c r="C3" s="1378"/>
      <c r="D3" s="1378"/>
      <c r="E3" s="600"/>
      <c r="F3" s="600">
        <v>32.299999999999997</v>
      </c>
      <c r="G3" s="598"/>
      <c r="H3" s="598"/>
      <c r="I3" s="598"/>
      <c r="J3" s="598"/>
      <c r="K3" s="598"/>
      <c r="L3" s="598"/>
      <c r="M3" s="598"/>
    </row>
    <row r="4" spans="1:13" ht="18" customHeight="1">
      <c r="A4" s="1379" t="s">
        <v>753</v>
      </c>
      <c r="B4" s="1378"/>
      <c r="C4" s="1378"/>
      <c r="D4" s="1378"/>
      <c r="E4" s="600"/>
      <c r="F4" s="600">
        <v>34.200000000000003</v>
      </c>
      <c r="G4" s="598"/>
      <c r="H4" s="598"/>
      <c r="I4" s="598"/>
      <c r="J4" s="598"/>
      <c r="K4" s="598"/>
      <c r="L4" s="598"/>
      <c r="M4" s="598"/>
    </row>
    <row r="5" spans="1:13" ht="15">
      <c r="A5" s="1381" t="s">
        <v>574</v>
      </c>
      <c r="B5" s="601" t="s">
        <v>575</v>
      </c>
      <c r="C5" s="601" t="s">
        <v>576</v>
      </c>
      <c r="D5" s="601" t="s">
        <v>577</v>
      </c>
      <c r="E5" s="601" t="s">
        <v>754</v>
      </c>
      <c r="F5" s="601" t="s">
        <v>810</v>
      </c>
      <c r="G5" s="598"/>
      <c r="H5" s="598"/>
      <c r="I5" s="598"/>
      <c r="J5" s="598"/>
      <c r="K5" s="598"/>
      <c r="L5" s="598"/>
      <c r="M5" s="598"/>
    </row>
    <row r="6" spans="1:13" ht="15">
      <c r="A6" s="1382"/>
      <c r="B6" s="602">
        <v>2015</v>
      </c>
      <c r="C6" s="602">
        <v>2015</v>
      </c>
      <c r="D6" s="602">
        <v>2015</v>
      </c>
      <c r="E6" s="602">
        <v>2016</v>
      </c>
      <c r="F6" s="602">
        <v>2016</v>
      </c>
      <c r="G6" s="598"/>
      <c r="H6" s="598"/>
      <c r="I6" s="598"/>
      <c r="J6" s="598"/>
      <c r="K6" s="598"/>
      <c r="L6" s="598"/>
      <c r="M6" s="598"/>
    </row>
    <row r="7" spans="1:13" ht="15" customHeight="1">
      <c r="A7" s="603" t="s">
        <v>578</v>
      </c>
      <c r="B7" s="604">
        <v>4</v>
      </c>
      <c r="C7" s="604">
        <v>4</v>
      </c>
      <c r="D7" s="604">
        <v>4</v>
      </c>
      <c r="E7" s="973">
        <v>4</v>
      </c>
      <c r="F7" s="973">
        <v>4</v>
      </c>
      <c r="G7" s="598"/>
      <c r="H7" s="598"/>
      <c r="I7" s="598"/>
      <c r="J7" s="598"/>
      <c r="K7" s="598"/>
      <c r="L7" s="598"/>
      <c r="M7" s="598"/>
    </row>
    <row r="8" spans="1:13" ht="15" customHeight="1">
      <c r="A8" s="605" t="s">
        <v>579</v>
      </c>
      <c r="B8" s="606">
        <v>6.75</v>
      </c>
      <c r="C8" s="606">
        <v>6.75</v>
      </c>
      <c r="D8" s="606">
        <v>6.75</v>
      </c>
      <c r="E8" s="606">
        <v>6.75</v>
      </c>
      <c r="F8" s="606">
        <v>6.75</v>
      </c>
      <c r="G8" s="598"/>
      <c r="H8" s="598"/>
      <c r="I8" s="598"/>
      <c r="J8" s="598"/>
      <c r="K8" s="598"/>
      <c r="L8" s="598"/>
      <c r="M8" s="598"/>
    </row>
    <row r="9" spans="1:13" ht="15" customHeight="1">
      <c r="A9" s="607" t="s">
        <v>580</v>
      </c>
      <c r="B9" s="608">
        <v>11227440</v>
      </c>
      <c r="C9" s="608">
        <v>11250590</v>
      </c>
      <c r="D9" s="608">
        <v>11338400</v>
      </c>
      <c r="E9" s="974">
        <v>11580800</v>
      </c>
      <c r="F9" s="974" t="s">
        <v>811</v>
      </c>
      <c r="G9" s="598"/>
      <c r="H9" s="598"/>
      <c r="I9" s="598"/>
      <c r="J9" s="598"/>
      <c r="K9" s="598"/>
      <c r="L9" s="598"/>
      <c r="M9" s="598"/>
    </row>
    <row r="10" spans="1:13" ht="15" customHeight="1">
      <c r="A10" s="605" t="s">
        <v>581</v>
      </c>
      <c r="B10" s="608">
        <v>9140030</v>
      </c>
      <c r="C10" s="608">
        <v>9124760</v>
      </c>
      <c r="D10" s="608">
        <v>9184650</v>
      </c>
      <c r="E10" s="974">
        <v>9351300</v>
      </c>
      <c r="F10" s="974">
        <v>9378650</v>
      </c>
      <c r="G10" s="598"/>
      <c r="H10" s="609"/>
      <c r="I10" s="598"/>
      <c r="J10" s="598"/>
      <c r="K10" s="598"/>
      <c r="L10" s="598"/>
      <c r="M10" s="598"/>
    </row>
    <row r="11" spans="1:13" ht="15" customHeight="1">
      <c r="A11" s="610" t="s">
        <v>582</v>
      </c>
      <c r="B11" s="611">
        <v>6803970</v>
      </c>
      <c r="C11" s="611">
        <v>6867930</v>
      </c>
      <c r="D11" s="611">
        <v>7017000</v>
      </c>
      <c r="E11" s="611">
        <v>7172700</v>
      </c>
      <c r="F11" s="611">
        <v>7277650</v>
      </c>
      <c r="G11" s="598"/>
      <c r="H11" s="609"/>
      <c r="I11" s="598"/>
      <c r="J11" s="598"/>
      <c r="K11" s="598"/>
      <c r="L11" s="598"/>
      <c r="M11" s="598"/>
    </row>
    <row r="12" spans="1:13" ht="15" customHeight="1">
      <c r="A12" s="1383" t="s">
        <v>583</v>
      </c>
      <c r="B12" s="1384"/>
      <c r="C12" s="1384"/>
      <c r="D12" s="1384"/>
      <c r="E12" s="1384"/>
      <c r="F12" s="1376"/>
      <c r="G12" s="598"/>
      <c r="H12" s="609"/>
      <c r="I12" s="598"/>
      <c r="J12" s="598"/>
      <c r="K12" s="598"/>
      <c r="L12" s="598"/>
      <c r="M12" s="598"/>
    </row>
    <row r="13" spans="1:13" ht="15" customHeight="1">
      <c r="A13" s="612" t="s">
        <v>584</v>
      </c>
      <c r="B13" s="604">
        <v>6.77</v>
      </c>
      <c r="C13" s="604">
        <v>6.81</v>
      </c>
      <c r="D13" s="604">
        <v>6.76</v>
      </c>
      <c r="E13" s="604">
        <v>7.65</v>
      </c>
      <c r="F13" s="973">
        <v>6.91</v>
      </c>
      <c r="G13" s="598"/>
      <c r="H13" s="609"/>
      <c r="I13" s="598"/>
      <c r="J13" s="598"/>
      <c r="K13" s="598"/>
      <c r="L13" s="598"/>
      <c r="M13" s="598"/>
    </row>
    <row r="14" spans="1:13" ht="15" customHeight="1">
      <c r="A14" s="612" t="s">
        <v>585</v>
      </c>
      <c r="B14" s="604">
        <v>7.1</v>
      </c>
      <c r="C14" s="604">
        <v>7.14</v>
      </c>
      <c r="D14" s="604">
        <v>7.23</v>
      </c>
      <c r="E14" s="606">
        <v>8.39</v>
      </c>
      <c r="F14" s="606">
        <v>7.23</v>
      </c>
      <c r="G14" s="598"/>
      <c r="H14" s="598"/>
      <c r="I14" s="598"/>
      <c r="J14" s="598"/>
      <c r="K14" s="598"/>
      <c r="L14" s="598"/>
      <c r="M14" s="598"/>
    </row>
    <row r="15" spans="1:13" ht="15" customHeight="1" thickBot="1">
      <c r="A15" s="612" t="s">
        <v>586</v>
      </c>
      <c r="B15" s="604" t="s">
        <v>587</v>
      </c>
      <c r="C15" s="604" t="s">
        <v>587</v>
      </c>
      <c r="D15" s="604" t="s">
        <v>587</v>
      </c>
      <c r="E15" s="608" t="s">
        <v>588</v>
      </c>
      <c r="F15" s="604" t="s">
        <v>587</v>
      </c>
      <c r="G15" s="609"/>
      <c r="H15" s="609"/>
      <c r="I15" s="598"/>
      <c r="J15" s="598"/>
      <c r="K15" s="598"/>
      <c r="L15" s="598"/>
      <c r="M15" s="598"/>
    </row>
    <row r="16" spans="1:13" ht="15" customHeight="1" thickBot="1">
      <c r="A16" s="613" t="s">
        <v>589</v>
      </c>
      <c r="B16" s="604">
        <v>7.9</v>
      </c>
      <c r="C16" s="604">
        <v>7.9</v>
      </c>
      <c r="D16" s="604">
        <v>7.9</v>
      </c>
      <c r="E16" s="608" t="s">
        <v>590</v>
      </c>
      <c r="F16" s="974" t="s">
        <v>812</v>
      </c>
      <c r="G16" s="609"/>
      <c r="H16" s="609"/>
      <c r="I16" s="906"/>
      <c r="J16" s="906"/>
      <c r="K16" s="598"/>
      <c r="L16" s="598"/>
      <c r="M16" s="598"/>
    </row>
    <row r="17" spans="1:13" ht="15" customHeight="1">
      <c r="A17" s="1383" t="s">
        <v>591</v>
      </c>
      <c r="B17" s="1384"/>
      <c r="C17" s="1384"/>
      <c r="D17" s="1384"/>
      <c r="E17" s="1384"/>
      <c r="F17" s="1376"/>
      <c r="G17" s="598"/>
      <c r="H17" s="609"/>
      <c r="I17" s="598"/>
      <c r="J17" s="598"/>
      <c r="K17" s="598"/>
      <c r="L17" s="598"/>
      <c r="M17" s="598"/>
    </row>
    <row r="18" spans="1:13" ht="15" customHeight="1">
      <c r="A18" s="614" t="s">
        <v>592</v>
      </c>
      <c r="B18" s="615">
        <v>391944</v>
      </c>
      <c r="C18" s="615">
        <v>357949</v>
      </c>
      <c r="D18" s="615">
        <v>396695</v>
      </c>
      <c r="E18" s="615">
        <f>57158.37+345645.94</f>
        <v>402804.31</v>
      </c>
      <c r="F18" s="615">
        <f>61773.41+356947.389647779</f>
        <v>418720.79964777897</v>
      </c>
      <c r="G18" s="598"/>
      <c r="H18" s="598"/>
      <c r="I18" s="598"/>
      <c r="J18" s="598"/>
      <c r="L18" s="598"/>
      <c r="M18" s="598"/>
    </row>
    <row r="19" spans="1:13" ht="15" customHeight="1">
      <c r="A19" s="617" t="s">
        <v>593</v>
      </c>
      <c r="B19" s="619">
        <v>9833358.7400000002</v>
      </c>
      <c r="C19" s="619">
        <v>9888226.7100000009</v>
      </c>
      <c r="D19" s="619">
        <v>10037734</v>
      </c>
      <c r="E19" s="619">
        <v>8583144.6999999993</v>
      </c>
      <c r="F19" s="619">
        <v>9475328.3399999999</v>
      </c>
      <c r="G19" s="598"/>
      <c r="H19" s="598"/>
      <c r="I19" s="598"/>
      <c r="J19" s="598"/>
      <c r="K19" s="598"/>
      <c r="L19" s="598"/>
      <c r="M19" s="598"/>
    </row>
    <row r="20" spans="1:13" ht="15" customHeight="1">
      <c r="A20" s="617" t="s">
        <v>594</v>
      </c>
      <c r="B20" s="619">
        <v>9654113.5197365303</v>
      </c>
      <c r="C20" s="619">
        <v>9675669.4859400503</v>
      </c>
      <c r="D20" s="619">
        <v>9831657.9100000001</v>
      </c>
      <c r="E20" s="608">
        <v>8422857.3647795506</v>
      </c>
      <c r="F20" s="974">
        <v>93104714.726985097</v>
      </c>
      <c r="G20" s="598"/>
      <c r="H20" s="598"/>
      <c r="I20" s="598"/>
      <c r="J20" s="598"/>
      <c r="K20" s="598"/>
      <c r="L20" s="598"/>
      <c r="M20" s="598"/>
    </row>
    <row r="21" spans="1:13" ht="15" customHeight="1">
      <c r="A21" s="620" t="s">
        <v>595</v>
      </c>
      <c r="B21" s="618">
        <v>6650</v>
      </c>
      <c r="C21" s="618">
        <v>-7074</v>
      </c>
      <c r="D21" s="619">
        <v>-2817</v>
      </c>
      <c r="E21" s="608">
        <v>-5521.39</v>
      </c>
      <c r="F21" s="608">
        <v>1521.66</v>
      </c>
      <c r="G21" s="598"/>
      <c r="H21" s="598"/>
      <c r="I21" s="598"/>
      <c r="J21" s="598"/>
      <c r="K21" s="598"/>
      <c r="L21" s="598"/>
      <c r="M21" s="598"/>
    </row>
    <row r="22" spans="1:13" ht="15" customHeight="1">
      <c r="A22" s="1383" t="s">
        <v>596</v>
      </c>
      <c r="B22" s="1384"/>
      <c r="C22" s="1384"/>
      <c r="D22" s="1384"/>
      <c r="E22" s="1384"/>
      <c r="F22" s="1376"/>
      <c r="G22" s="598"/>
      <c r="H22" s="609"/>
      <c r="I22" s="598"/>
      <c r="J22" s="598"/>
      <c r="K22" s="598"/>
      <c r="L22" s="598"/>
      <c r="M22" s="598"/>
    </row>
    <row r="23" spans="1:13" ht="15" customHeight="1">
      <c r="A23" s="614" t="s">
        <v>597</v>
      </c>
      <c r="B23" s="621">
        <v>353636.7</v>
      </c>
      <c r="C23" s="621">
        <v>351615.5</v>
      </c>
      <c r="D23" s="621">
        <v>352049.9</v>
      </c>
      <c r="E23" s="621">
        <v>346788.2</v>
      </c>
      <c r="F23" s="621">
        <v>355559.7</v>
      </c>
      <c r="G23" s="598"/>
      <c r="H23" s="598"/>
      <c r="I23" s="598"/>
      <c r="J23" s="598"/>
      <c r="K23" s="598"/>
      <c r="L23" s="598"/>
      <c r="M23" s="598"/>
    </row>
    <row r="24" spans="1:13" ht="15" customHeight="1">
      <c r="A24" s="617" t="s">
        <v>598</v>
      </c>
      <c r="B24" s="622">
        <v>65.22</v>
      </c>
      <c r="C24" s="622">
        <v>66.814800000000005</v>
      </c>
      <c r="D24" s="622">
        <v>66.2</v>
      </c>
      <c r="E24" s="606">
        <v>61.79</v>
      </c>
      <c r="F24" s="606">
        <v>66.86</v>
      </c>
      <c r="G24" s="598"/>
      <c r="H24" s="598"/>
      <c r="I24" s="598"/>
      <c r="J24" s="598"/>
      <c r="K24" s="598"/>
      <c r="L24" s="598"/>
      <c r="M24" s="598"/>
    </row>
    <row r="25" spans="1:13" ht="15" customHeight="1">
      <c r="A25" s="617" t="s">
        <v>599</v>
      </c>
      <c r="B25" s="622">
        <v>71.67</v>
      </c>
      <c r="C25" s="622">
        <v>70.683400000000006</v>
      </c>
      <c r="D25" s="622">
        <v>72.41</v>
      </c>
      <c r="E25" s="623">
        <v>69.290000000000006</v>
      </c>
      <c r="F25" s="974">
        <v>74.91</v>
      </c>
      <c r="G25" s="598"/>
      <c r="H25" s="598"/>
      <c r="I25" s="598"/>
      <c r="J25" s="598"/>
      <c r="K25" s="598"/>
      <c r="L25" s="598"/>
      <c r="M25" s="598"/>
    </row>
    <row r="26" spans="1:13" ht="15" customHeight="1">
      <c r="A26" s="620" t="s">
        <v>600</v>
      </c>
      <c r="B26" s="907">
        <v>6.62</v>
      </c>
      <c r="C26" s="908">
        <v>6.46</v>
      </c>
      <c r="D26" s="908">
        <v>6.47</v>
      </c>
      <c r="E26" s="623">
        <v>7.99</v>
      </c>
      <c r="F26" s="975">
        <v>7.13</v>
      </c>
      <c r="G26" s="598"/>
      <c r="H26" s="598"/>
      <c r="I26" s="598"/>
      <c r="J26" s="598"/>
      <c r="K26" s="598"/>
      <c r="L26" s="598"/>
      <c r="M26" s="598"/>
    </row>
    <row r="27" spans="1:13" ht="15" customHeight="1">
      <c r="A27" s="1383" t="s">
        <v>601</v>
      </c>
      <c r="B27" s="1384"/>
      <c r="C27" s="1384"/>
      <c r="D27" s="1384"/>
      <c r="E27" s="1384"/>
      <c r="F27" s="1376"/>
      <c r="G27" s="598"/>
      <c r="H27" s="609"/>
      <c r="I27" s="598"/>
      <c r="J27" s="598"/>
      <c r="K27" s="598"/>
      <c r="L27" s="598"/>
      <c r="M27" s="598"/>
    </row>
    <row r="28" spans="1:13" ht="15" customHeight="1">
      <c r="A28" s="614" t="s">
        <v>602</v>
      </c>
      <c r="B28" s="624">
        <v>411000</v>
      </c>
      <c r="C28" s="624">
        <v>456000</v>
      </c>
      <c r="D28" s="624" t="s">
        <v>603</v>
      </c>
      <c r="E28" s="624">
        <v>585000</v>
      </c>
      <c r="F28" s="624">
        <v>585000</v>
      </c>
      <c r="G28" s="598"/>
      <c r="H28" s="598"/>
      <c r="I28" s="598"/>
      <c r="J28" s="598"/>
      <c r="K28" s="598"/>
      <c r="L28" s="598"/>
      <c r="M28" s="598"/>
    </row>
    <row r="29" spans="1:13" ht="15" customHeight="1">
      <c r="A29" s="617" t="s">
        <v>604</v>
      </c>
      <c r="B29" s="625">
        <v>176.7</v>
      </c>
      <c r="C29" s="625">
        <v>177.6</v>
      </c>
      <c r="D29" s="625">
        <v>177.4</v>
      </c>
      <c r="E29" s="625">
        <v>174</v>
      </c>
      <c r="F29" s="625">
        <v>174</v>
      </c>
      <c r="G29" s="626" t="s">
        <v>605</v>
      </c>
      <c r="H29" s="598"/>
      <c r="I29" s="598"/>
      <c r="J29" s="598"/>
      <c r="K29" s="598"/>
      <c r="L29" s="598"/>
      <c r="M29" s="598"/>
    </row>
    <row r="30" spans="1:13" ht="15" customHeight="1">
      <c r="A30" s="617" t="s">
        <v>606</v>
      </c>
      <c r="B30" s="625">
        <v>126.1</v>
      </c>
      <c r="C30" s="625">
        <v>126.6</v>
      </c>
      <c r="D30" s="625">
        <v>126.6</v>
      </c>
      <c r="E30" s="625">
        <v>125.9</v>
      </c>
      <c r="F30" s="625">
        <v>125.9</v>
      </c>
      <c r="G30" s="626"/>
      <c r="H30" s="598"/>
      <c r="I30" s="598"/>
      <c r="J30" s="598"/>
      <c r="K30" s="598"/>
      <c r="L30" s="598"/>
      <c r="M30" s="598"/>
    </row>
    <row r="31" spans="1:13" ht="15.75" customHeight="1">
      <c r="A31" s="1383" t="s">
        <v>607</v>
      </c>
      <c r="B31" s="1384"/>
      <c r="C31" s="1384"/>
      <c r="D31" s="1384"/>
      <c r="E31" s="1384"/>
      <c r="F31" s="1376"/>
      <c r="G31" s="598"/>
      <c r="H31" s="609"/>
      <c r="I31" s="598"/>
      <c r="J31" s="598"/>
      <c r="K31" s="598"/>
      <c r="L31" s="598"/>
      <c r="M31" s="598"/>
    </row>
    <row r="32" spans="1:13" ht="15" customHeight="1">
      <c r="A32" s="614" t="s">
        <v>608</v>
      </c>
      <c r="B32" s="604">
        <v>181.3</v>
      </c>
      <c r="C32" s="604">
        <v>166.6</v>
      </c>
      <c r="D32" s="604">
        <v>183.4</v>
      </c>
      <c r="E32" s="604">
        <v>184.6</v>
      </c>
      <c r="F32" s="604" t="s">
        <v>332</v>
      </c>
      <c r="G32" s="626" t="s">
        <v>605</v>
      </c>
      <c r="H32" s="598"/>
      <c r="I32" s="598"/>
      <c r="J32" s="598"/>
      <c r="K32" s="598"/>
      <c r="L32" s="598"/>
      <c r="M32" s="598"/>
    </row>
    <row r="33" spans="1:13" ht="15" customHeight="1">
      <c r="A33" s="617" t="s">
        <v>609</v>
      </c>
      <c r="B33" s="604">
        <v>130</v>
      </c>
      <c r="C33" s="604">
        <v>131.5</v>
      </c>
      <c r="D33" s="604">
        <v>137.5</v>
      </c>
      <c r="E33" s="604">
        <v>136.1</v>
      </c>
      <c r="F33" s="604" t="s">
        <v>332</v>
      </c>
      <c r="G33" s="626" t="s">
        <v>605</v>
      </c>
      <c r="H33" s="598"/>
      <c r="I33" s="598"/>
      <c r="J33" s="598"/>
      <c r="K33" s="598"/>
      <c r="L33" s="598"/>
      <c r="M33" s="598"/>
    </row>
    <row r="34" spans="1:13" ht="15" customHeight="1">
      <c r="A34" s="617" t="s">
        <v>610</v>
      </c>
      <c r="B34" s="604">
        <v>188.1</v>
      </c>
      <c r="C34" s="604">
        <v>171.9</v>
      </c>
      <c r="D34" s="604">
        <v>192</v>
      </c>
      <c r="E34" s="604">
        <v>194.1</v>
      </c>
      <c r="F34" s="604" t="s">
        <v>332</v>
      </c>
      <c r="G34" s="626" t="s">
        <v>605</v>
      </c>
      <c r="H34" s="598"/>
      <c r="I34" s="598"/>
      <c r="J34" s="598"/>
      <c r="K34" s="598"/>
      <c r="L34" s="598"/>
      <c r="M34" s="598"/>
    </row>
    <row r="35" spans="1:13" ht="15" customHeight="1">
      <c r="A35" s="620" t="s">
        <v>611</v>
      </c>
      <c r="B35" s="604">
        <v>201.6</v>
      </c>
      <c r="C35" s="604">
        <v>175.6</v>
      </c>
      <c r="D35" s="604">
        <v>183.2</v>
      </c>
      <c r="E35" s="604">
        <v>181.9</v>
      </c>
      <c r="F35" s="604" t="s">
        <v>332</v>
      </c>
      <c r="G35" s="626" t="s">
        <v>605</v>
      </c>
      <c r="H35" s="598"/>
      <c r="I35" s="598"/>
      <c r="J35" s="598"/>
      <c r="K35" s="598"/>
      <c r="L35" s="598"/>
      <c r="M35" s="598"/>
    </row>
    <row r="36" spans="1:13" ht="15" customHeight="1">
      <c r="A36" s="1383" t="s">
        <v>612</v>
      </c>
      <c r="B36" s="1384"/>
      <c r="C36" s="1384"/>
      <c r="D36" s="1384"/>
      <c r="E36" s="1384"/>
      <c r="F36" s="1376"/>
      <c r="G36" s="598"/>
      <c r="H36" s="609"/>
      <c r="I36" s="598"/>
      <c r="J36" s="598"/>
      <c r="K36" s="598"/>
      <c r="L36" s="598"/>
      <c r="M36" s="598"/>
    </row>
    <row r="37" spans="1:13" ht="15" customHeight="1">
      <c r="A37" s="627" t="s">
        <v>613</v>
      </c>
      <c r="B37" s="909">
        <v>21352.79</v>
      </c>
      <c r="C37" s="909">
        <v>20014.22</v>
      </c>
      <c r="D37" s="909">
        <v>22297.48</v>
      </c>
      <c r="E37" s="909">
        <v>20738.599999999999</v>
      </c>
      <c r="F37" s="909">
        <v>22718.69</v>
      </c>
      <c r="G37" s="910" t="s">
        <v>614</v>
      </c>
      <c r="H37" s="598"/>
      <c r="I37" s="598"/>
      <c r="J37" s="598"/>
      <c r="K37" s="598"/>
      <c r="L37" s="598"/>
      <c r="M37" s="598"/>
    </row>
    <row r="38" spans="1:13" ht="15" customHeight="1">
      <c r="A38" s="628" t="s">
        <v>615</v>
      </c>
      <c r="B38" s="909">
        <v>31120.06</v>
      </c>
      <c r="C38" s="909">
        <v>29795.91</v>
      </c>
      <c r="D38" s="909">
        <v>33961.480000000003</v>
      </c>
      <c r="E38" s="909">
        <v>27280.42</v>
      </c>
      <c r="F38" s="909">
        <v>27789.56</v>
      </c>
      <c r="G38" s="910" t="s">
        <v>614</v>
      </c>
      <c r="H38" s="598"/>
      <c r="I38" s="598"/>
      <c r="J38" s="598"/>
      <c r="K38" s="598"/>
      <c r="L38" s="598"/>
      <c r="M38" s="598"/>
    </row>
    <row r="39" spans="1:13" ht="15" customHeight="1">
      <c r="A39" s="629" t="s">
        <v>616</v>
      </c>
      <c r="B39" s="911">
        <f>B37-B38</f>
        <v>-9767.27</v>
      </c>
      <c r="C39" s="911">
        <f>C37-C38</f>
        <v>-9781.6899999999987</v>
      </c>
      <c r="D39" s="911">
        <f>D37-D38</f>
        <v>-11664.000000000004</v>
      </c>
      <c r="E39" s="911">
        <v>-6541.82</v>
      </c>
      <c r="F39" s="911">
        <v>-5070.87</v>
      </c>
      <c r="G39" s="910" t="s">
        <v>614</v>
      </c>
      <c r="H39" s="598"/>
      <c r="I39" s="598"/>
      <c r="J39" s="598"/>
      <c r="K39" s="598"/>
      <c r="L39" s="598"/>
      <c r="M39" s="598"/>
    </row>
    <row r="40" spans="1:13" s="630" customFormat="1" ht="14.25" customHeight="1">
      <c r="A40" s="1380" t="s">
        <v>617</v>
      </c>
      <c r="B40" s="1380"/>
      <c r="C40" s="1380"/>
      <c r="D40" s="1380"/>
    </row>
    <row r="41" spans="1:13" s="630" customFormat="1" ht="14.25" customHeight="1">
      <c r="A41" s="1374" t="s">
        <v>618</v>
      </c>
      <c r="B41" s="1374"/>
      <c r="C41" s="1374"/>
      <c r="D41" s="1374"/>
      <c r="E41" s="1374"/>
    </row>
    <row r="42" spans="1:13" s="630" customFormat="1" ht="14.25" customHeight="1">
      <c r="A42" s="963" t="s">
        <v>755</v>
      </c>
      <c r="B42" s="963"/>
      <c r="C42" s="963"/>
      <c r="D42" s="963"/>
      <c r="E42" s="963"/>
    </row>
    <row r="43" spans="1:13" s="630" customFormat="1">
      <c r="A43" s="631" t="s">
        <v>619</v>
      </c>
    </row>
    <row r="46" spans="1:13">
      <c r="B46" s="633"/>
      <c r="C46" s="633"/>
      <c r="D46" s="633"/>
      <c r="E46" s="632"/>
      <c r="F46" s="632"/>
    </row>
    <row r="47" spans="1:13">
      <c r="B47" s="633"/>
      <c r="C47" s="633"/>
      <c r="D47" s="633"/>
      <c r="E47" s="632"/>
      <c r="F47" s="632"/>
    </row>
    <row r="48" spans="1:13">
      <c r="B48" s="633"/>
      <c r="C48" s="633"/>
      <c r="D48" s="633"/>
      <c r="E48" s="632"/>
      <c r="F48" s="632"/>
    </row>
  </sheetData>
  <mergeCells count="13">
    <mergeCell ref="A41:E41"/>
    <mergeCell ref="E1:F1"/>
    <mergeCell ref="A2:D2"/>
    <mergeCell ref="A3:D3"/>
    <mergeCell ref="A4:D4"/>
    <mergeCell ref="A40:D40"/>
    <mergeCell ref="A5:A6"/>
    <mergeCell ref="A12:F12"/>
    <mergeCell ref="A17:F17"/>
    <mergeCell ref="A22:F22"/>
    <mergeCell ref="A27:F27"/>
    <mergeCell ref="A31:F31"/>
    <mergeCell ref="A36:F36"/>
  </mergeCells>
  <hyperlinks>
    <hyperlink ref="A14" location="_edn3" display="_edn3"/>
    <hyperlink ref="A22" location="_edn4" display="_edn4"/>
    <hyperlink ref="G32" r:id="rId1"/>
    <hyperlink ref="G33:G35" r:id="rId2" display="http://mospi.nic.in/"/>
    <hyperlink ref="G29" r:id="rId3"/>
  </hyperlinks>
  <pageMargins left="0.25" right="0.25" top="1" bottom="1" header="0.5" footer="0.5"/>
  <pageSetup scale="88" orientation="portrait" r:id="rId4"/>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SheetLayoutView="115" workbookViewId="0">
      <selection activeCell="D30" sqref="D30"/>
    </sheetView>
  </sheetViews>
  <sheetFormatPr defaultColWidth="9.140625" defaultRowHeight="12.75"/>
  <cols>
    <col min="1" max="1" width="19.140625" style="119" customWidth="1"/>
    <col min="2" max="2" width="6.42578125" style="119" customWidth="1"/>
    <col min="3" max="3" width="8.28515625" style="119" customWidth="1"/>
    <col min="4" max="4" width="7" style="119" customWidth="1"/>
    <col min="5" max="5" width="8.140625" style="119" customWidth="1"/>
    <col min="6" max="6" width="6.42578125" style="119" customWidth="1"/>
    <col min="7" max="7" width="8.28515625" style="119" customWidth="1"/>
    <col min="8" max="16384" width="9.140625" style="119"/>
  </cols>
  <sheetData>
    <row r="1" spans="1:11" s="109" customFormat="1" ht="31.5" customHeight="1">
      <c r="A1" s="1012" t="str">
        <f>[1]Tables!A8</f>
        <v xml:space="preserve">Table 7: Industry-wise Classification of Capital Raised through Public and Rights Issues </v>
      </c>
      <c r="B1" s="1012"/>
      <c r="C1" s="1012"/>
      <c r="D1" s="1012"/>
      <c r="E1" s="1012"/>
      <c r="F1" s="1012"/>
      <c r="G1" s="1012"/>
    </row>
    <row r="2" spans="1:11" s="110" customFormat="1" ht="15.75" customHeight="1">
      <c r="A2" s="1013" t="s">
        <v>161</v>
      </c>
      <c r="B2" s="1015" t="s">
        <v>70</v>
      </c>
      <c r="C2" s="1016"/>
      <c r="D2" s="1015" t="s">
        <v>71</v>
      </c>
      <c r="E2" s="1016"/>
      <c r="F2" s="1017">
        <v>42430</v>
      </c>
      <c r="G2" s="1018"/>
    </row>
    <row r="3" spans="1:11" s="113" customFormat="1" ht="30.75" customHeight="1">
      <c r="A3" s="1014"/>
      <c r="B3" s="687" t="s">
        <v>158</v>
      </c>
      <c r="C3" s="112" t="s">
        <v>162</v>
      </c>
      <c r="D3" s="954" t="s">
        <v>155</v>
      </c>
      <c r="E3" s="112" t="s">
        <v>162</v>
      </c>
      <c r="F3" s="954" t="s">
        <v>155</v>
      </c>
      <c r="G3" s="112" t="s">
        <v>162</v>
      </c>
    </row>
    <row r="4" spans="1:11">
      <c r="A4" s="114" t="s">
        <v>163</v>
      </c>
      <c r="B4" s="115">
        <v>5</v>
      </c>
      <c r="C4" s="116">
        <v>901.11</v>
      </c>
      <c r="D4" s="116">
        <v>0</v>
      </c>
      <c r="E4" s="116">
        <v>0</v>
      </c>
      <c r="F4" s="116">
        <v>0</v>
      </c>
      <c r="G4" s="116">
        <v>0</v>
      </c>
      <c r="H4" s="117"/>
      <c r="I4" s="118"/>
      <c r="J4" s="118"/>
      <c r="K4" s="118"/>
    </row>
    <row r="5" spans="1:11" ht="12.75" customHeight="1">
      <c r="A5" s="120" t="s">
        <v>164</v>
      </c>
      <c r="B5" s="121">
        <v>7</v>
      </c>
      <c r="C5" s="121">
        <v>2034.63</v>
      </c>
      <c r="D5" s="121">
        <v>6</v>
      </c>
      <c r="E5" s="122">
        <v>1152.1100000000001</v>
      </c>
      <c r="F5" s="121">
        <v>1</v>
      </c>
      <c r="G5" s="121">
        <v>5.39</v>
      </c>
      <c r="H5" s="117"/>
      <c r="I5" s="118"/>
      <c r="J5" s="118"/>
      <c r="K5" s="118"/>
    </row>
    <row r="6" spans="1:11">
      <c r="A6" s="120" t="s">
        <v>165</v>
      </c>
      <c r="B6" s="121">
        <v>1</v>
      </c>
      <c r="C6" s="121">
        <v>7.84</v>
      </c>
      <c r="D6" s="121">
        <v>2</v>
      </c>
      <c r="E6" s="122">
        <v>71.98</v>
      </c>
      <c r="F6" s="121">
        <v>1</v>
      </c>
      <c r="G6" s="121">
        <v>1.98</v>
      </c>
      <c r="H6" s="117"/>
      <c r="I6" s="118"/>
      <c r="J6" s="118"/>
      <c r="K6" s="118"/>
    </row>
    <row r="7" spans="1:11">
      <c r="A7" s="120" t="s">
        <v>166</v>
      </c>
      <c r="B7" s="121">
        <v>1</v>
      </c>
      <c r="C7" s="121">
        <v>32.71</v>
      </c>
      <c r="D7" s="121">
        <v>0</v>
      </c>
      <c r="E7" s="122">
        <v>0</v>
      </c>
      <c r="F7" s="121">
        <v>0</v>
      </c>
      <c r="G7" s="121">
        <v>0</v>
      </c>
      <c r="H7" s="117"/>
      <c r="I7" s="118"/>
      <c r="J7" s="118"/>
      <c r="K7" s="118"/>
    </row>
    <row r="8" spans="1:11">
      <c r="A8" s="120" t="s">
        <v>167</v>
      </c>
      <c r="B8" s="121">
        <v>1</v>
      </c>
      <c r="C8" s="121">
        <v>524.52</v>
      </c>
      <c r="D8" s="121">
        <v>2</v>
      </c>
      <c r="E8" s="122">
        <v>373.22</v>
      </c>
      <c r="F8" s="121">
        <v>0</v>
      </c>
      <c r="G8" s="121">
        <v>0</v>
      </c>
      <c r="H8" s="117"/>
      <c r="I8" s="118"/>
      <c r="J8" s="118"/>
      <c r="K8" s="118"/>
    </row>
    <row r="9" spans="1:11">
      <c r="A9" s="120" t="s">
        <v>168</v>
      </c>
      <c r="B9" s="121">
        <v>6</v>
      </c>
      <c r="C9" s="121">
        <v>883.54</v>
      </c>
      <c r="D9" s="121">
        <v>2</v>
      </c>
      <c r="E9" s="122">
        <v>20.9</v>
      </c>
      <c r="F9" s="121">
        <v>0</v>
      </c>
      <c r="G9" s="121">
        <v>0</v>
      </c>
      <c r="H9" s="117"/>
      <c r="I9" s="118"/>
      <c r="J9" s="118"/>
      <c r="K9" s="118"/>
    </row>
    <row r="10" spans="1:11">
      <c r="A10" s="120" t="s">
        <v>169</v>
      </c>
      <c r="B10" s="121">
        <v>30</v>
      </c>
      <c r="C10" s="121">
        <f>9736.76-9</f>
        <v>9727.76</v>
      </c>
      <c r="D10" s="121">
        <v>17</v>
      </c>
      <c r="E10" s="122">
        <v>10269.16</v>
      </c>
      <c r="F10" s="121">
        <v>3</v>
      </c>
      <c r="G10" s="121">
        <f>219.94+2450</f>
        <v>2669.94</v>
      </c>
      <c r="H10" s="117"/>
      <c r="I10" s="118"/>
      <c r="J10" s="118"/>
      <c r="K10" s="118"/>
    </row>
    <row r="11" spans="1:11">
      <c r="A11" s="120" t="s">
        <v>170</v>
      </c>
      <c r="B11" s="121">
        <v>2</v>
      </c>
      <c r="C11" s="121">
        <v>24.81</v>
      </c>
      <c r="D11" s="121">
        <v>1</v>
      </c>
      <c r="E11" s="122">
        <v>400</v>
      </c>
      <c r="F11" s="121">
        <v>0</v>
      </c>
      <c r="G11" s="121">
        <v>0</v>
      </c>
      <c r="H11" s="117"/>
      <c r="I11" s="118"/>
      <c r="J11" s="118"/>
      <c r="K11" s="118"/>
    </row>
    <row r="12" spans="1:11">
      <c r="A12" s="120" t="s">
        <v>171</v>
      </c>
      <c r="B12" s="121">
        <v>0</v>
      </c>
      <c r="C12" s="121">
        <v>0</v>
      </c>
      <c r="D12" s="121">
        <v>5</v>
      </c>
      <c r="E12" s="122">
        <v>1898.6</v>
      </c>
      <c r="F12" s="121">
        <v>1</v>
      </c>
      <c r="G12" s="121">
        <v>649.64</v>
      </c>
      <c r="H12" s="117"/>
      <c r="I12" s="118"/>
      <c r="J12" s="118"/>
      <c r="K12" s="118"/>
    </row>
    <row r="13" spans="1:11">
      <c r="A13" s="120" t="s">
        <v>172</v>
      </c>
      <c r="B13" s="121">
        <v>3</v>
      </c>
      <c r="C13" s="121">
        <v>136.66</v>
      </c>
      <c r="D13" s="123">
        <v>5</v>
      </c>
      <c r="E13" s="124">
        <v>911.98</v>
      </c>
      <c r="F13" s="123">
        <v>2</v>
      </c>
      <c r="G13" s="123">
        <v>451.88</v>
      </c>
      <c r="H13" s="117"/>
      <c r="I13" s="118"/>
      <c r="J13" s="118"/>
      <c r="K13" s="118"/>
    </row>
    <row r="14" spans="1:11">
      <c r="A14" s="120" t="s">
        <v>173</v>
      </c>
      <c r="B14" s="123">
        <v>0</v>
      </c>
      <c r="C14" s="123">
        <v>0</v>
      </c>
      <c r="D14" s="121">
        <v>0</v>
      </c>
      <c r="E14" s="122">
        <v>0</v>
      </c>
      <c r="F14" s="958">
        <v>0</v>
      </c>
      <c r="G14" s="959">
        <v>0</v>
      </c>
      <c r="H14" s="117"/>
      <c r="I14" s="118"/>
      <c r="J14" s="118"/>
      <c r="K14" s="118"/>
    </row>
    <row r="15" spans="1:11">
      <c r="A15" s="120" t="s">
        <v>174</v>
      </c>
      <c r="B15" s="123">
        <v>2</v>
      </c>
      <c r="C15" s="123">
        <v>7.7</v>
      </c>
      <c r="D15" s="121">
        <v>2</v>
      </c>
      <c r="E15" s="122">
        <v>103.79</v>
      </c>
      <c r="F15" s="958">
        <v>0</v>
      </c>
      <c r="G15" s="959">
        <v>0</v>
      </c>
      <c r="H15" s="117"/>
      <c r="I15" s="118"/>
      <c r="J15" s="118"/>
      <c r="K15" s="118"/>
    </row>
    <row r="16" spans="1:11">
      <c r="A16" s="120" t="s">
        <v>175</v>
      </c>
      <c r="B16" s="123">
        <v>0</v>
      </c>
      <c r="C16" s="123">
        <v>0</v>
      </c>
      <c r="D16" s="121">
        <v>3</v>
      </c>
      <c r="E16" s="122">
        <v>1406.44</v>
      </c>
      <c r="F16" s="958">
        <v>0</v>
      </c>
      <c r="G16" s="959">
        <v>0</v>
      </c>
      <c r="H16" s="117"/>
      <c r="I16" s="118"/>
      <c r="J16" s="118"/>
      <c r="K16" s="118"/>
    </row>
    <row r="17" spans="1:11">
      <c r="A17" s="120" t="s">
        <v>176</v>
      </c>
      <c r="B17" s="123">
        <v>0</v>
      </c>
      <c r="C17" s="123">
        <v>0</v>
      </c>
      <c r="D17" s="121">
        <v>1</v>
      </c>
      <c r="E17" s="122">
        <v>3.04</v>
      </c>
      <c r="F17" s="958">
        <v>0</v>
      </c>
      <c r="G17" s="959">
        <v>0</v>
      </c>
      <c r="H17" s="117"/>
      <c r="I17" s="118"/>
      <c r="J17" s="118"/>
      <c r="K17" s="118"/>
    </row>
    <row r="18" spans="1:11">
      <c r="A18" s="120" t="s">
        <v>177</v>
      </c>
      <c r="B18" s="123">
        <v>1</v>
      </c>
      <c r="C18" s="123">
        <v>174.71</v>
      </c>
      <c r="D18" s="121">
        <v>0</v>
      </c>
      <c r="E18" s="122">
        <v>0</v>
      </c>
      <c r="F18" s="958">
        <v>0</v>
      </c>
      <c r="G18" s="959">
        <v>0</v>
      </c>
      <c r="H18" s="117"/>
      <c r="I18" s="118"/>
      <c r="J18" s="118"/>
      <c r="K18" s="118"/>
    </row>
    <row r="19" spans="1:11">
      <c r="A19" s="120" t="s">
        <v>178</v>
      </c>
      <c r="B19" s="123">
        <v>3</v>
      </c>
      <c r="C19" s="123">
        <v>388.3</v>
      </c>
      <c r="D19" s="121">
        <v>5</v>
      </c>
      <c r="E19" s="122">
        <v>90.65</v>
      </c>
      <c r="F19" s="958">
        <v>1</v>
      </c>
      <c r="G19" s="959">
        <v>2.17</v>
      </c>
      <c r="H19" s="117"/>
      <c r="I19" s="118"/>
      <c r="J19" s="118"/>
      <c r="K19" s="118"/>
    </row>
    <row r="20" spans="1:11">
      <c r="A20" s="120" t="s">
        <v>179</v>
      </c>
      <c r="B20" s="121">
        <v>26</v>
      </c>
      <c r="C20" s="121">
        <v>4357.25</v>
      </c>
      <c r="D20" s="125">
        <v>57</v>
      </c>
      <c r="E20" s="122">
        <v>41463.915013999998</v>
      </c>
      <c r="F20" s="123">
        <v>11</v>
      </c>
      <c r="G20" s="122">
        <f>359.31+1788.5+3500</f>
        <v>5647.8099999999995</v>
      </c>
      <c r="H20" s="117"/>
      <c r="I20" s="118"/>
      <c r="J20" s="118"/>
      <c r="K20" s="118"/>
    </row>
    <row r="21" spans="1:11" s="129" customFormat="1">
      <c r="A21" s="126" t="s">
        <v>137</v>
      </c>
      <c r="B21" s="127">
        <f t="shared" ref="B21:C21" si="0">SUM(B4:B20)</f>
        <v>88</v>
      </c>
      <c r="C21" s="128">
        <f t="shared" si="0"/>
        <v>19201.54</v>
      </c>
      <c r="D21" s="127">
        <f>SUM(D4:D20)</f>
        <v>108</v>
      </c>
      <c r="E21" s="128">
        <f>SUM(E4:E20)</f>
        <v>58165.785014000001</v>
      </c>
      <c r="F21" s="127">
        <f>SUM(F4:F20)</f>
        <v>20</v>
      </c>
      <c r="G21" s="128">
        <f>SUM(G4:G20)</f>
        <v>9428.81</v>
      </c>
      <c r="H21" s="117"/>
      <c r="I21" s="118"/>
      <c r="J21" s="118"/>
    </row>
    <row r="22" spans="1:11" ht="12" customHeight="1">
      <c r="A22" s="1011" t="s">
        <v>773</v>
      </c>
      <c r="B22" s="1011"/>
      <c r="C22" s="1011"/>
    </row>
    <row r="23" spans="1:11" ht="12" customHeight="1">
      <c r="A23" s="130" t="s">
        <v>125</v>
      </c>
      <c r="B23" s="131"/>
      <c r="E23" s="118"/>
    </row>
    <row r="24" spans="1:11">
      <c r="A24" s="132"/>
      <c r="E24" s="118"/>
    </row>
    <row r="25" spans="1:11" ht="14.25" customHeight="1">
      <c r="E25" s="118"/>
    </row>
    <row r="26" spans="1:11" ht="14.25" customHeight="1"/>
  </sheetData>
  <mergeCells count="6">
    <mergeCell ref="A22:C22"/>
    <mergeCell ref="A1:G1"/>
    <mergeCell ref="A2:A3"/>
    <mergeCell ref="B2:C2"/>
    <mergeCell ref="D2:E2"/>
    <mergeCell ref="F2:G2"/>
  </mergeCells>
  <pageMargins left="0.75" right="0.75" top="1" bottom="1" header="0.5" footer="0.5"/>
  <pageSetup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zoomScaleSheetLayoutView="100" workbookViewId="0">
      <selection activeCell="G24" sqref="G24"/>
    </sheetView>
  </sheetViews>
  <sheetFormatPr defaultColWidth="9.140625" defaultRowHeight="12.75"/>
  <cols>
    <col min="1" max="1" width="7.7109375" style="144" customWidth="1"/>
    <col min="2" max="2" width="6.7109375" style="144" customWidth="1"/>
    <col min="3" max="3" width="8.140625" style="144" customWidth="1"/>
    <col min="4" max="4" width="6.28515625" style="144" customWidth="1"/>
    <col min="5" max="5" width="8.140625" style="144" customWidth="1"/>
    <col min="6" max="6" width="6.140625" style="144" customWidth="1"/>
    <col min="7" max="7" width="8.5703125" style="144" customWidth="1"/>
    <col min="8" max="8" width="6" style="144" customWidth="1"/>
    <col min="9" max="9" width="8" style="144" customWidth="1"/>
    <col min="10" max="10" width="6.7109375" style="144" customWidth="1"/>
    <col min="11" max="11" width="8" style="144" customWidth="1"/>
    <col min="12" max="12" width="6.140625" style="144" customWidth="1"/>
    <col min="13" max="13" width="8.28515625" style="144" customWidth="1"/>
    <col min="14" max="14" width="6.140625" style="144" customWidth="1"/>
    <col min="15" max="15" width="9.28515625" style="144" customWidth="1"/>
    <col min="16" max="16" width="9.140625" style="144"/>
    <col min="17" max="17" width="9.5703125" style="144" bestFit="1" customWidth="1"/>
    <col min="18" max="18" width="9.28515625" style="144" bestFit="1" customWidth="1"/>
    <col min="19" max="19" width="9.5703125" style="144" bestFit="1" customWidth="1"/>
    <col min="20" max="20" width="9.28515625" style="144" bestFit="1" customWidth="1"/>
    <col min="21" max="21" width="9.5703125" style="144" bestFit="1" customWidth="1"/>
    <col min="22" max="26" width="9.28515625" style="144" bestFit="1" customWidth="1"/>
    <col min="27" max="27" width="9.5703125" style="144" bestFit="1" customWidth="1"/>
    <col min="28" max="28" width="9.28515625" style="144" bestFit="1" customWidth="1"/>
    <col min="29" max="29" width="9.5703125" style="144" bestFit="1" customWidth="1"/>
    <col min="30" max="31" width="9.28515625" style="144" bestFit="1" customWidth="1"/>
    <col min="32" max="16384" width="9.140625" style="144"/>
  </cols>
  <sheetData>
    <row r="1" spans="1:31" s="133" customFormat="1" ht="18.75" customHeight="1">
      <c r="A1" s="1020" t="str">
        <f>Tables!A9</f>
        <v xml:space="preserve">Table 8: Sector-wise and Region-wise Distribution of Capital Mobilised through Public and Rights Issues </v>
      </c>
      <c r="B1" s="1020"/>
      <c r="C1" s="1020"/>
      <c r="D1" s="1020"/>
      <c r="E1" s="1020"/>
      <c r="F1" s="1020"/>
      <c r="G1" s="1020"/>
      <c r="H1" s="1020"/>
      <c r="I1" s="1020"/>
      <c r="J1" s="1020"/>
      <c r="K1" s="1020"/>
      <c r="L1" s="1020"/>
      <c r="M1" s="1020"/>
      <c r="N1" s="1020"/>
      <c r="O1" s="1020"/>
    </row>
    <row r="2" spans="1:31" s="72" customFormat="1" ht="14.25" customHeight="1">
      <c r="A2" s="988" t="s">
        <v>180</v>
      </c>
      <c r="B2" s="1023" t="s">
        <v>181</v>
      </c>
      <c r="C2" s="1024"/>
      <c r="D2" s="1006" t="s">
        <v>182</v>
      </c>
      <c r="E2" s="1006"/>
      <c r="F2" s="1006"/>
      <c r="G2" s="1006"/>
      <c r="H2" s="1027" t="s">
        <v>183</v>
      </c>
      <c r="I2" s="1028"/>
      <c r="J2" s="1028"/>
      <c r="K2" s="1028"/>
      <c r="L2" s="1028"/>
      <c r="M2" s="1028"/>
      <c r="N2" s="1028"/>
      <c r="O2" s="1029"/>
    </row>
    <row r="3" spans="1:31" s="72" customFormat="1" ht="16.5" customHeight="1">
      <c r="A3" s="1021"/>
      <c r="B3" s="1025"/>
      <c r="C3" s="1026"/>
      <c r="D3" s="1019" t="s">
        <v>184</v>
      </c>
      <c r="E3" s="1019"/>
      <c r="F3" s="1019" t="s">
        <v>185</v>
      </c>
      <c r="G3" s="1019"/>
      <c r="H3" s="1019" t="s">
        <v>186</v>
      </c>
      <c r="I3" s="1019"/>
      <c r="J3" s="1019" t="s">
        <v>187</v>
      </c>
      <c r="K3" s="1019"/>
      <c r="L3" s="1019" t="s">
        <v>188</v>
      </c>
      <c r="M3" s="1019"/>
      <c r="N3" s="1019" t="s">
        <v>189</v>
      </c>
      <c r="O3" s="1019"/>
    </row>
    <row r="4" spans="1:31" s="134" customFormat="1" ht="36" customHeight="1">
      <c r="A4" s="1022"/>
      <c r="B4" s="111" t="s">
        <v>158</v>
      </c>
      <c r="C4" s="112" t="s">
        <v>162</v>
      </c>
      <c r="D4" s="111" t="s">
        <v>158</v>
      </c>
      <c r="E4" s="112" t="s">
        <v>162</v>
      </c>
      <c r="F4" s="111" t="s">
        <v>158</v>
      </c>
      <c r="G4" s="112" t="s">
        <v>162</v>
      </c>
      <c r="H4" s="111" t="s">
        <v>158</v>
      </c>
      <c r="I4" s="112" t="s">
        <v>162</v>
      </c>
      <c r="J4" s="111" t="s">
        <v>158</v>
      </c>
      <c r="K4" s="112" t="s">
        <v>162</v>
      </c>
      <c r="L4" s="111" t="s">
        <v>158</v>
      </c>
      <c r="M4" s="112" t="s">
        <v>162</v>
      </c>
      <c r="N4" s="111" t="s">
        <v>158</v>
      </c>
      <c r="O4" s="112" t="s">
        <v>162</v>
      </c>
    </row>
    <row r="5" spans="1:31" s="136" customFormat="1" ht="17.25" customHeight="1">
      <c r="A5" s="63" t="s">
        <v>70</v>
      </c>
      <c r="B5" s="135">
        <v>88</v>
      </c>
      <c r="C5" s="135">
        <f>E5+G5</f>
        <v>19201.560000000001</v>
      </c>
      <c r="D5" s="135">
        <v>70</v>
      </c>
      <c r="E5" s="135">
        <f>11108.2-9</f>
        <v>11099.2</v>
      </c>
      <c r="F5" s="135">
        <v>18</v>
      </c>
      <c r="G5" s="135">
        <v>8102.36</v>
      </c>
      <c r="H5" s="135">
        <v>18</v>
      </c>
      <c r="I5" s="135">
        <v>3628.6400000000003</v>
      </c>
      <c r="J5" s="135">
        <v>6</v>
      </c>
      <c r="K5" s="135">
        <v>519.17000000000007</v>
      </c>
      <c r="L5" s="135">
        <v>35</v>
      </c>
      <c r="M5" s="135">
        <f>5559.83-9</f>
        <v>5550.83</v>
      </c>
      <c r="N5" s="135">
        <v>27</v>
      </c>
      <c r="O5" s="135">
        <v>8993.31</v>
      </c>
      <c r="Q5" s="92"/>
      <c r="R5" s="92"/>
      <c r="S5" s="92"/>
      <c r="T5" s="92"/>
      <c r="U5" s="92"/>
      <c r="V5" s="92"/>
      <c r="W5" s="92"/>
      <c r="X5" s="92"/>
      <c r="Y5" s="92"/>
      <c r="Z5" s="92"/>
      <c r="AA5" s="92"/>
      <c r="AB5" s="92"/>
      <c r="AC5" s="92"/>
      <c r="AD5" s="92"/>
      <c r="AE5" s="92"/>
    </row>
    <row r="6" spans="1:31" s="136" customFormat="1" ht="17.25" customHeight="1">
      <c r="A6" s="63" t="s">
        <v>71</v>
      </c>
      <c r="B6" s="135">
        <v>108</v>
      </c>
      <c r="C6" s="135">
        <v>58166.240000000005</v>
      </c>
      <c r="D6" s="135">
        <v>87</v>
      </c>
      <c r="E6" s="135">
        <v>24053.860000000004</v>
      </c>
      <c r="F6" s="135">
        <v>21</v>
      </c>
      <c r="G6" s="135">
        <v>34112.380000000005</v>
      </c>
      <c r="H6" s="135">
        <v>22</v>
      </c>
      <c r="I6" s="135">
        <v>32379.82</v>
      </c>
      <c r="J6" s="135">
        <v>4</v>
      </c>
      <c r="K6" s="135">
        <v>583.89</v>
      </c>
      <c r="L6" s="135">
        <v>60</v>
      </c>
      <c r="M6" s="135">
        <v>18779.75</v>
      </c>
      <c r="N6" s="135">
        <v>22</v>
      </c>
      <c r="O6" s="135">
        <v>6425.35</v>
      </c>
      <c r="Q6" s="92"/>
      <c r="R6" s="92"/>
      <c r="S6" s="92"/>
      <c r="T6" s="92"/>
      <c r="U6" s="92"/>
      <c r="V6" s="92"/>
      <c r="W6" s="92"/>
      <c r="X6" s="92"/>
      <c r="Y6" s="92"/>
      <c r="Z6" s="92"/>
      <c r="AA6" s="92"/>
      <c r="AB6" s="92"/>
      <c r="AC6" s="92"/>
      <c r="AD6" s="92"/>
      <c r="AE6" s="92"/>
    </row>
    <row r="7" spans="1:31" s="136" customFormat="1" ht="17.25" customHeight="1">
      <c r="A7" s="66">
        <v>42108</v>
      </c>
      <c r="B7" s="137">
        <f t="shared" ref="B7:C10" si="0">SUM(D7,F7)</f>
        <v>7</v>
      </c>
      <c r="C7" s="137">
        <f t="shared" si="0"/>
        <v>9599.58</v>
      </c>
      <c r="D7" s="137">
        <v>5</v>
      </c>
      <c r="E7" s="137">
        <v>8889.8799999999992</v>
      </c>
      <c r="F7" s="137">
        <v>2</v>
      </c>
      <c r="G7" s="137">
        <v>709.7</v>
      </c>
      <c r="H7" s="137">
        <v>1</v>
      </c>
      <c r="I7" s="137">
        <v>600</v>
      </c>
      <c r="J7" s="137">
        <v>1</v>
      </c>
      <c r="K7" s="137">
        <v>410</v>
      </c>
      <c r="L7" s="137">
        <v>3</v>
      </c>
      <c r="M7" s="137">
        <v>7821.98</v>
      </c>
      <c r="N7" s="137">
        <v>2</v>
      </c>
      <c r="O7" s="137">
        <v>768</v>
      </c>
      <c r="Q7" s="138"/>
      <c r="R7" s="138"/>
      <c r="S7" s="138"/>
      <c r="T7" s="138"/>
      <c r="U7" s="138"/>
      <c r="V7" s="138"/>
      <c r="W7" s="138"/>
      <c r="X7" s="138"/>
      <c r="Y7" s="138"/>
      <c r="Z7" s="138"/>
      <c r="AA7" s="138"/>
      <c r="AB7" s="138"/>
      <c r="AC7" s="138"/>
      <c r="AD7" s="138"/>
      <c r="AE7" s="138"/>
    </row>
    <row r="8" spans="1:31" s="136" customFormat="1" ht="17.25" customHeight="1">
      <c r="A8" s="66">
        <v>42125</v>
      </c>
      <c r="B8" s="137">
        <f t="shared" si="0"/>
        <v>2</v>
      </c>
      <c r="C8" s="137">
        <f t="shared" si="0"/>
        <v>493.03</v>
      </c>
      <c r="D8" s="137">
        <v>2</v>
      </c>
      <c r="E8" s="137">
        <v>493.03</v>
      </c>
      <c r="F8" s="137">
        <v>0</v>
      </c>
      <c r="G8" s="137">
        <v>0</v>
      </c>
      <c r="H8" s="137">
        <v>2</v>
      </c>
      <c r="I8" s="137">
        <v>493.03</v>
      </c>
      <c r="J8" s="137">
        <v>0</v>
      </c>
      <c r="K8" s="137">
        <v>0</v>
      </c>
      <c r="L8" s="137">
        <v>0</v>
      </c>
      <c r="M8" s="137">
        <v>0</v>
      </c>
      <c r="N8" s="137">
        <v>0</v>
      </c>
      <c r="O8" s="137">
        <v>0</v>
      </c>
      <c r="Q8" s="138"/>
      <c r="R8" s="138"/>
      <c r="S8" s="138"/>
      <c r="T8" s="138"/>
      <c r="U8" s="138"/>
      <c r="V8" s="138"/>
      <c r="W8" s="138"/>
      <c r="X8" s="138"/>
      <c r="Y8" s="138"/>
      <c r="Z8" s="138"/>
      <c r="AA8" s="138"/>
      <c r="AB8" s="138"/>
      <c r="AC8" s="138"/>
      <c r="AD8" s="138"/>
      <c r="AE8" s="138"/>
    </row>
    <row r="9" spans="1:31" s="136" customFormat="1" ht="17.25" customHeight="1">
      <c r="A9" s="66">
        <v>42156</v>
      </c>
      <c r="B9" s="137">
        <f t="shared" si="0"/>
        <v>9</v>
      </c>
      <c r="C9" s="137">
        <f t="shared" si="0"/>
        <v>439.2</v>
      </c>
      <c r="D9" s="137">
        <v>9</v>
      </c>
      <c r="E9" s="137">
        <v>439.2</v>
      </c>
      <c r="F9" s="137">
        <v>0</v>
      </c>
      <c r="G9" s="137">
        <v>0</v>
      </c>
      <c r="H9" s="137">
        <v>1</v>
      </c>
      <c r="I9" s="137">
        <v>5.45</v>
      </c>
      <c r="J9" s="137">
        <v>1</v>
      </c>
      <c r="K9" s="137">
        <v>1.56</v>
      </c>
      <c r="L9" s="137">
        <v>5</v>
      </c>
      <c r="M9" s="137">
        <v>429.16</v>
      </c>
      <c r="N9" s="137">
        <v>2</v>
      </c>
      <c r="O9" s="137">
        <v>3.03</v>
      </c>
      <c r="Q9" s="138"/>
      <c r="R9" s="138"/>
      <c r="S9" s="138"/>
      <c r="T9" s="138"/>
      <c r="U9" s="138"/>
      <c r="V9" s="138"/>
      <c r="W9" s="138"/>
      <c r="X9" s="138"/>
      <c r="Y9" s="138"/>
      <c r="Z9" s="138"/>
      <c r="AA9" s="138"/>
      <c r="AB9" s="138"/>
      <c r="AC9" s="138"/>
      <c r="AD9" s="138"/>
      <c r="AE9" s="138"/>
    </row>
    <row r="10" spans="1:31" s="136" customFormat="1" ht="17.25" customHeight="1">
      <c r="A10" s="66">
        <v>42186</v>
      </c>
      <c r="B10" s="137">
        <f t="shared" si="0"/>
        <v>8</v>
      </c>
      <c r="C10" s="137">
        <f t="shared" si="0"/>
        <v>883.27</v>
      </c>
      <c r="D10" s="137">
        <v>7</v>
      </c>
      <c r="E10" s="137">
        <v>719.27</v>
      </c>
      <c r="F10" s="137">
        <v>1</v>
      </c>
      <c r="G10" s="137">
        <v>164</v>
      </c>
      <c r="H10" s="137">
        <v>0</v>
      </c>
      <c r="I10" s="137">
        <v>0</v>
      </c>
      <c r="J10" s="137">
        <v>1</v>
      </c>
      <c r="K10" s="137">
        <v>167.33</v>
      </c>
      <c r="L10" s="137">
        <v>5</v>
      </c>
      <c r="M10" s="137">
        <v>166.97</v>
      </c>
      <c r="N10" s="137">
        <v>2</v>
      </c>
      <c r="O10" s="137">
        <v>552.29999999999995</v>
      </c>
      <c r="Q10" s="138"/>
      <c r="R10" s="138"/>
      <c r="S10" s="138"/>
      <c r="T10" s="138"/>
      <c r="U10" s="138"/>
      <c r="V10" s="138"/>
      <c r="W10" s="138"/>
      <c r="X10" s="138"/>
      <c r="Y10" s="138"/>
      <c r="Z10" s="138"/>
      <c r="AA10" s="138"/>
      <c r="AB10" s="138"/>
      <c r="AC10" s="138"/>
      <c r="AD10" s="138"/>
      <c r="AE10" s="138"/>
    </row>
    <row r="11" spans="1:31" s="136" customFormat="1" ht="17.25" customHeight="1">
      <c r="A11" s="66">
        <v>42217</v>
      </c>
      <c r="B11" s="137">
        <f>SUM(D11,F11)</f>
        <v>10</v>
      </c>
      <c r="C11" s="137">
        <f>SUM(E11,G11)</f>
        <v>2140.77</v>
      </c>
      <c r="D11" s="137">
        <v>9</v>
      </c>
      <c r="E11" s="137">
        <v>1912.5</v>
      </c>
      <c r="F11" s="137">
        <v>1</v>
      </c>
      <c r="G11" s="137">
        <v>228.27</v>
      </c>
      <c r="H11" s="137">
        <v>0</v>
      </c>
      <c r="I11" s="137">
        <v>0</v>
      </c>
      <c r="J11" s="137">
        <v>0</v>
      </c>
      <c r="K11" s="137">
        <v>0</v>
      </c>
      <c r="L11" s="137">
        <v>7</v>
      </c>
      <c r="M11" s="137">
        <v>1483.09</v>
      </c>
      <c r="N11" s="137">
        <v>3</v>
      </c>
      <c r="O11" s="137">
        <v>657.52</v>
      </c>
      <c r="Q11" s="138"/>
      <c r="R11" s="138"/>
      <c r="S11" s="138"/>
      <c r="T11" s="138"/>
      <c r="U11" s="138"/>
      <c r="V11" s="138"/>
      <c r="W11" s="138"/>
      <c r="X11" s="138"/>
      <c r="Y11" s="138"/>
      <c r="Z11" s="138"/>
      <c r="AA11" s="138"/>
      <c r="AB11" s="138"/>
      <c r="AC11" s="138"/>
      <c r="AD11" s="138"/>
      <c r="AE11" s="138"/>
    </row>
    <row r="12" spans="1:31" s="139" customFormat="1" ht="17.25" customHeight="1">
      <c r="A12" s="66">
        <v>42248</v>
      </c>
      <c r="B12" s="137">
        <f t="shared" ref="B12:C14" si="1">SUM(D12,F12)</f>
        <v>14</v>
      </c>
      <c r="C12" s="137">
        <f t="shared" si="1"/>
        <v>909.96</v>
      </c>
      <c r="D12" s="137">
        <v>13</v>
      </c>
      <c r="E12" s="137">
        <v>209.96</v>
      </c>
      <c r="F12" s="137">
        <v>1</v>
      </c>
      <c r="G12" s="137">
        <v>700</v>
      </c>
      <c r="H12" s="137">
        <v>2</v>
      </c>
      <c r="I12" s="137">
        <v>705.24</v>
      </c>
      <c r="J12" s="137">
        <v>1</v>
      </c>
      <c r="K12" s="137">
        <v>5</v>
      </c>
      <c r="L12" s="137">
        <v>9</v>
      </c>
      <c r="M12" s="137">
        <v>87.39</v>
      </c>
      <c r="N12" s="137">
        <v>2</v>
      </c>
      <c r="O12" s="137">
        <v>111.33</v>
      </c>
    </row>
    <row r="13" spans="1:31" s="139" customFormat="1" ht="17.25" customHeight="1">
      <c r="A13" s="66">
        <v>42278</v>
      </c>
      <c r="B13" s="137">
        <f t="shared" si="1"/>
        <v>10</v>
      </c>
      <c r="C13" s="137">
        <f t="shared" si="1"/>
        <v>7714.85</v>
      </c>
      <c r="D13" s="137">
        <v>6</v>
      </c>
      <c r="E13" s="137">
        <v>5514.85</v>
      </c>
      <c r="F13" s="137">
        <v>4</v>
      </c>
      <c r="G13" s="137">
        <v>2200</v>
      </c>
      <c r="H13" s="137">
        <v>3</v>
      </c>
      <c r="I13" s="137">
        <v>4408.5</v>
      </c>
      <c r="J13" s="137">
        <v>0</v>
      </c>
      <c r="K13" s="137">
        <v>0</v>
      </c>
      <c r="L13" s="137">
        <v>4</v>
      </c>
      <c r="M13" s="137">
        <v>1356.35</v>
      </c>
      <c r="N13" s="137">
        <v>3</v>
      </c>
      <c r="O13" s="137">
        <v>1950</v>
      </c>
    </row>
    <row r="14" spans="1:31" s="139" customFormat="1" ht="17.25" customHeight="1">
      <c r="A14" s="66">
        <v>42309</v>
      </c>
      <c r="B14" s="137">
        <f t="shared" si="1"/>
        <v>3</v>
      </c>
      <c r="C14" s="137">
        <f>SUM(E14,G14)</f>
        <v>311.27</v>
      </c>
      <c r="D14" s="137">
        <v>2</v>
      </c>
      <c r="E14" s="137">
        <v>81.27</v>
      </c>
      <c r="F14" s="137">
        <v>1</v>
      </c>
      <c r="G14" s="137">
        <v>230</v>
      </c>
      <c r="H14" s="137">
        <v>0</v>
      </c>
      <c r="I14" s="137">
        <v>0</v>
      </c>
      <c r="J14" s="137">
        <v>0</v>
      </c>
      <c r="K14" s="137">
        <v>0</v>
      </c>
      <c r="L14" s="137">
        <v>2</v>
      </c>
      <c r="M14" s="137">
        <v>81.27</v>
      </c>
      <c r="N14" s="137">
        <v>1</v>
      </c>
      <c r="O14" s="137">
        <v>230</v>
      </c>
    </row>
    <row r="15" spans="1:31" s="139" customFormat="1" ht="17.25" customHeight="1">
      <c r="A15" s="66">
        <v>42339</v>
      </c>
      <c r="B15" s="137">
        <v>8</v>
      </c>
      <c r="C15" s="137">
        <v>17161.91</v>
      </c>
      <c r="D15" s="137">
        <v>6</v>
      </c>
      <c r="E15" s="137">
        <v>2629.91</v>
      </c>
      <c r="F15" s="137">
        <v>2</v>
      </c>
      <c r="G15" s="137">
        <v>14532</v>
      </c>
      <c r="H15" s="137">
        <v>4</v>
      </c>
      <c r="I15" s="137">
        <v>15172.59</v>
      </c>
      <c r="J15" s="137">
        <v>0</v>
      </c>
      <c r="K15" s="137">
        <v>0</v>
      </c>
      <c r="L15" s="137">
        <v>2</v>
      </c>
      <c r="M15" s="137">
        <v>1371.98</v>
      </c>
      <c r="N15" s="137">
        <v>2</v>
      </c>
      <c r="O15" s="137">
        <v>617.34</v>
      </c>
    </row>
    <row r="16" spans="1:31" s="139" customFormat="1" ht="17.25" customHeight="1">
      <c r="A16" s="66">
        <v>42370</v>
      </c>
      <c r="B16" s="137">
        <v>8</v>
      </c>
      <c r="C16" s="137">
        <v>6361.2500000000009</v>
      </c>
      <c r="D16" s="137">
        <v>5</v>
      </c>
      <c r="E16" s="137">
        <v>572.54999999999995</v>
      </c>
      <c r="F16" s="137">
        <v>3</v>
      </c>
      <c r="G16" s="137">
        <v>5788.7000000000007</v>
      </c>
      <c r="H16" s="137">
        <v>2</v>
      </c>
      <c r="I16" s="137">
        <v>5095.1000000000004</v>
      </c>
      <c r="J16" s="137">
        <v>0</v>
      </c>
      <c r="K16" s="137">
        <v>0</v>
      </c>
      <c r="L16" s="137">
        <v>3</v>
      </c>
      <c r="M16" s="137">
        <v>561.73</v>
      </c>
      <c r="N16" s="137">
        <v>3</v>
      </c>
      <c r="O16" s="137">
        <v>704.42</v>
      </c>
    </row>
    <row r="17" spans="1:15" s="139" customFormat="1" ht="17.25" customHeight="1">
      <c r="A17" s="66">
        <v>42401</v>
      </c>
      <c r="B17" s="137">
        <f t="shared" ref="B17:C17" si="2">SUM(D17,F17)</f>
        <v>8</v>
      </c>
      <c r="C17" s="137">
        <f t="shared" si="2"/>
        <v>2812.51</v>
      </c>
      <c r="D17" s="137">
        <v>6</v>
      </c>
      <c r="E17" s="137">
        <v>901.13</v>
      </c>
      <c r="F17" s="137">
        <v>2</v>
      </c>
      <c r="G17" s="137">
        <v>1911.38</v>
      </c>
      <c r="H17" s="137">
        <v>2</v>
      </c>
      <c r="I17" s="137">
        <f>13.65+1711.5</f>
        <v>1725.15</v>
      </c>
      <c r="J17" s="137">
        <v>0</v>
      </c>
      <c r="K17" s="137">
        <v>0</v>
      </c>
      <c r="L17" s="137">
        <v>5</v>
      </c>
      <c r="M17" s="137">
        <v>887.48</v>
      </c>
      <c r="N17" s="137">
        <v>1</v>
      </c>
      <c r="O17" s="137">
        <v>199.88</v>
      </c>
    </row>
    <row r="18" spans="1:15" s="139" customFormat="1" ht="17.25" customHeight="1">
      <c r="A18" s="66">
        <v>42430</v>
      </c>
      <c r="B18" s="137">
        <f>SUM(D18,F18)</f>
        <v>20</v>
      </c>
      <c r="C18" s="137">
        <f>SUM(E18,G18)</f>
        <v>9428.81</v>
      </c>
      <c r="D18" s="137">
        <v>17</v>
      </c>
      <c r="E18" s="137">
        <v>1690.31</v>
      </c>
      <c r="F18" s="137">
        <v>3</v>
      </c>
      <c r="G18" s="137">
        <v>7738.5</v>
      </c>
      <c r="H18" s="137">
        <v>4</v>
      </c>
      <c r="I18" s="137">
        <f>8.32+1788.5+2450</f>
        <v>4246.82</v>
      </c>
      <c r="J18" s="137">
        <v>0</v>
      </c>
      <c r="K18" s="137">
        <v>0</v>
      </c>
      <c r="L18" s="137">
        <v>15</v>
      </c>
      <c r="M18" s="137">
        <f>1032.35+3500</f>
        <v>4532.3500000000004</v>
      </c>
      <c r="N18" s="137">
        <v>1</v>
      </c>
      <c r="O18" s="137">
        <v>649.64</v>
      </c>
    </row>
    <row r="19" spans="1:15" s="139" customFormat="1" ht="13.5" customHeight="1">
      <c r="A19" s="946" t="s">
        <v>773</v>
      </c>
      <c r="B19" s="140"/>
      <c r="C19" s="140"/>
      <c r="D19" s="140"/>
      <c r="E19" s="140"/>
      <c r="F19" s="140"/>
      <c r="G19" s="140"/>
      <c r="H19" s="140"/>
      <c r="I19" s="140"/>
      <c r="J19" s="140"/>
      <c r="K19" s="140"/>
      <c r="L19" s="140"/>
      <c r="M19" s="140"/>
      <c r="N19" s="140"/>
      <c r="O19" s="140"/>
    </row>
    <row r="20" spans="1:15" s="143" customFormat="1" ht="13.5" customHeight="1">
      <c r="A20" s="141" t="s">
        <v>125</v>
      </c>
      <c r="B20" s="140"/>
      <c r="C20" s="140"/>
      <c r="D20" s="140"/>
      <c r="E20" s="142"/>
      <c r="F20" s="140"/>
      <c r="G20" s="140"/>
      <c r="H20" s="140"/>
      <c r="I20" s="140"/>
      <c r="J20" s="140"/>
      <c r="K20" s="140"/>
      <c r="L20" s="140"/>
      <c r="M20" s="140"/>
      <c r="N20" s="140"/>
      <c r="O20" s="142"/>
    </row>
  </sheetData>
  <mergeCells count="11">
    <mergeCell ref="N3:O3"/>
    <mergeCell ref="A1:O1"/>
    <mergeCell ref="A2:A4"/>
    <mergeCell ref="B2:C3"/>
    <mergeCell ref="D2:G2"/>
    <mergeCell ref="H2:O2"/>
    <mergeCell ref="D3:E3"/>
    <mergeCell ref="F3:G3"/>
    <mergeCell ref="H3:I3"/>
    <mergeCell ref="J3:K3"/>
    <mergeCell ref="L3:M3"/>
  </mergeCells>
  <pageMargins left="0.75" right="0.75" top="1" bottom="1" header="0.5" footer="0.5"/>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74</vt:i4>
      </vt:variant>
      <vt:variant>
        <vt:lpstr>Named Ranges</vt:lpstr>
      </vt:variant>
      <vt:variant>
        <vt:i4>72</vt:i4>
      </vt:variant>
    </vt:vector>
  </HeadingPairs>
  <TitlesOfParts>
    <vt:vector size="146" baseType="lpstr">
      <vt:lpstr>Tables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Sheet1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'46'!Print_Area</vt:lpstr>
      <vt:lpstr>'47'!Print_Area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'7'!Print_Area</vt:lpstr>
      <vt:lpstr>'70'!Print_Area</vt:lpstr>
      <vt:lpstr>'71'!Print_Area</vt:lpstr>
      <vt:lpstr>'72'!Print_Area</vt:lpstr>
      <vt:lpstr>'8'!Print_Area</vt:lpstr>
      <vt:lpstr>'9'!Print_Area</vt:lpstr>
      <vt:lpstr>Tables!Print_Area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Somrita Naskar</dc:creator>
  <cp:lastModifiedBy>Somrita Naskar</cp:lastModifiedBy>
  <cp:lastPrinted>2016-02-29T07:14:52Z</cp:lastPrinted>
  <dcterms:created xsi:type="dcterms:W3CDTF">2016-02-23T04:41:08Z</dcterms:created>
  <dcterms:modified xsi:type="dcterms:W3CDTF">2016-05-19T11:59:55Z</dcterms:modified>
</cp:coreProperties>
</file>