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71.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sheets/sheet5.xml" ContentType="application/vnd.openxmlformats-officedocument.spreadsheetml.worksheet+xml"/>
  <Override PartName="/xl/externalLinks/externalLink5.xml" ContentType="application/vnd.openxmlformats-officedocument.spreadsheetml.externalLink+xml"/>
  <Override PartName="/xl/worksheets/sheet3.xml" ContentType="application/vnd.openxmlformats-officedocument.spreadsheetml.worksheet+xml"/>
  <Override PartName="/xl/externalLinks/externalLink3.xml" ContentType="application/vnd.openxmlformats-officedocument.spreadsheetml.externalLink+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externalLinks/externalLink1.xml" ContentType="application/vnd.openxmlformats-officedocument.spreadsheetml.externalLink+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67.xml" ContentType="application/vnd.openxmlformats-officedocument.spreadsheetml.worksheet+xml"/>
  <Override PartName="/xl/externalLinks/externalLink10.xml" ContentType="application/vnd.openxmlformats-officedocument.spreadsheetml.externalLink+xml"/>
  <Override PartName="/xl/sharedStrings.xml" ContentType="application/vnd.openxmlformats-officedocument.spreadsheetml.sharedString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54.xml" ContentType="application/vnd.openxmlformats-officedocument.spreadsheetml.worksheet+xml"/>
  <Override PartName="/xl/worksheets/sheet56.xml" ContentType="application/vnd.openxmlformats-officedocument.spreadsheetml.worksheet+xml"/>
  <Override PartName="/xl/worksheets/sheet65.xml" ContentType="application/vnd.openxmlformats-officedocument.spreadsheetml.worksheet+xml"/>
  <Override PartName="/xl/worksheets/sheet74.xml" ContentType="application/vnd.openxmlformats-officedocument.spreadsheetml.workshee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7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externalLinks/externalLink8.xml" ContentType="application/vnd.openxmlformats-officedocument.spreadsheetml.externalLink+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externalLinks/externalLink6.xml" ContentType="application/vnd.openxmlformats-officedocument.spreadsheetml.externalLink+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worksheets/sheet59.xml" ContentType="application/vnd.openxmlformats-officedocument.spreadsheetml.worksheet+xml"/>
  <Override PartName="/xl/worksheets/sheet68.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worksheets/sheet64.xml" ContentType="application/vnd.openxmlformats-officedocument.spreadsheetml.worksheet+xml"/>
  <Override PartName="/xl/worksheets/sheet73.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200" windowHeight="10995" tabRatio="856" firstSheet="20" activeTab="23"/>
  </bookViews>
  <sheets>
    <sheet name="Tables" sheetId="2" r:id="rId1"/>
    <sheet name="1" sheetId="3" r:id="rId2"/>
    <sheet name="2" sheetId="4" r:id="rId3"/>
    <sheet name="3" sheetId="5" r:id="rId4"/>
    <sheet name="4" sheetId="6" r:id="rId5"/>
    <sheet name="5" sheetId="7" r:id="rId6"/>
    <sheet name="6" sheetId="8" r:id="rId7"/>
    <sheet name="7" sheetId="9" r:id="rId8"/>
    <sheet name="8" sheetId="10" r:id="rId9"/>
    <sheet name="9" sheetId="11" r:id="rId10"/>
    <sheet name="10" sheetId="12" r:id="rId11"/>
    <sheet name="11" sheetId="13" r:id="rId12"/>
    <sheet name="12" sheetId="14" r:id="rId13"/>
    <sheet name="13" sheetId="15" r:id="rId14"/>
    <sheet name="14" sheetId="16" r:id="rId15"/>
    <sheet name="15" sheetId="17" r:id="rId16"/>
    <sheet name="16" sheetId="18" r:id="rId17"/>
    <sheet name="17" sheetId="19" r:id="rId18"/>
    <sheet name="18" sheetId="20" r:id="rId19"/>
    <sheet name="19" sheetId="21" r:id="rId20"/>
    <sheet name="20" sheetId="22" r:id="rId21"/>
    <sheet name="21" sheetId="70" r:id="rId22"/>
    <sheet name="22" sheetId="71" r:id="rId23"/>
    <sheet name="23" sheetId="72" r:id="rId24"/>
    <sheet name="24" sheetId="73" r:id="rId25"/>
    <sheet name="25" sheetId="53" r:id="rId26"/>
    <sheet name="26" sheetId="54" r:id="rId27"/>
    <sheet name="27" sheetId="55" r:id="rId28"/>
    <sheet name="28" sheetId="56" r:id="rId29"/>
    <sheet name="29" sheetId="57" r:id="rId30"/>
    <sheet name="30" sheetId="58" r:id="rId31"/>
    <sheet name="31" sheetId="59" r:id="rId32"/>
    <sheet name="32" sheetId="60" r:id="rId33"/>
    <sheet name="33" sheetId="61" r:id="rId34"/>
    <sheet name="34" sheetId="62" r:id="rId35"/>
    <sheet name="35" sheetId="63" r:id="rId36"/>
    <sheet name="36" sheetId="64" r:id="rId37"/>
    <sheet name="37" sheetId="65" r:id="rId38"/>
    <sheet name="38" sheetId="66" r:id="rId39"/>
    <sheet name="39" sheetId="67" r:id="rId40"/>
    <sheet name="40" sheetId="68" r:id="rId41"/>
    <sheet name="41" sheetId="34" r:id="rId42"/>
    <sheet name="42" sheetId="35" r:id="rId43"/>
    <sheet name="43" sheetId="36" r:id="rId44"/>
    <sheet name="44" sheetId="37" r:id="rId45"/>
    <sheet name="45" sheetId="38" r:id="rId46"/>
    <sheet name="46" sheetId="39" r:id="rId47"/>
    <sheet name="47" sheetId="40" r:id="rId48"/>
    <sheet name="48" sheetId="41" r:id="rId49"/>
    <sheet name="49" sheetId="42" r:id="rId50"/>
    <sheet name="50" sheetId="43" r:id="rId51"/>
    <sheet name="51" sheetId="74" r:id="rId52"/>
    <sheet name="52" sheetId="44" r:id="rId53"/>
    <sheet name="53" sheetId="45" r:id="rId54"/>
    <sheet name="54" sheetId="46" r:id="rId55"/>
    <sheet name="55" sheetId="47" r:id="rId56"/>
    <sheet name="56" sheetId="48" r:id="rId57"/>
    <sheet name="57" sheetId="49" r:id="rId58"/>
    <sheet name="58" sheetId="50" r:id="rId59"/>
    <sheet name="59" sheetId="51" r:id="rId60"/>
    <sheet name="60" sheetId="52" r:id="rId61"/>
    <sheet name="61" sheetId="23" r:id="rId62"/>
    <sheet name="62" sheetId="24" r:id="rId63"/>
    <sheet name="63" sheetId="25" r:id="rId64"/>
    <sheet name="64" sheetId="26" r:id="rId65"/>
    <sheet name="65" sheetId="27" r:id="rId66"/>
    <sheet name="66" sheetId="28" r:id="rId67"/>
    <sheet name="67" sheetId="29" r:id="rId68"/>
    <sheet name="68" sheetId="30" r:id="rId69"/>
    <sheet name="69" sheetId="31" r:id="rId70"/>
    <sheet name="70" sheetId="32" r:id="rId71"/>
    <sheet name="71" sheetId="33" r:id="rId72"/>
    <sheet name="72" sheetId="69" r:id="rId73"/>
    <sheet name="Sheet1" sheetId="1" r:id="rId74"/>
  </sheets>
  <externalReferences>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s>
  <definedNames>
    <definedName name="_Hlk300751338" localSheetId="51">'51'!#REF!</definedName>
    <definedName name="_xlnm.Print_Area" localSheetId="1">'1'!$A$1:$D$41</definedName>
    <definedName name="_xlnm.Print_Area" localSheetId="10">'10'!$A$1:$J$12</definedName>
    <definedName name="_xlnm.Print_Area" localSheetId="11">'11'!$A$1:$J$10</definedName>
    <definedName name="_xlnm.Print_Area" localSheetId="12">'12'!$A$1:$J$9</definedName>
    <definedName name="_xlnm.Print_Area" localSheetId="13">'13'!$A$1:$I$12</definedName>
    <definedName name="_xlnm.Print_Area" localSheetId="14">'14'!$A$1:$M$11</definedName>
    <definedName name="_xlnm.Print_Area" localSheetId="15">'15'!$A$1:$M$9</definedName>
    <definedName name="_xlnm.Print_Area" localSheetId="16">'16'!$A$1:$E$10</definedName>
    <definedName name="_xlnm.Print_Area" localSheetId="17">'17'!$A$1:$P$10</definedName>
    <definedName name="_xlnm.Print_Area" localSheetId="18">'18'!$A$1:$P$11</definedName>
    <definedName name="_xlnm.Print_Area" localSheetId="19">'19'!$A$1:$G$33</definedName>
    <definedName name="_xlnm.Print_Area" localSheetId="2">'2'!$A$1:$J$12</definedName>
    <definedName name="_xlnm.Print_Area" localSheetId="20">'20'!$A$1:$F$10</definedName>
    <definedName name="_xlnm.Print_Area" localSheetId="21">'21'!$A$1:$G$5</definedName>
    <definedName name="_xlnm.Print_Area" localSheetId="22">'22'!$A$1:$J$39</definedName>
    <definedName name="_xlnm.Print_Area" localSheetId="23">'23'!$A$1:$J$58</definedName>
    <definedName name="_xlnm.Print_Area" localSheetId="24">'24'!$A$1:$H$11</definedName>
    <definedName name="_xlnm.Print_Area" localSheetId="25">'25'!$A$1:$I$20</definedName>
    <definedName name="_xlnm.Print_Area" localSheetId="26">'26'!$A$1:$G$10</definedName>
    <definedName name="_xlnm.Print_Area" localSheetId="27">'27'!$A$1:$L$13</definedName>
    <definedName name="_xlnm.Print_Area" localSheetId="28">'28'!$A$1:$Q$9</definedName>
    <definedName name="_xlnm.Print_Area" localSheetId="29">'29'!$A$1:$R$11</definedName>
    <definedName name="_xlnm.Print_Area" localSheetId="3">'3'!$A$1:$H$12</definedName>
    <definedName name="_xlnm.Print_Area" localSheetId="30">'30'!$A$1:$R$10</definedName>
    <definedName name="_xlnm.Print_Area" localSheetId="31">'31'!$A$1:$R$11</definedName>
    <definedName name="_xlnm.Print_Area" localSheetId="32">'32'!$A$1:$M$7</definedName>
    <definedName name="_xlnm.Print_Area" localSheetId="33">'33'!$A$1:$L$3</definedName>
    <definedName name="_xlnm.Print_Area" localSheetId="34">'34'!$A$1:$L$3</definedName>
    <definedName name="_xlnm.Print_Area" localSheetId="35">'35'!$A$1:$K$3</definedName>
    <definedName name="_xlnm.Print_Area" localSheetId="36">'36'!$A$1:$L$3</definedName>
    <definedName name="_xlnm.Print_Area" localSheetId="37">'37'!$A$1:$L$12</definedName>
    <definedName name="_xlnm.Print_Area" localSheetId="38">'38'!$A$1:$L$11</definedName>
    <definedName name="_xlnm.Print_Area" localSheetId="39">'39'!$A$1:$L$10</definedName>
    <definedName name="_xlnm.Print_Area" localSheetId="4">'4'!$A$1:$I$14</definedName>
    <definedName name="_xlnm.Print_Area" localSheetId="40">'40'!$A$1:$P$11</definedName>
    <definedName name="_xlnm.Print_Area" localSheetId="41">'41'!$A$1:$I$11</definedName>
    <definedName name="_xlnm.Print_Area" localSheetId="42">'42'!$A$1:$J$10</definedName>
    <definedName name="_xlnm.Print_Area" localSheetId="43">'43'!$A$1:$I$13</definedName>
    <definedName name="_xlnm.Print_Area" localSheetId="44">'44'!$A$1:$J$10</definedName>
    <definedName name="_xlnm.Print_Area" localSheetId="45">'45'!$A$1:$J$9</definedName>
    <definedName name="_xlnm.Print_Area" localSheetId="46">'46'!$A$1:$I$12</definedName>
    <definedName name="_xlnm.Print_Area" localSheetId="47">'47'!$A$1:$N$12</definedName>
    <definedName name="_xlnm.Print_Area" localSheetId="49">'49'!$A$1:$G$9</definedName>
    <definedName name="_xlnm.Print_Area" localSheetId="5">'5'!$A$1:$S$14</definedName>
    <definedName name="_xlnm.Print_Area" localSheetId="50">'50'!$A$1:$J$8</definedName>
    <definedName name="_xlnm.Print_Area" localSheetId="51">'51'!$A$1:$AC$13</definedName>
    <definedName name="_xlnm.Print_Area" localSheetId="52">'52'!$A$1:$K$10</definedName>
    <definedName name="_xlnm.Print_Area" localSheetId="53">'53'!$A$1:$K$10</definedName>
    <definedName name="_xlnm.Print_Area" localSheetId="54">'54'!$A$1:$L$22</definedName>
    <definedName name="_xlnm.Print_Area" localSheetId="55">'55'!$A$1:$Q$23</definedName>
    <definedName name="_xlnm.Print_Area" localSheetId="56">'56'!$A$1:$J$10</definedName>
    <definedName name="_xlnm.Print_Area" localSheetId="57">'57'!$A$1:$G$17</definedName>
    <definedName name="_xlnm.Print_Area" localSheetId="58">'58'!$A$1:$M$22</definedName>
    <definedName name="_xlnm.Print_Area" localSheetId="59">'59'!$A$1:$K$12</definedName>
    <definedName name="_xlnm.Print_Area" localSheetId="6">'6'!$A$1:$E$10</definedName>
    <definedName name="_xlnm.Print_Area" localSheetId="60">'60'!$A$1:$J$20</definedName>
    <definedName name="_xlnm.Print_Area" localSheetId="61">'61'!$A$1:$E$16</definedName>
    <definedName name="_xlnm.Print_Area" localSheetId="62">'62'!$A$1:$H$12</definedName>
    <definedName name="_xlnm.Print_Area" localSheetId="63">'63'!$A$1:$H$12</definedName>
    <definedName name="_xlnm.Print_Area" localSheetId="64">'64'!$A$1:$T$14</definedName>
    <definedName name="_xlnm.Print_Area" localSheetId="65">'65'!$A$1:$S$13</definedName>
    <definedName name="_xlnm.Print_Area" localSheetId="66">'66'!$A$1:$F$13</definedName>
    <definedName name="_xlnm.Print_Area" localSheetId="67">'67'!$A$1:$E$11</definedName>
    <definedName name="_xlnm.Print_Area" localSheetId="68">'68'!$A$1:$E$10</definedName>
    <definedName name="_xlnm.Print_Area" localSheetId="69">'69'!$A$1:$M$16</definedName>
    <definedName name="_xlnm.Print_Area" localSheetId="7">'7'!$A$1:$H$25</definedName>
    <definedName name="_xlnm.Print_Area" localSheetId="70">'70'!$A$1:$M$13</definedName>
    <definedName name="_xlnm.Print_Area" localSheetId="71">'71'!$A$1:$G$11</definedName>
    <definedName name="_xlnm.Print_Area" localSheetId="72">'72'!$A$1:$F$43</definedName>
    <definedName name="_xlnm.Print_Area" localSheetId="8">'8'!$A$1:$P$12</definedName>
    <definedName name="_xlnm.Print_Area" localSheetId="9">'9'!$A$1:$N$11</definedName>
    <definedName name="_xlnm.Print_Area" localSheetId="0">Tables!$A$1:$A$96</definedName>
  </definedNames>
  <calcPr calcId="12451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72"/>
  <c r="J6" i="67" l="1"/>
  <c r="F4" i="42" l="1"/>
  <c r="F18" i="69" l="1"/>
  <c r="E18"/>
  <c r="D18"/>
  <c r="C18"/>
  <c r="B18"/>
  <c r="A11" i="51"/>
  <c r="K5"/>
  <c r="J5"/>
  <c r="I5"/>
  <c r="H5"/>
  <c r="G5"/>
  <c r="F5"/>
  <c r="E5"/>
  <c r="D5"/>
  <c r="C5"/>
  <c r="B5"/>
  <c r="A9" i="48"/>
  <c r="I8"/>
  <c r="H8"/>
  <c r="G8"/>
  <c r="D8"/>
  <c r="J8" s="1"/>
  <c r="I7"/>
  <c r="H7"/>
  <c r="H5" s="1"/>
  <c r="G7"/>
  <c r="G5" s="1"/>
  <c r="D7"/>
  <c r="J7" s="1"/>
  <c r="J5" s="1"/>
  <c r="G6"/>
  <c r="D6"/>
  <c r="D5" s="1"/>
  <c r="I5"/>
  <c r="F5"/>
  <c r="E5"/>
  <c r="C5"/>
  <c r="B5"/>
  <c r="A9" i="44"/>
  <c r="J8"/>
  <c r="G8"/>
  <c r="D8"/>
  <c r="J7"/>
  <c r="J5" s="1"/>
  <c r="G7"/>
  <c r="D7"/>
  <c r="D5" s="1"/>
  <c r="J6"/>
  <c r="G6"/>
  <c r="G5" s="1"/>
  <c r="D6"/>
  <c r="K5"/>
  <c r="I5"/>
  <c r="H5"/>
  <c r="F5"/>
  <c r="E5"/>
  <c r="C5"/>
  <c r="B5"/>
  <c r="AC5" i="74"/>
  <c r="AB5"/>
  <c r="AA5"/>
  <c r="Z5"/>
  <c r="Y5"/>
  <c r="X5"/>
  <c r="W5"/>
  <c r="V5"/>
  <c r="U5"/>
  <c r="T5"/>
  <c r="S5"/>
  <c r="R5"/>
  <c r="Q5"/>
  <c r="P5"/>
  <c r="O5"/>
  <c r="N5"/>
  <c r="M5"/>
  <c r="L5"/>
  <c r="K5"/>
  <c r="J5"/>
  <c r="I5"/>
  <c r="H5"/>
  <c r="G5"/>
  <c r="F5"/>
  <c r="E5"/>
  <c r="D5"/>
  <c r="C5"/>
  <c r="B5"/>
  <c r="F4" i="43"/>
  <c r="E4"/>
  <c r="D4"/>
  <c r="C4"/>
  <c r="B4"/>
  <c r="A8" i="42"/>
  <c r="E4"/>
  <c r="D4"/>
  <c r="C4"/>
  <c r="B4"/>
  <c r="A9" i="41"/>
  <c r="G5"/>
  <c r="F5"/>
  <c r="E5"/>
  <c r="D5"/>
  <c r="C5"/>
  <c r="B5"/>
  <c r="A12" i="40"/>
  <c r="N8"/>
  <c r="M8"/>
  <c r="L8"/>
  <c r="K8"/>
  <c r="J8"/>
  <c r="I8"/>
  <c r="H8"/>
  <c r="G8"/>
  <c r="F8"/>
  <c r="E8"/>
  <c r="D8"/>
  <c r="C8"/>
  <c r="B8"/>
  <c r="A9" i="39"/>
  <c r="I5"/>
  <c r="H5"/>
  <c r="G5"/>
  <c r="F5"/>
  <c r="E5"/>
  <c r="D5"/>
  <c r="C5"/>
  <c r="B5"/>
  <c r="A9" i="38"/>
  <c r="I5"/>
  <c r="H5"/>
  <c r="G5"/>
  <c r="F5"/>
  <c r="E5"/>
  <c r="D5"/>
  <c r="C5"/>
  <c r="B5"/>
  <c r="A9" i="37"/>
  <c r="I5"/>
  <c r="H5"/>
  <c r="G5"/>
  <c r="F5"/>
  <c r="E5"/>
  <c r="D5"/>
  <c r="C5"/>
  <c r="B5"/>
  <c r="A9" i="36"/>
  <c r="I5"/>
  <c r="H5"/>
  <c r="G5"/>
  <c r="F5"/>
  <c r="E5"/>
  <c r="D5"/>
  <c r="C5"/>
  <c r="B5"/>
  <c r="A9" i="35"/>
  <c r="I5"/>
  <c r="H5"/>
  <c r="G5"/>
  <c r="F5"/>
  <c r="E5"/>
  <c r="D5"/>
  <c r="C5"/>
  <c r="B5"/>
  <c r="A9" i="34"/>
  <c r="I5"/>
  <c r="H5"/>
  <c r="G5"/>
  <c r="F5"/>
  <c r="E5"/>
  <c r="D5"/>
  <c r="C5"/>
  <c r="B5"/>
  <c r="G9" i="53" l="1"/>
  <c r="G8"/>
  <c r="G7"/>
  <c r="F6"/>
  <c r="G6" s="1"/>
  <c r="G5"/>
  <c r="A1" i="71" l="1"/>
  <c r="A9" i="70"/>
  <c r="A9" i="22"/>
  <c r="F26" i="21"/>
  <c r="E26"/>
  <c r="C26"/>
  <c r="F4"/>
  <c r="P6" i="20"/>
  <c r="O6"/>
  <c r="N6"/>
  <c r="M6"/>
  <c r="L6"/>
  <c r="K6"/>
  <c r="H6"/>
  <c r="G6"/>
  <c r="F6"/>
  <c r="J6" s="1"/>
  <c r="E6"/>
  <c r="I6" s="1"/>
  <c r="D6"/>
  <c r="C6"/>
  <c r="B6"/>
  <c r="P5" i="19"/>
  <c r="O5"/>
  <c r="N5"/>
  <c r="M5"/>
  <c r="L5"/>
  <c r="K5"/>
  <c r="H5"/>
  <c r="G5"/>
  <c r="F5"/>
  <c r="J5" s="1"/>
  <c r="E5"/>
  <c r="I5" s="1"/>
  <c r="D5"/>
  <c r="C5"/>
  <c r="B5"/>
  <c r="M5" i="17"/>
  <c r="L5"/>
  <c r="K5"/>
  <c r="J5"/>
  <c r="I5"/>
  <c r="H5"/>
  <c r="G5"/>
  <c r="F5"/>
  <c r="E5"/>
  <c r="D5"/>
  <c r="C5"/>
  <c r="B5"/>
  <c r="M6" i="16"/>
  <c r="L6"/>
  <c r="K6"/>
  <c r="J6"/>
  <c r="I6"/>
  <c r="H6"/>
  <c r="G6"/>
  <c r="F6"/>
  <c r="E6"/>
  <c r="D6"/>
  <c r="C6"/>
  <c r="B6"/>
  <c r="G5" i="15"/>
  <c r="F5"/>
  <c r="E5"/>
  <c r="D5"/>
  <c r="C5"/>
  <c r="B5"/>
  <c r="I5" i="14"/>
  <c r="H5"/>
  <c r="G5"/>
  <c r="F5"/>
  <c r="E5"/>
  <c r="D5"/>
  <c r="C5"/>
  <c r="B5"/>
  <c r="I5" i="13"/>
  <c r="H5"/>
  <c r="G5"/>
  <c r="F5"/>
  <c r="E5"/>
  <c r="D5"/>
  <c r="C5"/>
  <c r="B5"/>
  <c r="M9" i="10"/>
  <c r="C9"/>
  <c r="B9"/>
  <c r="C8"/>
  <c r="B8"/>
  <c r="E25" i="9"/>
  <c r="D25"/>
  <c r="C25"/>
  <c r="B25"/>
  <c r="A1" i="4"/>
  <c r="T6" i="26" l="1"/>
  <c r="S6"/>
  <c r="R6"/>
  <c r="Q6"/>
  <c r="P6"/>
  <c r="O6"/>
  <c r="N6"/>
  <c r="M6"/>
  <c r="L6"/>
  <c r="K6"/>
  <c r="J6"/>
  <c r="I6"/>
  <c r="H6"/>
  <c r="G6"/>
  <c r="F6"/>
  <c r="E6"/>
  <c r="D6"/>
  <c r="C6"/>
  <c r="B6"/>
  <c r="B5" i="25"/>
  <c r="Q4" i="56" l="1"/>
  <c r="R6" i="58"/>
  <c r="Q6"/>
  <c r="L6" i="67"/>
  <c r="K6"/>
  <c r="L6" i="65"/>
  <c r="K6"/>
  <c r="J6"/>
  <c r="I6"/>
  <c r="H6"/>
  <c r="G6"/>
  <c r="F6"/>
  <c r="E6"/>
  <c r="D6"/>
  <c r="C6"/>
  <c r="B6"/>
  <c r="M6" i="60"/>
  <c r="L6"/>
  <c r="K6"/>
  <c r="J6"/>
  <c r="I6"/>
  <c r="H6"/>
  <c r="R6" i="59"/>
  <c r="Q6"/>
  <c r="J8" i="20" l="1"/>
  <c r="I8"/>
  <c r="J7"/>
  <c r="I7"/>
  <c r="J7" i="19"/>
  <c r="I7"/>
  <c r="J6"/>
  <c r="I6"/>
  <c r="I6" i="67" l="1"/>
  <c r="H6"/>
  <c r="G6"/>
  <c r="F6"/>
  <c r="E6"/>
  <c r="D6"/>
  <c r="C6"/>
  <c r="B6"/>
  <c r="C7" i="10" l="1"/>
  <c r="B7"/>
  <c r="C8" i="7"/>
  <c r="B8"/>
  <c r="I15" i="47" l="1"/>
  <c r="I19" s="1"/>
  <c r="H15"/>
  <c r="H19" s="1"/>
  <c r="G15"/>
  <c r="G19" s="1"/>
  <c r="F15"/>
  <c r="F19" s="1"/>
  <c r="E15"/>
  <c r="E19" s="1"/>
  <c r="D15"/>
  <c r="D19" s="1"/>
  <c r="C15"/>
  <c r="C19" s="1"/>
  <c r="B15"/>
  <c r="B19" s="1"/>
  <c r="I11"/>
  <c r="H11"/>
  <c r="G11"/>
  <c r="F11"/>
  <c r="E11"/>
  <c r="D11"/>
  <c r="C11"/>
  <c r="B11"/>
  <c r="I5"/>
  <c r="H5"/>
  <c r="G5"/>
  <c r="F5"/>
  <c r="E5"/>
  <c r="D5"/>
  <c r="C5"/>
  <c r="B5"/>
  <c r="B18" i="46"/>
  <c r="E14"/>
  <c r="E18" s="1"/>
  <c r="D14"/>
  <c r="C14"/>
  <c r="B14"/>
  <c r="E10"/>
  <c r="D10"/>
  <c r="D18" s="1"/>
  <c r="C10"/>
  <c r="B10"/>
  <c r="E4"/>
  <c r="D4"/>
  <c r="C4"/>
  <c r="C18" s="1"/>
  <c r="B4"/>
  <c r="J7" i="66" l="1"/>
  <c r="I7"/>
  <c r="L7" i="60"/>
  <c r="P6" i="59"/>
  <c r="O6"/>
  <c r="N6"/>
  <c r="M6"/>
  <c r="L6"/>
  <c r="K6"/>
  <c r="J6"/>
  <c r="I6"/>
  <c r="H6"/>
  <c r="G6"/>
  <c r="F6"/>
  <c r="E6"/>
  <c r="D6"/>
  <c r="C6"/>
  <c r="B6"/>
  <c r="P6" i="58"/>
  <c r="O6"/>
  <c r="N6"/>
  <c r="M6"/>
  <c r="L6"/>
  <c r="K6"/>
  <c r="J6"/>
  <c r="I6"/>
  <c r="H6"/>
  <c r="G6"/>
  <c r="F6"/>
  <c r="E6"/>
  <c r="D6"/>
  <c r="C6"/>
  <c r="B6"/>
  <c r="N5" i="57"/>
  <c r="H5"/>
  <c r="E5"/>
  <c r="P4" i="56"/>
  <c r="O4"/>
  <c r="N4"/>
  <c r="M4"/>
  <c r="L4"/>
  <c r="K4"/>
  <c r="J4"/>
  <c r="I4"/>
  <c r="H4"/>
  <c r="G4"/>
  <c r="F4"/>
  <c r="E4"/>
  <c r="D4"/>
  <c r="C4"/>
  <c r="B4"/>
  <c r="A1" i="69" l="1"/>
  <c r="A1" i="51" l="1"/>
  <c r="A1" i="49"/>
  <c r="A1" i="47"/>
  <c r="A1" i="74"/>
  <c r="A1" i="42"/>
  <c r="A1" i="40" l="1"/>
  <c r="A1" i="36"/>
  <c r="A1" i="35"/>
  <c r="A1" i="34"/>
  <c r="A1" i="67"/>
  <c r="A1" i="66"/>
  <c r="A1" i="65"/>
  <c r="A1" i="62"/>
  <c r="A1" i="61"/>
  <c r="A1" i="59"/>
  <c r="A1" i="58"/>
  <c r="A1" i="57"/>
  <c r="A1" i="56"/>
  <c r="A1" i="55"/>
  <c r="A1" i="54"/>
  <c r="A1" i="53" l="1"/>
  <c r="A1" i="73"/>
  <c r="A1" i="70"/>
  <c r="A1" i="22"/>
  <c r="A1" i="21"/>
  <c r="A1" i="20"/>
  <c r="A1" i="19"/>
  <c r="A1" i="17"/>
  <c r="A1" i="16"/>
  <c r="A1" i="15"/>
  <c r="A1" i="14"/>
  <c r="A1" i="13"/>
  <c r="A1" i="9"/>
  <c r="A1" i="8"/>
  <c r="A1" i="3"/>
  <c r="A1" i="64" l="1"/>
  <c r="A1" i="63"/>
  <c r="A1" i="12" l="1"/>
  <c r="A1" i="11"/>
  <c r="A1" i="10"/>
  <c r="A1" i="7"/>
  <c r="A1" i="6"/>
</calcChain>
</file>

<file path=xl/sharedStrings.xml><?xml version="1.0" encoding="utf-8"?>
<sst xmlns="http://schemas.openxmlformats.org/spreadsheetml/2006/main" count="1808" uniqueCount="818">
  <si>
    <t>Tables</t>
  </si>
  <si>
    <t>Table 1: SEBI Registered Market Intermediaries/Institutions</t>
  </si>
  <si>
    <t>Table 4: Substantial Acquisition of Shares and Takeovers</t>
  </si>
  <si>
    <t xml:space="preserve">Table 5: Capital Raised from the Primary Market through though Public and Rights Issues </t>
  </si>
  <si>
    <t>Table 6: Issues Listed on SME Platform</t>
  </si>
  <si>
    <t xml:space="preserve">Table 7: Industry-wise Classification of Capital Raised through Public and Rights Issues </t>
  </si>
  <si>
    <t xml:space="preserve">Table 8: Sector-wise and Region-wise Distribution of Capital Mobilised through Public and Rights Issues </t>
  </si>
  <si>
    <t xml:space="preserve">Table 9: Size-wise Classification of Capital Raised through Public and Rights Issues </t>
  </si>
  <si>
    <t>Table 10: Capital Raised by Listed Companies from the Primary Market through QIPs</t>
  </si>
  <si>
    <t>Table 11: Preferential Allotments Listed at BSE and NSE</t>
  </si>
  <si>
    <t>Table 12: Private Placement of Corporate Debt Reported to BSE and NSE</t>
  </si>
  <si>
    <t>Table 13: Trading in the Corporate Debt Market</t>
  </si>
  <si>
    <t>Table 14: Ratings Assigned for Long-term Corporate Debt Securities (Maturity ≥ 1 year)</t>
  </si>
  <si>
    <t>Table 15: Review of Accepted Ratings of Corporate Debt Securities (Maturity ≥ 1 year)</t>
  </si>
  <si>
    <r>
      <t>Table 16: Distribution of Turnover on Cash Segments of Exchanges (</t>
    </r>
    <r>
      <rPr>
        <sz val="10"/>
        <rFont val="Rupee Foradian"/>
        <family val="2"/>
      </rPr>
      <t xml:space="preserve">` </t>
    </r>
    <r>
      <rPr>
        <sz val="10"/>
        <rFont val="Palatino Linotype"/>
        <family val="1"/>
      </rPr>
      <t>crore)</t>
    </r>
  </si>
  <si>
    <t xml:space="preserve">Table 17: Trends in Cash Segment of BSE </t>
  </si>
  <si>
    <t xml:space="preserve">Table 18: Trends in Cash Segment of NSE </t>
  </si>
  <si>
    <t>Table 19: City-wise Distribution of Turnover on Cash Segments of BSE and NSE</t>
  </si>
  <si>
    <t>Table 20: Category-wise Share of Turnover in Cash Segment of BSE</t>
  </si>
  <si>
    <t>Table 21: Category-wise Share of Turnover in Cash Segment of NSE</t>
  </si>
  <si>
    <t>Table 24: Advances/Declines in Cash Segment of BSE and NSE</t>
  </si>
  <si>
    <t>Table 25: Trading Frequency in Cash Segment of BSE and NSE</t>
  </si>
  <si>
    <t>Table 26: Daily Volatility of Major Indices  (percent)</t>
  </si>
  <si>
    <t>Table 27: Percentage Share of Top ‘N’ Securities/Members in Turnover of Cash Segment  (percent)</t>
  </si>
  <si>
    <t xml:space="preserve">Table 28: Settlement Statistics for Cash Segment of BSE </t>
  </si>
  <si>
    <t xml:space="preserve">Table 29: Settlement Statistics for Cash Segment of NSE </t>
  </si>
  <si>
    <t xml:space="preserve">Table 30: Trends in Equity Derivatives Segment at BSE (Turnover in Notional Value) </t>
  </si>
  <si>
    <t xml:space="preserve">Table 31: Trends in Equity Derivatives Segment at NSE </t>
  </si>
  <si>
    <r>
      <t>Table 32: Settlement Statistics in Equity Derivatives Segment at BSE and NSE (</t>
    </r>
    <r>
      <rPr>
        <sz val="10"/>
        <rFont val="Rupee Foradian"/>
        <family val="2"/>
      </rPr>
      <t xml:space="preserve">` </t>
    </r>
    <r>
      <rPr>
        <sz val="10"/>
        <rFont val="Palatino Linotype"/>
        <family val="1"/>
      </rPr>
      <t>crore)</t>
    </r>
  </si>
  <si>
    <t>Table 33: Category-wise Share of Turnover &amp; Open Interest in Equity Derivative Segment of BSE</t>
  </si>
  <si>
    <t>Table 34: Category-wise Share of Turnover &amp; Open Interest in Equity Derivative Segment of NSE</t>
  </si>
  <si>
    <t>Table 35: Instrument-wise Turnover in Index Derivatives at BSE</t>
  </si>
  <si>
    <t>Table 36: Instrument-wise Turnover in Index Derivatives at NSE</t>
  </si>
  <si>
    <t>Table 37: Trends in Currency Derivatives Segment at NSE</t>
  </si>
  <si>
    <t>Table 38: Trends in Currency Derivatives Segment at MSEI</t>
  </si>
  <si>
    <t>Table 39: Trends in Currency Derivatives Segment at BSE</t>
  </si>
  <si>
    <r>
      <t>Table 40: Settlement Statistics of Currency Derivatives Segment (</t>
    </r>
    <r>
      <rPr>
        <sz val="10"/>
        <rFont val="Rupee Foradian"/>
        <family val="2"/>
      </rPr>
      <t>`</t>
    </r>
    <r>
      <rPr>
        <sz val="10"/>
        <rFont val="Palatino Linotype"/>
        <family val="1"/>
      </rPr>
      <t xml:space="preserve"> crore)</t>
    </r>
  </si>
  <si>
    <t>Table 41: Instrument-wise Turnover in Currency Derivatives of NSE</t>
  </si>
  <si>
    <t>Table 42: Instrument-wise Turnover in Currency Derivative Segment of MSEI</t>
  </si>
  <si>
    <t>Table 43: Instrument-wise Turnover in Currency Derivative Segment of BSE</t>
  </si>
  <si>
    <r>
      <t>Table 45: Maturity-wise Turnover in Currency Derivative Segment of MSEI (</t>
    </r>
    <r>
      <rPr>
        <sz val="10"/>
        <rFont val="Rupee Foradian"/>
        <family val="2"/>
      </rPr>
      <t xml:space="preserve">` </t>
    </r>
    <r>
      <rPr>
        <sz val="10"/>
        <rFont val="Palatino Linotype"/>
        <family val="1"/>
      </rPr>
      <t>crore)</t>
    </r>
  </si>
  <si>
    <r>
      <t>Table 46: Maturity-wise Turnover in Currency Derivative Segment of BSE (</t>
    </r>
    <r>
      <rPr>
        <sz val="10"/>
        <rFont val="Rupee Foradian"/>
        <family val="2"/>
      </rPr>
      <t>`</t>
    </r>
    <r>
      <rPr>
        <sz val="10"/>
        <rFont val="Palatino Linotype"/>
        <family val="1"/>
      </rPr>
      <t xml:space="preserve"> crore)</t>
    </r>
  </si>
  <si>
    <t>Table 47: Trading Statistics of Interest Rate Futures at BSE, NSE and MSEI</t>
  </si>
  <si>
    <r>
      <t>Table 48: Settlement Statistics in Interest Rate Futures at BSE, NSE and MSEI (</t>
    </r>
    <r>
      <rPr>
        <sz val="10"/>
        <rFont val="Rupee Foradian"/>
        <family val="2"/>
      </rPr>
      <t>`</t>
    </r>
    <r>
      <rPr>
        <sz val="10"/>
        <rFont val="Palatino Linotype"/>
        <family val="1"/>
      </rPr>
      <t xml:space="preserve"> crore)</t>
    </r>
  </si>
  <si>
    <t>Table 49: Trends in Foreign Portfolio Investment</t>
  </si>
  <si>
    <t>Table 51: Assets under the Custody of Custodians</t>
  </si>
  <si>
    <r>
      <t>Table 52: Trends in Resource Mobilization by Mutual Funds (</t>
    </r>
    <r>
      <rPr>
        <sz val="10"/>
        <rFont val="Rupee Foradian"/>
        <family val="2"/>
      </rPr>
      <t xml:space="preserve">` </t>
    </r>
    <r>
      <rPr>
        <sz val="10"/>
        <rFont val="Palatino Linotype"/>
        <family val="1"/>
      </rPr>
      <t>crore)</t>
    </r>
  </si>
  <si>
    <r>
      <t>Table 53: Type-wise Resource Mobilisation by Mutual Funds: Open-ended and Close-ended (</t>
    </r>
    <r>
      <rPr>
        <sz val="10"/>
        <rFont val="Rupee Foradian"/>
        <family val="2"/>
      </rPr>
      <t>`</t>
    </r>
    <r>
      <rPr>
        <sz val="10"/>
        <rFont val="Palatino Linotype"/>
        <family val="1"/>
      </rPr>
      <t xml:space="preserve"> crore)</t>
    </r>
  </si>
  <si>
    <r>
      <t>Table 54: Scheme-wise Resource Mobilisation and Assets under Management by Mutual Funds (</t>
    </r>
    <r>
      <rPr>
        <sz val="10"/>
        <rFont val="Rupee Foradian"/>
        <family val="2"/>
      </rPr>
      <t>`</t>
    </r>
    <r>
      <rPr>
        <sz val="10"/>
        <rFont val="Palatino Linotype"/>
        <family val="1"/>
      </rPr>
      <t xml:space="preserve"> crore)</t>
    </r>
  </si>
  <si>
    <t xml:space="preserve">Table 55: Number of Schemes and Folios by Investment Objective           </t>
  </si>
  <si>
    <r>
      <t>Table 56: Trends in Transactions on Stock Exchanges by Mutual Funds (</t>
    </r>
    <r>
      <rPr>
        <sz val="10"/>
        <rFont val="Rupee Foradian"/>
        <family val="2"/>
      </rPr>
      <t>`</t>
    </r>
    <r>
      <rPr>
        <sz val="10"/>
        <rFont val="Palatino Linotype"/>
        <family val="1"/>
      </rPr>
      <t xml:space="preserve"> crore)</t>
    </r>
  </si>
  <si>
    <t>Table 57: Asset Under Management by Portfolio Manager</t>
  </si>
  <si>
    <t>Table 59: Progress of Dematerialisation at NSDL and CDSL (Listed and Unlisted Companies)</t>
  </si>
  <si>
    <t>Table 61: National Commoditiy Exchanges - Permitted Commodities</t>
  </si>
  <si>
    <t>Table 62: Trends in MCXCOMDEX of MCX</t>
  </si>
  <si>
    <t>Table 63: Trends in Dhaanya of NCDEX</t>
  </si>
  <si>
    <t xml:space="preserve">Table 64: Trends in Commodity Futures at MCX </t>
  </si>
  <si>
    <t xml:space="preserve">Table 65: Trends in Commodity Futures at NCDEX </t>
  </si>
  <si>
    <t xml:space="preserve">Table 66: Trends in Commodity Futures at NMCE </t>
  </si>
  <si>
    <t>Table 69: Category-wise Percentage Share of Turnover &amp; Open Interest at MCX</t>
  </si>
  <si>
    <t>Table 70: Category-wise  Percentage Share of Turnover &amp; Open Interest at NCDEX</t>
  </si>
  <si>
    <t>Table 71: Category-wise Percentage Share of Turnover &amp; Open Interest at NMCE</t>
  </si>
  <si>
    <t>Table 72: Macro Economic Indicators</t>
  </si>
  <si>
    <t xml:space="preserve">N.B.: </t>
  </si>
  <si>
    <t>1. Na = Not Applicable</t>
  </si>
  <si>
    <t>2. NA: Not Available</t>
  </si>
  <si>
    <t>3. 1 crore = 10 million = 100 lakh.</t>
  </si>
  <si>
    <t xml:space="preserve">4. The total provided in the Annexure and Statistical Tables may not always match with the sum total of the break-ups due to decimal differences. </t>
  </si>
  <si>
    <t>5. The data for the current month is provisional.</t>
  </si>
  <si>
    <t xml:space="preserve">Market Intermediaries </t>
  </si>
  <si>
    <t>Stock Exchanges (Cash Market)</t>
  </si>
  <si>
    <t>Stock Exchanges (Equity Derivatives Market)</t>
  </si>
  <si>
    <t>Stock Exchanges (Currency Derivatives Market)</t>
  </si>
  <si>
    <t>Brokers (Cash Segment)*</t>
  </si>
  <si>
    <t>Corporate Brokers (Cash Segment)*</t>
  </si>
  <si>
    <t xml:space="preserve">Brokers (Equity Derivatives Market) </t>
  </si>
  <si>
    <t>Brokers (Currency Derivatives Market)</t>
  </si>
  <si>
    <t>Brokers (Debt Segment)</t>
  </si>
  <si>
    <t>Foreign Portfolio Investors (FPIs)</t>
  </si>
  <si>
    <t>Deemed FPIs</t>
  </si>
  <si>
    <t>Custodians</t>
  </si>
  <si>
    <t>Depositories</t>
  </si>
  <si>
    <t>Depository Participants of NSDL &amp; CDSL</t>
  </si>
  <si>
    <t>Merchant Bankers</t>
  </si>
  <si>
    <t>Bankers to an Issue</t>
  </si>
  <si>
    <t>Underwriters</t>
  </si>
  <si>
    <t>Debenture Trustees</t>
  </si>
  <si>
    <t>Credit Rating Agencies</t>
  </si>
  <si>
    <t>KYC Registration Agency (KRA)</t>
  </si>
  <si>
    <t>Registrars to an Issue &amp; Share Transfer Agents</t>
  </si>
  <si>
    <t>Venture Capital Funds</t>
  </si>
  <si>
    <t>Foreign Venture Capital Investors</t>
  </si>
  <si>
    <t>Alternative Investment Funds</t>
  </si>
  <si>
    <t>Portfolio Managers</t>
  </si>
  <si>
    <t>Mutual Funds</t>
  </si>
  <si>
    <t>Investment Advisors</t>
  </si>
  <si>
    <t>Reasearch Analysts</t>
  </si>
  <si>
    <t>Collective Investment Management Company</t>
  </si>
  <si>
    <t xml:space="preserve">Approved Intermediaries (Stock Lending Schemes) </t>
  </si>
  <si>
    <t>STP (Centralised Hub)</t>
  </si>
  <si>
    <t>STP Service Providers</t>
  </si>
  <si>
    <t xml:space="preserve">Notes: </t>
  </si>
  <si>
    <t>Source: SEBI, NSDL.</t>
  </si>
  <si>
    <t>S.No.</t>
  </si>
  <si>
    <t>Name of the Issuer/
Company</t>
  </si>
  <si>
    <t>Date of
 Opening</t>
  </si>
  <si>
    <t>Type of 
Issue</t>
  </si>
  <si>
    <t>Type of 
Instrument</t>
  </si>
  <si>
    <t xml:space="preserve">No. of Shares
Issued </t>
  </si>
  <si>
    <r>
      <t>Face Value
 (</t>
    </r>
    <r>
      <rPr>
        <b/>
        <sz val="10"/>
        <rFont val="Rupee Foradian"/>
        <family val="2"/>
      </rPr>
      <t>`</t>
    </r>
    <r>
      <rPr>
        <b/>
        <sz val="10"/>
        <rFont val="Garamond"/>
        <family val="1"/>
      </rPr>
      <t>)</t>
    </r>
  </si>
  <si>
    <r>
      <t>Premium Value    
 (</t>
    </r>
    <r>
      <rPr>
        <b/>
        <sz val="10"/>
        <rFont val="Rupee Foradian"/>
        <family val="2"/>
      </rPr>
      <t>`</t>
    </r>
    <r>
      <rPr>
        <b/>
        <sz val="10"/>
        <rFont val="Garamond"/>
        <family val="1"/>
      </rPr>
      <t>)</t>
    </r>
  </si>
  <si>
    <r>
      <t>Issue Price (</t>
    </r>
    <r>
      <rPr>
        <b/>
        <sz val="10"/>
        <rFont val="Rupee Foradian"/>
        <family val="2"/>
      </rPr>
      <t>`</t>
    </r>
    <r>
      <rPr>
        <b/>
        <sz val="10"/>
        <rFont val="Garamond"/>
        <family val="1"/>
      </rPr>
      <t>)</t>
    </r>
  </si>
  <si>
    <r>
      <t>Size of Issue 
 (</t>
    </r>
    <r>
      <rPr>
        <b/>
        <sz val="10"/>
        <rFont val="Rupee Foradian"/>
        <family val="2"/>
      </rPr>
      <t>`</t>
    </r>
    <r>
      <rPr>
        <b/>
        <sz val="10"/>
        <rFont val="Garamond"/>
        <family val="1"/>
      </rPr>
      <t>crore)</t>
    </r>
  </si>
  <si>
    <t>Rights</t>
  </si>
  <si>
    <t>Equity</t>
  </si>
  <si>
    <t>IPO (SME)</t>
  </si>
  <si>
    <t>Source: SEBI.</t>
  </si>
  <si>
    <t>Target Company</t>
  </si>
  <si>
    <t>Acquirer</t>
  </si>
  <si>
    <t>Offer Opening 
Date</t>
  </si>
  <si>
    <t>Offer 
Closing Date</t>
  </si>
  <si>
    <t xml:space="preserve">Offer Size </t>
  </si>
  <si>
    <r>
      <t>Offer
 Price 
(</t>
    </r>
    <r>
      <rPr>
        <b/>
        <sz val="10"/>
        <rFont val="Rupee Foradian"/>
        <family val="2"/>
      </rPr>
      <t>`</t>
    </r>
    <r>
      <rPr>
        <b/>
        <sz val="10"/>
        <rFont val="Garamond"/>
        <family val="1"/>
      </rPr>
      <t>) per share</t>
    </r>
  </si>
  <si>
    <t>No. of 
Shares</t>
  </si>
  <si>
    <t>Percent of Equity 
Capital</t>
  </si>
  <si>
    <t>Year/Month</t>
  </si>
  <si>
    <t>Open Offers</t>
  </si>
  <si>
    <t>Objectives</t>
  </si>
  <si>
    <t>Total</t>
  </si>
  <si>
    <t>Change in Control 
of Management</t>
  </si>
  <si>
    <t>Consolidation of
 Holdings</t>
  </si>
  <si>
    <t>Substantial 
Acquisition</t>
  </si>
  <si>
    <t>No. of offers</t>
  </si>
  <si>
    <r>
      <t>Amount (</t>
    </r>
    <r>
      <rPr>
        <b/>
        <sz val="10"/>
        <rFont val="Rupee Foradian"/>
        <family val="2"/>
      </rPr>
      <t>`</t>
    </r>
    <r>
      <rPr>
        <b/>
        <sz val="10"/>
        <rFont val="Garamond"/>
        <family val="1"/>
      </rPr>
      <t xml:space="preserve"> crore)</t>
    </r>
  </si>
  <si>
    <t>Year/ Month</t>
  </si>
  <si>
    <t xml:space="preserve"> Category-wise</t>
  </si>
  <si>
    <t>Issue-type</t>
  </si>
  <si>
    <t>Instrument-wise</t>
  </si>
  <si>
    <t xml:space="preserve">Public </t>
  </si>
  <si>
    <t xml:space="preserve">      Listed</t>
  </si>
  <si>
    <t>IPOs</t>
  </si>
  <si>
    <t>Equities</t>
  </si>
  <si>
    <t xml:space="preserve">   CCPS/FCDs*</t>
  </si>
  <si>
    <t>Debt</t>
  </si>
  <si>
    <t>At Par</t>
  </si>
  <si>
    <t>At Premium</t>
  </si>
  <si>
    <t>No. of issues</t>
  </si>
  <si>
    <t>Note: 1. The total provides category-wise total of any of the three sub-categories viz. public plus rights or issuer-type(listed plus IPOs) or instrument-wise(equities plus CCPS/FCDs plus debt). 2. Amount for public debt issue for last two months is provisional. 3. All the Issues are compiled from the Prospectus’ of Issuer Companies filed with SEBI. 4. * CCPS: Compulsory Convertible Preference Shares, FCDs: Fully Convertible Debentures.</t>
  </si>
  <si>
    <t xml:space="preserve">5. Equity public issues also includes issues listed on SME platform. </t>
  </si>
  <si>
    <t>No. of issue</t>
  </si>
  <si>
    <r>
      <t>Amount               (</t>
    </r>
    <r>
      <rPr>
        <b/>
        <sz val="10"/>
        <rFont val="Rupee Foradian"/>
        <family val="2"/>
      </rPr>
      <t>`</t>
    </r>
    <r>
      <rPr>
        <b/>
        <sz val="10"/>
        <rFont val="Garamond"/>
        <family val="1"/>
      </rPr>
      <t xml:space="preserve"> crore)</t>
    </r>
  </si>
  <si>
    <t>Source: SEBI</t>
  </si>
  <si>
    <t>Industry</t>
  </si>
  <si>
    <r>
      <t>Amount (</t>
    </r>
    <r>
      <rPr>
        <b/>
        <sz val="10"/>
        <rFont val="Rupee Foradian"/>
        <family val="2"/>
      </rPr>
      <t>`</t>
    </r>
    <r>
      <rPr>
        <b/>
        <sz val="10"/>
        <rFont val="Garamond"/>
        <family val="1"/>
      </rPr>
      <t>crore)</t>
    </r>
  </si>
  <si>
    <t>Cement &amp; Construction</t>
  </si>
  <si>
    <t>Chemical</t>
  </si>
  <si>
    <t>Electronics</t>
  </si>
  <si>
    <t>Engineering</t>
  </si>
  <si>
    <t>Entertainment</t>
  </si>
  <si>
    <t>Food Processing</t>
  </si>
  <si>
    <t>Telecommunication</t>
  </si>
  <si>
    <t>Textile</t>
  </si>
  <si>
    <t>Others</t>
  </si>
  <si>
    <t>Year/
Month</t>
  </si>
  <si>
    <t xml:space="preserve"> Total</t>
  </si>
  <si>
    <t>Sector-wise</t>
  </si>
  <si>
    <t>Region-wise</t>
  </si>
  <si>
    <t xml:space="preserve"> Private</t>
  </si>
  <si>
    <t xml:space="preserve"> Public</t>
  </si>
  <si>
    <t xml:space="preserve"> Northern</t>
  </si>
  <si>
    <t xml:space="preserve"> Eastern</t>
  </si>
  <si>
    <t>Western</t>
  </si>
  <si>
    <t>Southern</t>
  </si>
  <si>
    <t xml:space="preserve">Year/
Month </t>
  </si>
  <si>
    <t xml:space="preserve">  &lt; 5 crore</t>
  </si>
  <si>
    <t>≥ 5crore - &lt; 10crore</t>
  </si>
  <si>
    <t xml:space="preserve">  ≥ 10 crore - &lt; 50 crore</t>
  </si>
  <si>
    <t xml:space="preserve">  ≥ 50 crore - &lt; 100 crore</t>
  </si>
  <si>
    <t xml:space="preserve">   ≥ 100 crore</t>
  </si>
  <si>
    <t>Year/           Month</t>
  </si>
  <si>
    <t>NSE</t>
  </si>
  <si>
    <t>BSE</t>
  </si>
  <si>
    <t>Common</t>
  </si>
  <si>
    <t xml:space="preserve">Notes: 1. The above data includes both "no. of issues" and "Amount" raised on conversion of convertible securities issued on QIP basis. </t>
  </si>
  <si>
    <t>Source: BSE and NSE.</t>
  </si>
  <si>
    <t>No.of  issues</t>
  </si>
  <si>
    <t>No. of Issues</t>
  </si>
  <si>
    <r>
      <rPr>
        <b/>
        <sz val="10"/>
        <rFont val="Garamond"/>
        <family val="1"/>
      </rPr>
      <t>Amount</t>
    </r>
    <r>
      <rPr>
        <b/>
        <sz val="10"/>
        <rFont val="Rupee Foradian"/>
        <family val="2"/>
      </rPr>
      <t xml:space="preserve"> </t>
    </r>
    <r>
      <rPr>
        <b/>
        <sz val="10"/>
        <rFont val="Garamond"/>
        <family val="1"/>
      </rPr>
      <t>(</t>
    </r>
    <r>
      <rPr>
        <sz val="10"/>
        <rFont val="Rupee Foradian"/>
        <family val="2"/>
      </rPr>
      <t>`</t>
    </r>
    <r>
      <rPr>
        <b/>
        <sz val="10"/>
        <rFont val="Garamond"/>
        <family val="1"/>
      </rPr>
      <t>crore)</t>
    </r>
  </si>
  <si>
    <t xml:space="preserve"> </t>
  </si>
  <si>
    <t>MSEI</t>
  </si>
  <si>
    <t>No. of Trades</t>
  </si>
  <si>
    <r>
      <t>Traded Value 
(</t>
    </r>
    <r>
      <rPr>
        <b/>
        <sz val="10"/>
        <rFont val="Rupee Foradian"/>
        <family val="2"/>
      </rPr>
      <t>`</t>
    </r>
    <r>
      <rPr>
        <b/>
        <sz val="10"/>
        <rFont val="Garamond"/>
        <family val="1"/>
      </rPr>
      <t xml:space="preserve"> crore)</t>
    </r>
  </si>
  <si>
    <t xml:space="preserve">       Grade
Period</t>
  </si>
  <si>
    <t>Investment Grade</t>
  </si>
  <si>
    <t>Non-Investment Grade</t>
  </si>
  <si>
    <t>Highest Safety (AAA)</t>
  </si>
  <si>
    <t>High Safety (AA)</t>
  </si>
  <si>
    <t>Adequate Safety (A)</t>
  </si>
  <si>
    <t>Moderate Safety (BBB)</t>
  </si>
  <si>
    <r>
      <t>Amount              (</t>
    </r>
    <r>
      <rPr>
        <b/>
        <sz val="10"/>
        <rFont val="Rupee Foradian"/>
        <family val="2"/>
      </rPr>
      <t>`</t>
    </r>
    <r>
      <rPr>
        <b/>
        <sz val="10"/>
        <rFont val="Garamond"/>
        <family val="1"/>
      </rPr>
      <t xml:space="preserve"> crore)</t>
    </r>
  </si>
  <si>
    <t>Source: Credit Rating Agencies.</t>
  </si>
  <si>
    <t xml:space="preserve">   Grade 
Period</t>
  </si>
  <si>
    <t>Upgraded</t>
  </si>
  <si>
    <t>Downgraded</t>
  </si>
  <si>
    <t>Reaffirmed</t>
  </si>
  <si>
    <t>Rating Watch</t>
  </si>
  <si>
    <t>Withdrawn/ Suspended</t>
  </si>
  <si>
    <t>Stock Exchanges</t>
  </si>
  <si>
    <t>Ahmedabad</t>
  </si>
  <si>
    <t>Calcutta</t>
  </si>
  <si>
    <t>Source:  Exchanges.</t>
  </si>
  <si>
    <t>Year/      Month</t>
  </si>
  <si>
    <t xml:space="preserve">No. of Companies Listed </t>
  </si>
  <si>
    <t xml:space="preserve">No. of Companies Permitted* </t>
  </si>
  <si>
    <t xml:space="preserve">No. of companies traded </t>
  </si>
  <si>
    <t>No. of Trading Days</t>
  </si>
  <si>
    <t>No. of Trades (Lakh)</t>
  </si>
  <si>
    <t>Traded Quantity (Lakh)</t>
  </si>
  <si>
    <r>
      <t>Turnover (</t>
    </r>
    <r>
      <rPr>
        <b/>
        <sz val="10"/>
        <rFont val="Rupee Foradian"/>
        <family val="2"/>
      </rPr>
      <t xml:space="preserve">` </t>
    </r>
    <r>
      <rPr>
        <b/>
        <sz val="10"/>
        <rFont val="Garamond"/>
        <family val="1"/>
      </rPr>
      <t>crore)</t>
    </r>
  </si>
  <si>
    <r>
      <t>Average Daily Turnover (</t>
    </r>
    <r>
      <rPr>
        <b/>
        <sz val="10"/>
        <rFont val="Rupee Foradian"/>
        <family val="2"/>
      </rPr>
      <t xml:space="preserve">` </t>
    </r>
    <r>
      <rPr>
        <b/>
        <sz val="10"/>
        <rFont val="Garamond"/>
        <family val="1"/>
      </rPr>
      <t>crore)</t>
    </r>
  </si>
  <si>
    <r>
      <t>Average Trade Size (</t>
    </r>
    <r>
      <rPr>
        <b/>
        <sz val="10"/>
        <rFont val="Rupee Foradian"/>
        <family val="2"/>
      </rPr>
      <t>`</t>
    </r>
    <r>
      <rPr>
        <b/>
        <sz val="10"/>
        <rFont val="Garamond"/>
        <family val="1"/>
      </rPr>
      <t>)</t>
    </r>
  </si>
  <si>
    <t>Demat Securities Traded (Lakh)</t>
  </si>
  <si>
    <r>
      <t>Demat Turnover (</t>
    </r>
    <r>
      <rPr>
        <b/>
        <sz val="10"/>
        <rFont val="Rupee Foradian"/>
        <family val="2"/>
      </rPr>
      <t>`</t>
    </r>
    <r>
      <rPr>
        <b/>
        <sz val="10"/>
        <rFont val="Rupee"/>
      </rPr>
      <t xml:space="preserve"> </t>
    </r>
    <r>
      <rPr>
        <b/>
        <sz val="10"/>
        <rFont val="Garamond"/>
        <family val="1"/>
      </rPr>
      <t xml:space="preserve">crore) </t>
    </r>
  </si>
  <si>
    <r>
      <t>Market  Capitalisation (</t>
    </r>
    <r>
      <rPr>
        <b/>
        <sz val="10"/>
        <rFont val="Rupee Foradian"/>
        <family val="2"/>
      </rPr>
      <t>`</t>
    </r>
    <r>
      <rPr>
        <b/>
        <sz val="10"/>
        <rFont val="Rupee"/>
      </rPr>
      <t xml:space="preserve"> </t>
    </r>
    <r>
      <rPr>
        <b/>
        <sz val="10"/>
        <rFont val="Garamond"/>
        <family val="1"/>
      </rPr>
      <t xml:space="preserve">crore) </t>
    </r>
  </si>
  <si>
    <t xml:space="preserve">S&amp;P BSE Sensex </t>
  </si>
  <si>
    <t>High</t>
  </si>
  <si>
    <t>Low</t>
  </si>
  <si>
    <t>Close</t>
  </si>
  <si>
    <t>Year/         Month</t>
  </si>
  <si>
    <t xml:space="preserve">No. of Companies Permitted </t>
  </si>
  <si>
    <t>No. of Companies Traded</t>
  </si>
  <si>
    <r>
      <t>Turnover (</t>
    </r>
    <r>
      <rPr>
        <b/>
        <sz val="10"/>
        <rFont val="Rupee Foradian"/>
        <family val="2"/>
      </rPr>
      <t>`</t>
    </r>
    <r>
      <rPr>
        <b/>
        <sz val="10"/>
        <rFont val="Garamond"/>
        <family val="1"/>
      </rPr>
      <t>crore)</t>
    </r>
  </si>
  <si>
    <r>
      <t>Average Daily Turnover (</t>
    </r>
    <r>
      <rPr>
        <b/>
        <sz val="10"/>
        <rFont val="Rupee Foradian"/>
        <family val="2"/>
      </rPr>
      <t>`</t>
    </r>
    <r>
      <rPr>
        <b/>
        <sz val="10"/>
        <rFont val="Garamond"/>
        <family val="1"/>
      </rPr>
      <t xml:space="preserve"> crore)</t>
    </r>
  </si>
  <si>
    <r>
      <t>Demat Turnover (</t>
    </r>
    <r>
      <rPr>
        <b/>
        <sz val="10"/>
        <rFont val="Rupee Foradian"/>
        <family val="2"/>
      </rPr>
      <t>`</t>
    </r>
    <r>
      <rPr>
        <b/>
        <sz val="10"/>
        <rFont val="Garamond"/>
        <family val="1"/>
      </rPr>
      <t xml:space="preserve"> crore) </t>
    </r>
  </si>
  <si>
    <r>
      <t>Market  Capitalisation (</t>
    </r>
    <r>
      <rPr>
        <b/>
        <sz val="10"/>
        <rFont val="Rupee Foradian"/>
        <family val="2"/>
      </rPr>
      <t>`</t>
    </r>
    <r>
      <rPr>
        <b/>
        <sz val="10"/>
        <rFont val="Garamond"/>
        <family val="1"/>
      </rPr>
      <t xml:space="preserve"> crore) </t>
    </r>
  </si>
  <si>
    <t xml:space="preserve">CNX Nifty Index </t>
  </si>
  <si>
    <t>Source: NSE</t>
  </si>
  <si>
    <t xml:space="preserve">          (Percentage share in Turnover)</t>
  </si>
  <si>
    <t>City</t>
  </si>
  <si>
    <t>Stock Exchange/City</t>
  </si>
  <si>
    <t>Bengaluru</t>
  </si>
  <si>
    <t>Vadodra</t>
  </si>
  <si>
    <t>Bhubneshwar</t>
  </si>
  <si>
    <t>Chennai</t>
  </si>
  <si>
    <t>Ernakulum</t>
  </si>
  <si>
    <t>Coimbatore</t>
  </si>
  <si>
    <t>New Delhi</t>
  </si>
  <si>
    <t>Guwahati</t>
  </si>
  <si>
    <t>Hyderabad</t>
  </si>
  <si>
    <t>Indore</t>
  </si>
  <si>
    <t>Jaipur</t>
  </si>
  <si>
    <t>Kanpur</t>
  </si>
  <si>
    <t>Kolkata</t>
  </si>
  <si>
    <t>Ludhiana</t>
  </si>
  <si>
    <t>Mangalore</t>
  </si>
  <si>
    <t>Mumbai</t>
  </si>
  <si>
    <t>Patna</t>
  </si>
  <si>
    <t>Pune</t>
  </si>
  <si>
    <t>Rajkot</t>
  </si>
  <si>
    <t>Month</t>
  </si>
  <si>
    <t>Percentage Share in Turnover</t>
  </si>
  <si>
    <t>Proprietary</t>
  </si>
  <si>
    <t>FPI</t>
  </si>
  <si>
    <t>Banks</t>
  </si>
  <si>
    <t xml:space="preserve">Source: BSE. </t>
  </si>
  <si>
    <t>Exchanges</t>
  </si>
  <si>
    <t>Agriculture</t>
  </si>
  <si>
    <t>Metals other than bullion</t>
  </si>
  <si>
    <t>Bullion</t>
  </si>
  <si>
    <t xml:space="preserve">Energy </t>
  </si>
  <si>
    <t>NCDEX</t>
  </si>
  <si>
    <t>No. of Permitted Commodities</t>
  </si>
  <si>
    <t xml:space="preserve">No. of Commodities in which contracts have been floated </t>
  </si>
  <si>
    <t>MCX</t>
  </si>
  <si>
    <t>NMCE</t>
  </si>
  <si>
    <t>Regional Exchanges</t>
  </si>
  <si>
    <t>Note: 1. In Regional Exchanges, data pertaining to Rajkot Commodity Exchange and The Chamber of Commerce, Hapur is considered.</t>
  </si>
  <si>
    <t xml:space="preserve">Source: NCDEX, MCX, NMCE, RCE, Rajkot, COC, Hapur </t>
  </si>
  <si>
    <t>Year/  Month</t>
  </si>
  <si>
    <t>MCXCOMDEX</t>
  </si>
  <si>
    <t>Open</t>
  </si>
  <si>
    <t>Source: MCX</t>
  </si>
  <si>
    <t>Dhaanya</t>
  </si>
  <si>
    <t>Source: NCDEX</t>
  </si>
  <si>
    <t>No.of Trading days</t>
  </si>
  <si>
    <t>Metals</t>
  </si>
  <si>
    <t>Energy</t>
  </si>
  <si>
    <t>Open interest at the end of the period</t>
  </si>
  <si>
    <t>Volume ('000 tonnes)</t>
  </si>
  <si>
    <r>
      <t>Turnover (</t>
    </r>
    <r>
      <rPr>
        <b/>
        <sz val="10"/>
        <color theme="1"/>
        <rFont val="Rupee Foradian"/>
        <family val="2"/>
      </rPr>
      <t xml:space="preserve">` </t>
    </r>
    <r>
      <rPr>
        <b/>
        <sz val="10"/>
        <color theme="1"/>
        <rFont val="Garamond"/>
        <family val="1"/>
      </rPr>
      <t>crore)</t>
    </r>
  </si>
  <si>
    <t>Volume ('000 tonnes)*</t>
  </si>
  <si>
    <r>
      <t>Value                (</t>
    </r>
    <r>
      <rPr>
        <b/>
        <sz val="10"/>
        <color theme="1"/>
        <rFont val="Rupee Foradian"/>
        <family val="2"/>
      </rPr>
      <t xml:space="preserve">` </t>
    </r>
    <r>
      <rPr>
        <b/>
        <sz val="10"/>
        <color theme="1"/>
        <rFont val="Garamond"/>
        <family val="1"/>
      </rPr>
      <t>crore)</t>
    </r>
  </si>
  <si>
    <t>(Rs.crore)</t>
  </si>
  <si>
    <t>No of contracts</t>
  </si>
  <si>
    <r>
      <t>Value                  (</t>
    </r>
    <r>
      <rPr>
        <b/>
        <sz val="10"/>
        <color theme="1"/>
        <rFont val="Rupee Foradian"/>
        <family val="2"/>
      </rPr>
      <t>`</t>
    </r>
    <r>
      <rPr>
        <b/>
        <sz val="10"/>
        <color theme="1"/>
        <rFont val="Garamond"/>
        <family val="1"/>
      </rPr>
      <t xml:space="preserve"> crore)</t>
    </r>
  </si>
  <si>
    <t>Notes: 1. The following commodities are considered in each category: 
Agriculture: Bajra, Barley, CastorSeed, Chana, Cotton Cake, Cottonseed, Chilli, Coriander, Cotton, Crude palm oil, Guargum, Guarseed, Gur, Jeera, Kapas, Rapeseed Mustardseed, Shankar kapas, Sugar,  Soyabean, Refined Soyaoil Turmeric, Wheat, Maize; 
Metals: Copper, Steel; Bullion: Gold, Silver; 
Energy: Brent Crude Oil, Crude Oil.</t>
  </si>
  <si>
    <t>Table 65: Trends in Commodity Futures at NCDEX</t>
  </si>
  <si>
    <t>Source: NMCE</t>
  </si>
  <si>
    <t>`</t>
  </si>
  <si>
    <t>Table 66: Trends in Commodity Futures at NMCE</t>
  </si>
  <si>
    <t xml:space="preserve">Table 67: Category-wise Share in Turnover at MCX (percent) </t>
  </si>
  <si>
    <t xml:space="preserve">Table 68: Category-wise Share in Turnover at NCDEX (percent) </t>
  </si>
  <si>
    <t>Table 69: Category-wise Percentage Share in Turnover &amp; Open Interest at MCX</t>
  </si>
  <si>
    <t>Turnover</t>
  </si>
  <si>
    <t xml:space="preserve"> Open Interest at the end of month</t>
  </si>
  <si>
    <t>Agriculture Commodities</t>
  </si>
  <si>
    <t>Non-Agriculture Commodities</t>
  </si>
  <si>
    <t>Pro</t>
  </si>
  <si>
    <t xml:space="preserve">Client </t>
  </si>
  <si>
    <t>Hedgers</t>
  </si>
  <si>
    <t>NA</t>
  </si>
  <si>
    <t>Notes:</t>
  </si>
  <si>
    <t>Year/    Month</t>
  </si>
  <si>
    <t>Open Interest as on last day of the month
(in lots)</t>
  </si>
  <si>
    <t>USDINR</t>
  </si>
  <si>
    <t>EURINR</t>
  </si>
  <si>
    <t>GBPINR</t>
  </si>
  <si>
    <t>JPYINR</t>
  </si>
  <si>
    <t>Source: NSE.</t>
  </si>
  <si>
    <r>
      <t>Turnover
(</t>
    </r>
    <r>
      <rPr>
        <b/>
        <sz val="10"/>
        <color theme="1"/>
        <rFont val="Rupee Foradian"/>
        <family val="2"/>
      </rPr>
      <t>`</t>
    </r>
    <r>
      <rPr>
        <b/>
        <sz val="10"/>
        <color theme="1"/>
        <rFont val="Garamond"/>
        <family val="1"/>
      </rPr>
      <t>crore)</t>
    </r>
  </si>
  <si>
    <t>Source: MSEI</t>
  </si>
  <si>
    <t>Source: BSE</t>
  </si>
  <si>
    <t>Currency Futures</t>
  </si>
  <si>
    <t>Currency Options</t>
  </si>
  <si>
    <t>1 Month</t>
  </si>
  <si>
    <t>2 Month</t>
  </si>
  <si>
    <t>3 Month</t>
  </si>
  <si>
    <t>&gt; 3 months</t>
  </si>
  <si>
    <t xml:space="preserve">Year/ Month
</t>
  </si>
  <si>
    <t>Interest RateFutures</t>
  </si>
  <si>
    <t xml:space="preserve">Open Interest at the end of </t>
  </si>
  <si>
    <t xml:space="preserve">No. of Contracts </t>
  </si>
  <si>
    <r>
      <t xml:space="preserve"> Value 
(</t>
    </r>
    <r>
      <rPr>
        <b/>
        <sz val="10"/>
        <rFont val="Rupee Foradian"/>
        <family val="2"/>
      </rPr>
      <t>`</t>
    </r>
    <r>
      <rPr>
        <b/>
        <sz val="10"/>
        <rFont val="Rupee"/>
      </rPr>
      <t xml:space="preserve"> </t>
    </r>
    <r>
      <rPr>
        <b/>
        <sz val="10"/>
        <rFont val="Garamond"/>
        <family val="1"/>
      </rPr>
      <t>crore)</t>
    </r>
  </si>
  <si>
    <t>Source: BSE, NSE and MSEI</t>
  </si>
  <si>
    <t>MTM Settlement</t>
  </si>
  <si>
    <t>Physical Delivery Settlement</t>
  </si>
  <si>
    <t>Source: NSE, BSE and MSEI</t>
  </si>
  <si>
    <r>
      <t>Gross Purchase (</t>
    </r>
    <r>
      <rPr>
        <b/>
        <sz val="10"/>
        <rFont val="Rupee Foradian"/>
        <family val="2"/>
      </rPr>
      <t>`</t>
    </r>
    <r>
      <rPr>
        <b/>
        <sz val="10"/>
        <rFont val="Garamond"/>
        <family val="1"/>
      </rPr>
      <t xml:space="preserve"> crore)</t>
    </r>
  </si>
  <si>
    <r>
      <t>Gross Sales (</t>
    </r>
    <r>
      <rPr>
        <b/>
        <sz val="10"/>
        <rFont val="Rupee Foradian"/>
        <family val="2"/>
      </rPr>
      <t>`</t>
    </r>
    <r>
      <rPr>
        <b/>
        <sz val="10"/>
        <rFont val="Garamond"/>
        <family val="1"/>
      </rPr>
      <t xml:space="preserve"> crore)</t>
    </r>
  </si>
  <si>
    <r>
      <t>Net Investment
 (</t>
    </r>
    <r>
      <rPr>
        <b/>
        <sz val="10"/>
        <rFont val="Rupee Foradian"/>
        <family val="2"/>
      </rPr>
      <t>`</t>
    </r>
    <r>
      <rPr>
        <b/>
        <sz val="10"/>
        <rFont val="Garamond"/>
        <family val="1"/>
      </rPr>
      <t xml:space="preserve"> crore)</t>
    </r>
  </si>
  <si>
    <t>Net Investment 
(US $ mn.)</t>
  </si>
  <si>
    <t>Cumulative Net
 Investment       (US $ mn.)</t>
  </si>
  <si>
    <t>Source: NSDL, CDSL</t>
  </si>
  <si>
    <t xml:space="preserve">Notional value of ODIs on Equity, Debt &amp; Derivatives </t>
  </si>
  <si>
    <t xml:space="preserve">Notional value of ODIs on Equity &amp; Debt  excluding Derivatives </t>
  </si>
  <si>
    <t>Assets Under Custody of FPIs/Deemed FPIs</t>
  </si>
  <si>
    <t>Notional value of ODIs on Equity, Debt &amp; Derivatives as % of  Assets Under Custody of FPIs/Deemed FPIs</t>
  </si>
  <si>
    <t>Notional value of ODIs on Equity &amp; Debt  excluding Derivatives as % of  Assets Under Custody of FPIs/Deemed FPIs</t>
  </si>
  <si>
    <t>Gross Mobilisation</t>
  </si>
  <si>
    <t>Redemption</t>
  </si>
  <si>
    <t>Net Inflow/Outflow</t>
  </si>
  <si>
    <t>Assets at the
 End of Period</t>
  </si>
  <si>
    <t>Pvt. 
Sector</t>
  </si>
  <si>
    <t>Public
 Sector</t>
  </si>
  <si>
    <t xml:space="preserve">Total </t>
  </si>
  <si>
    <t>Pvt.
 Sector</t>
  </si>
  <si>
    <t>Scheme</t>
  </si>
  <si>
    <t xml:space="preserve">Assets at the end of period
</t>
  </si>
  <si>
    <t>Sale</t>
  </si>
  <si>
    <t>Purchase</t>
  </si>
  <si>
    <t>Net</t>
  </si>
  <si>
    <t>Open-ended</t>
  </si>
  <si>
    <t>Close-ended</t>
  </si>
  <si>
    <t>Interval</t>
  </si>
  <si>
    <t xml:space="preserve">Type </t>
  </si>
  <si>
    <t>Assets at the end of Period</t>
  </si>
  <si>
    <t>A. Income/Debt Oriented Schemes 
     (i+ii+iii+iv)</t>
  </si>
  <si>
    <t xml:space="preserve">    i. Liquid/Money Market</t>
  </si>
  <si>
    <t xml:space="preserve">   ii. Gilt</t>
  </si>
  <si>
    <t xml:space="preserve">  iii. Debt (other than assured return)</t>
  </si>
  <si>
    <t xml:space="preserve">   iv. Debt (assured return)</t>
  </si>
  <si>
    <t xml:space="preserve">   v. Infrastructure Development</t>
  </si>
  <si>
    <t>B. Growth/Equity Oriented 
     Schemes (i+ii)</t>
  </si>
  <si>
    <t xml:space="preserve">    i. ELSS</t>
  </si>
  <si>
    <t xml:space="preserve">   ii. Others</t>
  </si>
  <si>
    <t>C. Balanced Schemes</t>
  </si>
  <si>
    <t>D. Exchange Traded Fund (i+ii)</t>
  </si>
  <si>
    <t xml:space="preserve">    i. Gold ETF</t>
  </si>
  <si>
    <t xml:space="preserve">    ii. Other ETFs</t>
  </si>
  <si>
    <t>E. Fund of Funds Investing Overseas</t>
  </si>
  <si>
    <t>Total (A+B+C+D+E)</t>
  </si>
  <si>
    <t>No. of Schemes</t>
  </si>
  <si>
    <t>No. of Folios</t>
  </si>
  <si>
    <t>Closed</t>
  </si>
  <si>
    <t>A. Income/Debt Oriented Schemes (i+ii+iii+iv)</t>
  </si>
  <si>
    <t>E. Fund of Funds  Investing Overseas</t>
  </si>
  <si>
    <t>Note: Data for No. of Schemes also includes serial plans.</t>
  </si>
  <si>
    <t>Gross Purchase</t>
  </si>
  <si>
    <t>Gross 
Sales</t>
  </si>
  <si>
    <t>Net 
Purchase/Sales</t>
  </si>
  <si>
    <t>Gross 
Purchase</t>
  </si>
  <si>
    <t>Net Purchase/Sales</t>
  </si>
  <si>
    <t>Gross
 Purchase</t>
  </si>
  <si>
    <t>Gross
 Sales</t>
  </si>
  <si>
    <t>Particulars</t>
  </si>
  <si>
    <t>Discretionary</t>
  </si>
  <si>
    <t>Non-Discretionary</t>
  </si>
  <si>
    <t>Advisory</t>
  </si>
  <si>
    <t>No. of Clients</t>
  </si>
  <si>
    <r>
      <t>AUM (</t>
    </r>
    <r>
      <rPr>
        <b/>
        <sz val="10"/>
        <color rgb="FF000000"/>
        <rFont val="Rupee Foradian"/>
        <family val="2"/>
      </rPr>
      <t xml:space="preserve">` </t>
    </r>
    <r>
      <rPr>
        <b/>
        <sz val="10"/>
        <color rgb="FF000000"/>
        <rFont val="Garamond"/>
        <family val="1"/>
      </rPr>
      <t>in crore)</t>
    </r>
  </si>
  <si>
    <t>Listed  Equity</t>
  </si>
  <si>
    <t>Unlisted  Equity</t>
  </si>
  <si>
    <t>Plain Debt</t>
  </si>
  <si>
    <t>Structured Debt</t>
  </si>
  <si>
    <t>Equity Derivative</t>
  </si>
  <si>
    <t>Mutual Fund</t>
  </si>
  <si>
    <t>Total of all Services</t>
  </si>
  <si>
    <t>Parameter</t>
  </si>
  <si>
    <t>Unit</t>
  </si>
  <si>
    <t>NSDL</t>
  </si>
  <si>
    <t>CDSL</t>
  </si>
  <si>
    <t>%
Change during the year</t>
  </si>
  <si>
    <t>%
Change during the month</t>
  </si>
  <si>
    <t>Number of companies signed up to make their shares available for dematerialization</t>
  </si>
  <si>
    <t>Number</t>
  </si>
  <si>
    <t>Number of Depository Participants (registered)</t>
  </si>
  <si>
    <t xml:space="preserve">Number of Stock Exchanges (connected) </t>
  </si>
  <si>
    <t>Number of Investors Accounts</t>
  </si>
  <si>
    <t>Lakh</t>
  </si>
  <si>
    <t>Quantity of Shares dematerialized</t>
  </si>
  <si>
    <t>crore</t>
  </si>
  <si>
    <t>Value of Shares dematerialized</t>
  </si>
  <si>
    <r>
      <rPr>
        <b/>
        <i/>
        <sz val="10"/>
        <rFont val="Rupee Foradian"/>
        <family val="2"/>
      </rPr>
      <t>`</t>
    </r>
    <r>
      <rPr>
        <b/>
        <i/>
        <sz val="10"/>
        <rFont val="Garamond"/>
        <family val="1"/>
      </rPr>
      <t>crore</t>
    </r>
  </si>
  <si>
    <r>
      <t xml:space="preserve">Quantity of Securities dematerialized </t>
    </r>
    <r>
      <rPr>
        <vertAlign val="superscript"/>
        <sz val="10"/>
        <rFont val="Garamond"/>
        <family val="1"/>
      </rPr>
      <t>#</t>
    </r>
  </si>
  <si>
    <r>
      <t xml:space="preserve">Value of Securities dematerialized </t>
    </r>
    <r>
      <rPr>
        <vertAlign val="superscript"/>
        <sz val="10"/>
        <rFont val="Garamond"/>
        <family val="1"/>
      </rPr>
      <t>#</t>
    </r>
  </si>
  <si>
    <t>Quantity of shares settled during the month</t>
  </si>
  <si>
    <t>Average Quantity of shares settled daily (quantity of shares settled during the month (divided by 30))</t>
  </si>
  <si>
    <t>Value of shares settled during the month in dematerialized form</t>
  </si>
  <si>
    <t>Average Value of shares settled daily (value of shares settled during the month (divided by 30))</t>
  </si>
  <si>
    <t>Training Programmes conducted for representatives of Corporates, DPs and Brokers</t>
  </si>
  <si>
    <t>The ratio of dematerialized equity shares to the total outstanding shares (market value)</t>
  </si>
  <si>
    <t>percent</t>
  </si>
  <si>
    <r>
      <t xml:space="preserve">Notes: 1. Shares includes only equity shares. 2. Securities include common equity shares, preference shares, debenture, MF units, etc. 3. No. of days taken for calculating Daily Average is 30 days instead of Actual settlement days. 4. Quantity and value of shares mentioned are single sided. 5. </t>
    </r>
    <r>
      <rPr>
        <b/>
        <vertAlign val="superscript"/>
        <sz val="9"/>
        <rFont val="Garamond"/>
        <family val="1"/>
      </rPr>
      <t>#</t>
    </r>
    <r>
      <rPr>
        <b/>
        <sz val="9"/>
        <rFont val="Garamond"/>
        <family val="1"/>
      </rPr>
      <t>Source for listed securities information: Issuer/ NSE/BSE.</t>
    </r>
  </si>
  <si>
    <t>Source: NSDL and CDSL.</t>
  </si>
  <si>
    <t xml:space="preserve">Companies Live 
</t>
  </si>
  <si>
    <t xml:space="preserve">DPs Live
</t>
  </si>
  <si>
    <t xml:space="preserve">DPs
Locations </t>
  </si>
  <si>
    <t>Demat 
Quantity 
(million securities)</t>
  </si>
  <si>
    <r>
      <t>Demat Value (</t>
    </r>
    <r>
      <rPr>
        <b/>
        <sz val="10"/>
        <rFont val="Rupee Foradian"/>
        <family val="2"/>
      </rPr>
      <t>`</t>
    </r>
    <r>
      <rPr>
        <b/>
        <sz val="10"/>
        <rFont val="Rupee"/>
      </rPr>
      <t xml:space="preserve"> </t>
    </r>
    <r>
      <rPr>
        <b/>
        <sz val="10"/>
        <rFont val="Garamond"/>
        <family val="1"/>
      </rPr>
      <t>crore)</t>
    </r>
  </si>
  <si>
    <t xml:space="preserve">Companies Live
</t>
  </si>
  <si>
    <t>DPs Live</t>
  </si>
  <si>
    <t xml:space="preserve">DPs
Locations
</t>
  </si>
  <si>
    <t>Notes : 1. For CDSL, the current and historical data of Companies Live has been revised to exclude MF schemes count. 2. The Companies Live figure  includes only the number of mutual fund companies and not the mutual fund schemes. 3. DPs Locations' represents the total live (main DPs and branch DPs as well as non-live (back office connected collection centres).</t>
  </si>
  <si>
    <t>Listed</t>
  </si>
  <si>
    <t>Unlisted</t>
  </si>
  <si>
    <t xml:space="preserve">Issuers(debt)/ Companies(equity), who have issued the active instument </t>
  </si>
  <si>
    <t xml:space="preserve">Active Instruments </t>
  </si>
  <si>
    <t xml:space="preserve">Dematerialised Quantity </t>
  </si>
  <si>
    <t xml:space="preserve">Dematerialised Value </t>
  </si>
  <si>
    <r>
      <rPr>
        <b/>
        <i/>
        <sz val="10"/>
        <color theme="1"/>
        <rFont val="Rupee Foradian"/>
        <family val="2"/>
      </rPr>
      <t>`</t>
    </r>
    <r>
      <rPr>
        <b/>
        <i/>
        <sz val="10"/>
        <color theme="1"/>
        <rFont val="Garamond"/>
        <family val="1"/>
      </rPr>
      <t>crore</t>
    </r>
  </si>
  <si>
    <r>
      <t>Quantity settled during the month</t>
    </r>
    <r>
      <rPr>
        <b/>
        <sz val="10"/>
        <color indexed="8"/>
        <rFont val="Garamond"/>
        <family val="1"/>
      </rPr>
      <t xml:space="preserve"> </t>
    </r>
  </si>
  <si>
    <t>Value Settled during the month</t>
  </si>
  <si>
    <r>
      <t>Table 44: Maturity-wise Turnover in Currency Derivative Segment of NSE  (</t>
    </r>
    <r>
      <rPr>
        <sz val="10"/>
        <rFont val="Rupee Foradian"/>
        <family val="2"/>
      </rPr>
      <t xml:space="preserve">` </t>
    </r>
    <r>
      <rPr>
        <sz val="10"/>
        <rFont val="Palatino Linotype"/>
        <family val="1"/>
      </rPr>
      <t>crore)</t>
    </r>
  </si>
  <si>
    <r>
      <t>Table 50: Notional Value of Offshore Derivative Instruments (ODIs) Vs Assets Under Custody (AUC) of FPIs/Deemed FPIs (</t>
    </r>
    <r>
      <rPr>
        <sz val="10"/>
        <rFont val="Rupee Foradian"/>
        <family val="2"/>
      </rPr>
      <t xml:space="preserve">` </t>
    </r>
    <r>
      <rPr>
        <sz val="10"/>
        <rFont val="Palatino Linotype"/>
        <family val="1"/>
      </rPr>
      <t>crore)</t>
    </r>
  </si>
  <si>
    <t xml:space="preserve"> BSE</t>
  </si>
  <si>
    <t xml:space="preserve">No. of companies Traded </t>
  </si>
  <si>
    <t>Percent of Traded to Listed</t>
  </si>
  <si>
    <t>Note: At NSE, number of companies traded also includes the number of companies not available for trading but permitted to trade only in the first week of every month.</t>
  </si>
  <si>
    <t>Source: BSE and NSE</t>
  </si>
  <si>
    <t>Year/        Month</t>
  </si>
  <si>
    <t>Nifty 50</t>
  </si>
  <si>
    <t>Nifty Next 50</t>
  </si>
  <si>
    <t>Nifty 500</t>
  </si>
  <si>
    <t xml:space="preserve">Note: Volatility is calculated as the standard deviation of the natural log of daily returns in indices for the respective period. </t>
  </si>
  <si>
    <t>Top</t>
  </si>
  <si>
    <t>Securities</t>
  </si>
  <si>
    <t>Members</t>
  </si>
  <si>
    <t>Notes: 1. Data for Top N scrips has been compiled for all markets except Auction market &amp; Retail Debt Market and includes series EQ, BE,BT, BL and IL.</t>
  </si>
  <si>
    <t xml:space="preserve">Year/     Month
</t>
  </si>
  <si>
    <t>No. of Trades(Lakh)</t>
  </si>
  <si>
    <t>Quantity Settled (Lakh)</t>
  </si>
  <si>
    <t>Delivered Quantity   (Lakh)</t>
  </si>
  <si>
    <t>Percent of Delivered Quantity to Traded Quantity</t>
  </si>
  <si>
    <r>
      <t>Value Settled (</t>
    </r>
    <r>
      <rPr>
        <b/>
        <sz val="10"/>
        <rFont val="Rupee Foradian"/>
        <family val="2"/>
      </rPr>
      <t>`</t>
    </r>
    <r>
      <rPr>
        <b/>
        <sz val="10"/>
        <rFont val="Garamond"/>
        <family val="1"/>
      </rPr>
      <t xml:space="preserve"> crore)</t>
    </r>
  </si>
  <si>
    <r>
      <t>Delivered Value      (</t>
    </r>
    <r>
      <rPr>
        <b/>
        <sz val="10"/>
        <rFont val="Rupee Foradian"/>
        <family val="2"/>
      </rPr>
      <t>`</t>
    </r>
    <r>
      <rPr>
        <b/>
        <sz val="10"/>
        <rFont val="Rupee"/>
      </rPr>
      <t xml:space="preserve"> </t>
    </r>
    <r>
      <rPr>
        <b/>
        <sz val="10"/>
        <rFont val="Garamond"/>
        <family val="1"/>
      </rPr>
      <t>crore)</t>
    </r>
  </si>
  <si>
    <t>Percent  of Delivered Value to Total Turnover</t>
  </si>
  <si>
    <t>Delivered Quantity in Demat Mode (Lakh)</t>
  </si>
  <si>
    <t>Percent of Demat Delivered Quantity to Total Delivered Quantity</t>
  </si>
  <si>
    <r>
      <t>Delivered Value in Demat Mode     (</t>
    </r>
    <r>
      <rPr>
        <b/>
        <sz val="10"/>
        <rFont val="Rupee Foradian"/>
        <family val="2"/>
      </rPr>
      <t>`</t>
    </r>
    <r>
      <rPr>
        <b/>
        <sz val="10"/>
        <rFont val="Garamond"/>
        <family val="1"/>
      </rPr>
      <t xml:space="preserve"> crore)</t>
    </r>
  </si>
  <si>
    <t>Percent of Demat Delivered Value to Total Delivered Value</t>
  </si>
  <si>
    <t>Short Delivery (Auctioned quantity) (Lakh)</t>
  </si>
  <si>
    <t>Percent of Short Delivery to Delivery Quantity</t>
  </si>
  <si>
    <r>
      <t>Funds Pay-in (</t>
    </r>
    <r>
      <rPr>
        <b/>
        <sz val="10"/>
        <rFont val="Rupee Foradian"/>
        <family val="2"/>
      </rPr>
      <t xml:space="preserve">` </t>
    </r>
    <r>
      <rPr>
        <b/>
        <sz val="10"/>
        <rFont val="Garamond"/>
        <family val="1"/>
      </rPr>
      <t>crore)</t>
    </r>
  </si>
  <si>
    <r>
      <t>Securities Pay-in (</t>
    </r>
    <r>
      <rPr>
        <b/>
        <sz val="10"/>
        <rFont val="Rupee Foradian"/>
        <family val="2"/>
      </rPr>
      <t>`</t>
    </r>
    <r>
      <rPr>
        <b/>
        <sz val="10"/>
        <rFont val="Rupee"/>
      </rPr>
      <t xml:space="preserve"> </t>
    </r>
    <r>
      <rPr>
        <b/>
        <sz val="10"/>
        <rFont val="Garamond"/>
        <family val="1"/>
      </rPr>
      <t>crore)</t>
    </r>
  </si>
  <si>
    <r>
      <t>SettlementGuarantee Fund (</t>
    </r>
    <r>
      <rPr>
        <b/>
        <sz val="10"/>
        <rFont val="Rupee Foradian"/>
        <family val="2"/>
      </rPr>
      <t>`</t>
    </r>
    <r>
      <rPr>
        <b/>
        <sz val="10"/>
        <rFont val="Garamond"/>
        <family val="1"/>
      </rPr>
      <t>crore)</t>
    </r>
  </si>
  <si>
    <t>Source: BSE.</t>
  </si>
  <si>
    <t>No. of Trades      (Lakh)</t>
  </si>
  <si>
    <r>
      <t>Funds Pay-in             (</t>
    </r>
    <r>
      <rPr>
        <b/>
        <sz val="10"/>
        <rFont val="Rupee Foradian"/>
        <family val="2"/>
      </rPr>
      <t xml:space="preserve">` </t>
    </r>
    <r>
      <rPr>
        <b/>
        <sz val="10"/>
        <rFont val="Garamond"/>
        <family val="1"/>
      </rPr>
      <t>crore)</t>
    </r>
  </si>
  <si>
    <r>
      <t>Securities Pay-in      (</t>
    </r>
    <r>
      <rPr>
        <b/>
        <sz val="10"/>
        <rFont val="Rupee Foradian"/>
        <family val="2"/>
      </rPr>
      <t>`</t>
    </r>
    <r>
      <rPr>
        <b/>
        <sz val="10"/>
        <rFont val="Rupee"/>
      </rPr>
      <t xml:space="preserve"> </t>
    </r>
    <r>
      <rPr>
        <b/>
        <sz val="10"/>
        <rFont val="Garamond"/>
        <family val="1"/>
      </rPr>
      <t>crore)</t>
    </r>
  </si>
  <si>
    <r>
      <t>Settlement Guarantee Fund        (</t>
    </r>
    <r>
      <rPr>
        <b/>
        <sz val="10"/>
        <rFont val="Rupee Foradian"/>
        <family val="2"/>
      </rPr>
      <t xml:space="preserve">` </t>
    </r>
    <r>
      <rPr>
        <b/>
        <sz val="10"/>
        <rFont val="Garamond"/>
        <family val="1"/>
      </rPr>
      <t>crore)</t>
    </r>
  </si>
  <si>
    <t>Index Futures</t>
  </si>
  <si>
    <t>Stock Futures</t>
  </si>
  <si>
    <t>Index Options</t>
  </si>
  <si>
    <t>Stock Options</t>
  </si>
  <si>
    <t>Open Interest at the end of month</t>
  </si>
  <si>
    <t>Call</t>
  </si>
  <si>
    <t>Put</t>
  </si>
  <si>
    <r>
      <t>Turnover (</t>
    </r>
    <r>
      <rPr>
        <b/>
        <sz val="10"/>
        <rFont val="Rupee Foradian"/>
        <family val="2"/>
      </rPr>
      <t>`</t>
    </r>
    <r>
      <rPr>
        <b/>
        <sz val="10"/>
        <rFont val="Garamond"/>
        <family val="1"/>
      </rPr>
      <t xml:space="preserve"> crore)</t>
    </r>
  </si>
  <si>
    <r>
      <t>Value      (</t>
    </r>
    <r>
      <rPr>
        <b/>
        <sz val="10"/>
        <rFont val="Rupee Foradian"/>
        <family val="2"/>
      </rPr>
      <t>`</t>
    </r>
    <r>
      <rPr>
        <b/>
        <sz val="10"/>
        <rFont val="Garamond"/>
        <family val="1"/>
      </rPr>
      <t xml:space="preserve"> crore)</t>
    </r>
  </si>
  <si>
    <t>Note: 1. Notional Turnover = (Strike Price + Premium) * Quantity.</t>
  </si>
  <si>
    <r>
      <t>Value   (</t>
    </r>
    <r>
      <rPr>
        <b/>
        <sz val="10"/>
        <rFont val="Rupee Foradian"/>
        <family val="2"/>
      </rPr>
      <t>`</t>
    </r>
    <r>
      <rPr>
        <b/>
        <sz val="10"/>
        <rFont val="Garamond"/>
        <family val="1"/>
      </rPr>
      <t xml:space="preserve"> crore)</t>
    </r>
  </si>
  <si>
    <t>Index/Stock Futures</t>
  </si>
  <si>
    <t>Index/Stock Options</t>
  </si>
  <si>
    <t>Settlement Gurantee Fund</t>
  </si>
  <si>
    <t>Final Settlement</t>
  </si>
  <si>
    <t>Premium Settlement</t>
  </si>
  <si>
    <t>Exercise Settlement</t>
  </si>
  <si>
    <t>Percentage Share in Open Interest</t>
  </si>
  <si>
    <t>FII</t>
  </si>
  <si>
    <t>Turnover (in Percentage)</t>
  </si>
  <si>
    <t xml:space="preserve">BSE 30 SENSEX                 </t>
  </si>
  <si>
    <t xml:space="preserve">BSE BANKEX                    </t>
  </si>
  <si>
    <t xml:space="preserve">BSE OIL &amp; GAS INDEX           </t>
  </si>
  <si>
    <t xml:space="preserve">BSE TECK INDEX                </t>
  </si>
  <si>
    <t>BSE100</t>
  </si>
  <si>
    <t>HANG SENG Index Futures</t>
  </si>
  <si>
    <t>MICEX Index Futures</t>
  </si>
  <si>
    <t>FTSE/JSE Top 40 Futures</t>
  </si>
  <si>
    <t>IBOVESPA Futures</t>
  </si>
  <si>
    <t>NIFTY</t>
  </si>
  <si>
    <t>CNXIT</t>
  </si>
  <si>
    <t>BANKNIFTY</t>
  </si>
  <si>
    <t>NFTYMCAP50</t>
  </si>
  <si>
    <t>CNXPSE</t>
  </si>
  <si>
    <t>CNXINFRA</t>
  </si>
  <si>
    <t>FTSE100</t>
  </si>
  <si>
    <t>S&amp;P500</t>
  </si>
  <si>
    <t>DJIA</t>
  </si>
  <si>
    <t>India VIX</t>
  </si>
  <si>
    <t>No. of Trading  Days</t>
  </si>
  <si>
    <r>
      <t>Turnover (</t>
    </r>
    <r>
      <rPr>
        <b/>
        <sz val="10"/>
        <rFont val="Rupee Foradian"/>
        <family val="2"/>
      </rPr>
      <t>`</t>
    </r>
    <r>
      <rPr>
        <b/>
        <sz val="10"/>
        <rFont val="Rupee"/>
      </rPr>
      <t xml:space="preserve"> </t>
    </r>
    <r>
      <rPr>
        <b/>
        <sz val="10"/>
        <rFont val="Garamond"/>
        <family val="1"/>
      </rPr>
      <t>crore)</t>
    </r>
  </si>
  <si>
    <t>Open Interest at the end of</t>
  </si>
  <si>
    <t>Turnover (` crore)</t>
  </si>
  <si>
    <r>
      <t>Turnover (</t>
    </r>
    <r>
      <rPr>
        <b/>
        <sz val="10"/>
        <color indexed="8"/>
        <rFont val="Rupee Foradian"/>
        <family val="2"/>
      </rPr>
      <t>`</t>
    </r>
    <r>
      <rPr>
        <b/>
        <sz val="10"/>
        <color indexed="8"/>
        <rFont val="Garamond"/>
        <family val="1"/>
      </rPr>
      <t xml:space="preserve"> crore)</t>
    </r>
  </si>
  <si>
    <r>
      <t xml:space="preserve"> Value
(</t>
    </r>
    <r>
      <rPr>
        <b/>
        <sz val="10"/>
        <rFont val="Rupee Foradian"/>
        <family val="2"/>
      </rPr>
      <t>`</t>
    </r>
    <r>
      <rPr>
        <b/>
        <sz val="10"/>
        <rFont val="Rupee"/>
      </rPr>
      <t xml:space="preserve"> </t>
    </r>
    <r>
      <rPr>
        <b/>
        <sz val="10"/>
        <rFont val="Garamond"/>
        <family val="1"/>
      </rPr>
      <t>crore)</t>
    </r>
  </si>
  <si>
    <t>Notes: 1. Trading Value :- For Futures, Value of contract = Traded Qty*Traded Price. 2. For Options, Value of contract = Traded Qty*(Strike Price+Traded Premium)</t>
  </si>
  <si>
    <r>
      <t>Value 
(</t>
    </r>
    <r>
      <rPr>
        <b/>
        <sz val="10"/>
        <rFont val="Rupee Foradian"/>
        <family val="2"/>
      </rPr>
      <t>`</t>
    </r>
    <r>
      <rPr>
        <b/>
        <sz val="10"/>
        <rFont val="Garamond"/>
        <family val="1"/>
      </rPr>
      <t xml:space="preserve"> crore)</t>
    </r>
  </si>
  <si>
    <t>Currency  Options</t>
  </si>
  <si>
    <r>
      <rPr>
        <b/>
        <sz val="9"/>
        <color theme="1"/>
        <rFont val="Garamond"/>
        <family val="1"/>
      </rPr>
      <t>Source: BSE</t>
    </r>
  </si>
  <si>
    <t>Currency options</t>
  </si>
  <si>
    <t>Source: Respective stock exchanges</t>
  </si>
  <si>
    <t xml:space="preserve">IV.  Monetary and Banking Indicators                  </t>
  </si>
  <si>
    <t>Cash Reserve Ratio (percent)</t>
  </si>
  <si>
    <t>Repo Rate (percent)</t>
  </si>
  <si>
    <r>
      <t>Money Supply (M3)  (</t>
    </r>
    <r>
      <rPr>
        <sz val="11"/>
        <color theme="1"/>
        <rFont val="Rupee Foradian"/>
        <family val="2"/>
      </rPr>
      <t>`</t>
    </r>
    <r>
      <rPr>
        <sz val="11"/>
        <color theme="1"/>
        <rFont val="Garamond"/>
        <family val="1"/>
      </rPr>
      <t xml:space="preserve"> crore)</t>
    </r>
  </si>
  <si>
    <r>
      <t>Aggregate Deposit (</t>
    </r>
    <r>
      <rPr>
        <sz val="11"/>
        <color theme="1"/>
        <rFont val="Rupee Foradian"/>
        <family val="2"/>
      </rPr>
      <t>`</t>
    </r>
    <r>
      <rPr>
        <sz val="11"/>
        <color theme="1"/>
        <rFont val="Garamond"/>
        <family val="1"/>
      </rPr>
      <t xml:space="preserve"> crore)</t>
    </r>
  </si>
  <si>
    <r>
      <t>Bank Credit (</t>
    </r>
    <r>
      <rPr>
        <sz val="11"/>
        <color theme="1"/>
        <rFont val="Rupee Foradian"/>
        <family val="2"/>
      </rPr>
      <t>`</t>
    </r>
    <r>
      <rPr>
        <sz val="11"/>
        <color theme="1"/>
        <rFont val="Garamond"/>
        <family val="1"/>
      </rPr>
      <t xml:space="preserve"> crore)</t>
    </r>
  </si>
  <si>
    <t xml:space="preserve">V. Interest Rate                        </t>
  </si>
  <si>
    <t>Call Money Rate (Weighted Average)</t>
  </si>
  <si>
    <t>91-Day-Treasury Bill (Primary Yield)</t>
  </si>
  <si>
    <t>Base rate (percent)</t>
  </si>
  <si>
    <t>9.3-9.7</t>
  </si>
  <si>
    <t>10.00-10.25</t>
  </si>
  <si>
    <t xml:space="preserve">Term Deposit Rate &gt; 1 year (Maximum) </t>
  </si>
  <si>
    <t>8.00-8.75</t>
  </si>
  <si>
    <r>
      <t>VI. Capital Market Indicators (</t>
    </r>
    <r>
      <rPr>
        <b/>
        <sz val="11"/>
        <color theme="1"/>
        <rFont val="Rupee Foradian"/>
        <family val="2"/>
      </rPr>
      <t>`</t>
    </r>
    <r>
      <rPr>
        <b/>
        <sz val="11"/>
        <color theme="1"/>
        <rFont val="Garamond"/>
        <family val="1"/>
      </rPr>
      <t>crore)</t>
    </r>
  </si>
  <si>
    <t xml:space="preserve">Turnover (BSE+NSE) </t>
  </si>
  <si>
    <t xml:space="preserve">Market Cap-BSE </t>
  </si>
  <si>
    <t xml:space="preserve">Market Cap-NSE </t>
  </si>
  <si>
    <t xml:space="preserve">Net FPI Investment in Equity </t>
  </si>
  <si>
    <t>VII. Exchange Rate and Reserves</t>
  </si>
  <si>
    <t>Forex Reserves (USD million)</t>
  </si>
  <si>
    <t>Re/ Dollar</t>
  </si>
  <si>
    <t>Re/Euro</t>
  </si>
  <si>
    <t>Forward Premia of USD  6-month</t>
  </si>
  <si>
    <t>VIII.  Public Borrowing and Inflation</t>
  </si>
  <si>
    <r>
      <t>Govt. Market Borrowing-Gross (</t>
    </r>
    <r>
      <rPr>
        <sz val="11"/>
        <color theme="1"/>
        <rFont val="Rupee Foradian"/>
        <family val="2"/>
      </rPr>
      <t>`</t>
    </r>
    <r>
      <rPr>
        <sz val="11"/>
        <color theme="1"/>
        <rFont val="Garamond"/>
        <family val="1"/>
      </rPr>
      <t xml:space="preserve"> crore) 2015-16</t>
    </r>
  </si>
  <si>
    <t>Wholesale Price Index (2004-05=100)</t>
  </si>
  <si>
    <t>http://mospi.nic.in/</t>
  </si>
  <si>
    <t>Consumer Price Index (2012 =100)</t>
  </si>
  <si>
    <t>IX.  Index of Industrial Production (y-o-y) percent (Base year 2004-05 = 100)</t>
  </si>
  <si>
    <t>General</t>
  </si>
  <si>
    <t>Mining</t>
  </si>
  <si>
    <t>Manufacturing</t>
  </si>
  <si>
    <t>Electricity</t>
  </si>
  <si>
    <t>X. External Sector Indicators (USD million)</t>
  </si>
  <si>
    <t xml:space="preserve">Exports </t>
  </si>
  <si>
    <t>commerce.nic.in</t>
  </si>
  <si>
    <t>Imports</t>
  </si>
  <si>
    <t>Trade Balance</t>
  </si>
  <si>
    <t>Notes: 1. * Advance estimates; Data as per the new series released by MOSPI</t>
  </si>
  <si>
    <t xml:space="preserve">2. CPI Data ia being released on Base 2012=100 from January 2015 by MOSPI </t>
  </si>
  <si>
    <t>Source :  RBI, MOSPI,  Ministry of Commerce &amp; Industry.</t>
  </si>
  <si>
    <t xml:space="preserve">Source: NSE. </t>
  </si>
  <si>
    <t>Name of Security</t>
  </si>
  <si>
    <r>
      <t>Issued Capital     (</t>
    </r>
    <r>
      <rPr>
        <b/>
        <sz val="10"/>
        <rFont val="Rupee Foradian"/>
        <family val="2"/>
      </rPr>
      <t xml:space="preserve">` </t>
    </r>
    <r>
      <rPr>
        <b/>
        <sz val="10"/>
        <rFont val="Garamond"/>
        <family val="1"/>
      </rPr>
      <t>crore)</t>
    </r>
  </si>
  <si>
    <r>
      <t>Free Float Market Capitalisation (</t>
    </r>
    <r>
      <rPr>
        <b/>
        <sz val="10"/>
        <rFont val="Rupee Foradian"/>
        <family val="2"/>
      </rPr>
      <t>`</t>
    </r>
    <r>
      <rPr>
        <b/>
        <sz val="10"/>
        <rFont val="Garamond"/>
        <family val="1"/>
      </rPr>
      <t xml:space="preserve"> crore)</t>
    </r>
  </si>
  <si>
    <t xml:space="preserve">Weightage (Percent)   </t>
  </si>
  <si>
    <t>Beta</t>
  </si>
  <si>
    <r>
      <t>R</t>
    </r>
    <r>
      <rPr>
        <b/>
        <vertAlign val="superscript"/>
        <sz val="10"/>
        <rFont val="Garamond"/>
        <family val="1"/>
      </rPr>
      <t>2</t>
    </r>
  </si>
  <si>
    <t>Daily Volatility (Percent)</t>
  </si>
  <si>
    <t>Monthly Return (Percent)</t>
  </si>
  <si>
    <t xml:space="preserve">Impact Cost (Percent) </t>
  </si>
  <si>
    <t xml:space="preserve">INFOSYS LTD </t>
  </si>
  <si>
    <t xml:space="preserve">HDFC BANK   </t>
  </si>
  <si>
    <t xml:space="preserve">HDFC        </t>
  </si>
  <si>
    <t xml:space="preserve">ITC LTD.    </t>
  </si>
  <si>
    <t xml:space="preserve">RELIANCE    </t>
  </si>
  <si>
    <t xml:space="preserve">ICICI BANK  </t>
  </si>
  <si>
    <t xml:space="preserve">TCS LTD.    </t>
  </si>
  <si>
    <t xml:space="preserve">SUN PHARMA. </t>
  </si>
  <si>
    <t>LARSEN &amp; TOU</t>
  </si>
  <si>
    <t xml:space="preserve">AXIS BANK   </t>
  </si>
  <si>
    <t xml:space="preserve">TATA MOTORS </t>
  </si>
  <si>
    <t xml:space="preserve">HIND UNI LT </t>
  </si>
  <si>
    <t xml:space="preserve">STATE BANK  </t>
  </si>
  <si>
    <t xml:space="preserve">MAH &amp; MAH   </t>
  </si>
  <si>
    <t xml:space="preserve">MARUTISUZUK </t>
  </si>
  <si>
    <t xml:space="preserve">LUPIN LTD.  </t>
  </si>
  <si>
    <t xml:space="preserve">ONGC CORPN  </t>
  </si>
  <si>
    <t xml:space="preserve">BHARTI ARTL </t>
  </si>
  <si>
    <t xml:space="preserve">COAL INDIA  </t>
  </si>
  <si>
    <t xml:space="preserve">DR.REDDY'S  </t>
  </si>
  <si>
    <t>ASIAN PAINTS</t>
  </si>
  <si>
    <t xml:space="preserve">WIPRO LTD.  </t>
  </si>
  <si>
    <t xml:space="preserve">BAJAJ AUTO  </t>
  </si>
  <si>
    <t xml:space="preserve">HEROMOTOCO  </t>
  </si>
  <si>
    <t xml:space="preserve">CIPLA LTD.  </t>
  </si>
  <si>
    <t xml:space="preserve">NTPC LTD    </t>
  </si>
  <si>
    <t xml:space="preserve">ADANI PORTS </t>
  </si>
  <si>
    <t>GAIL (I) LTD</t>
  </si>
  <si>
    <t xml:space="preserve">TATA STEEL  </t>
  </si>
  <si>
    <t xml:space="preserve">BHEL        </t>
  </si>
  <si>
    <t>Notes: 1. Beta &amp; R2 are calculated for the trailing 12 months. Beta measures the  degree to which any portfolio of stocks is affected as compared to the effect on the market as a whole.</t>
  </si>
  <si>
    <t>2. The coefficient of determination (R2) measures the strength of relationship between two variables the return on  a security versus that of the market.</t>
  </si>
  <si>
    <t>3. Volatility is the standard deviation of the daily returns for the trailing 12 months.</t>
  </si>
  <si>
    <t>4. Impact cost is calculated as the difference between actual buy price and ideal buy price, divided by ideal buy price, multiplied by 100. Hence ideal price is calculated as (best buy + best sell)/2.</t>
  </si>
  <si>
    <r>
      <t xml:space="preserve">5. The above is calculated for a month for the portfolio size of </t>
    </r>
    <r>
      <rPr>
        <b/>
        <sz val="9"/>
        <color indexed="8"/>
        <rFont val="Rupee Foradian"/>
        <family val="2"/>
      </rPr>
      <t xml:space="preserve">` </t>
    </r>
    <r>
      <rPr>
        <b/>
        <sz val="9"/>
        <color indexed="8"/>
        <rFont val="Garamond"/>
        <family val="1"/>
      </rPr>
      <t>5 lakh.  It is calculated for the current month.</t>
    </r>
  </si>
  <si>
    <r>
      <t>Issued Capital     (</t>
    </r>
    <r>
      <rPr>
        <b/>
        <sz val="10"/>
        <rFont val="Rupee Foradian"/>
        <family val="2"/>
      </rPr>
      <t>`</t>
    </r>
    <r>
      <rPr>
        <b/>
        <sz val="10"/>
        <rFont val="Garamond"/>
        <family val="1"/>
      </rPr>
      <t xml:space="preserve"> crore)</t>
    </r>
  </si>
  <si>
    <t>Notes: 1. Beta &amp; R2 are calculated for the the trailing 12 months. Beta measures the  degree to which any portfolio of stocks is affected as compared to the effect on the market as a whole.</t>
  </si>
  <si>
    <t>3. Volatility is the standard deviation of the daily returns for the the trailing 12 months.</t>
  </si>
  <si>
    <r>
      <t xml:space="preserve">5. The above is calculated for a month for the portfolio size of </t>
    </r>
    <r>
      <rPr>
        <b/>
        <sz val="9"/>
        <color indexed="8"/>
        <rFont val="Rupee Foradian"/>
        <family val="2"/>
      </rPr>
      <t>`</t>
    </r>
    <r>
      <rPr>
        <b/>
        <sz val="9"/>
        <color indexed="8"/>
        <rFont val="Garamond"/>
        <family val="1"/>
      </rPr>
      <t>5 lakh.  It is calculated for the current month.</t>
    </r>
  </si>
  <si>
    <t>Advances</t>
  </si>
  <si>
    <t>Declines</t>
  </si>
  <si>
    <t xml:space="preserve">Note: Advance/Decline is calculated based on the average price methodology.                                                                           </t>
  </si>
  <si>
    <t xml:space="preserve">       Client
Period</t>
  </si>
  <si>
    <t xml:space="preserve">FPIs </t>
  </si>
  <si>
    <t>Foreign Depositories</t>
  </si>
  <si>
    <t>FDI Investments</t>
  </si>
  <si>
    <t>Foreign Venture Capital Investments</t>
  </si>
  <si>
    <t>OCBs</t>
  </si>
  <si>
    <t>NRIs</t>
  </si>
  <si>
    <t>Corporates</t>
  </si>
  <si>
    <t>Insurance Companies</t>
  </si>
  <si>
    <t>Local Pension Funds</t>
  </si>
  <si>
    <t xml:space="preserve">Financial Institutions </t>
  </si>
  <si>
    <t>No.</t>
  </si>
  <si>
    <r>
      <t>Amount (</t>
    </r>
    <r>
      <rPr>
        <b/>
        <sz val="9"/>
        <rFont val="Rupee Foradian"/>
        <family val="2"/>
      </rPr>
      <t>`</t>
    </r>
    <r>
      <rPr>
        <b/>
        <sz val="9"/>
        <rFont val="Garamond"/>
        <family val="1"/>
      </rPr>
      <t xml:space="preserve"> crore)</t>
    </r>
  </si>
  <si>
    <t xml:space="preserve">Notes: 1. With the commencement of FPI Regime from June 1, 2014, the erstwhile FIIs, Sub Accounts and QFIs are merged into a new investor class termed as “Foreign Portfolio Investors (FPIs)”. </t>
  </si>
  <si>
    <t>2. "Others" include Portfolio manager, partnership firm, trusts, depository receipts, AIFs, FCCB, HUFs, Brokers etc.</t>
  </si>
  <si>
    <t>Source: Custodians.</t>
  </si>
  <si>
    <t>Stock Exchanges (Commodity Derivatives Market)</t>
  </si>
  <si>
    <t>Brokers (Commodity Derivatives Market)</t>
  </si>
  <si>
    <t>Sub-brokers (Cash Segment)*</t>
  </si>
  <si>
    <t>Notes: 1. * Excludes Mutual Fund Schemes from Feb 2013. 2. Market capitalisation pertains to the number of companies traded.</t>
  </si>
  <si>
    <t>Notes: 1. Demat turnover includes turnover of all securities which are available for trading in Demat mode. 2. Market capitalisation pertains to the number of companies traded.</t>
  </si>
  <si>
    <t>1. The city-wise distribution of turnover is based on the cities uploaded in the UCC database of the Exchange for clientele trades and member's registered office city for proprietary trades.</t>
  </si>
  <si>
    <t>BSE Sensex</t>
  </si>
  <si>
    <t xml:space="preserve">BSE 100 </t>
  </si>
  <si>
    <t>BSE 500</t>
  </si>
  <si>
    <t xml:space="preserve">Notes: 1. Figures are compiled based on reports submitted by FPIs/deemed FPIs issuing ODIs. 2. Column 4 Figures are compiled on the basis of reports submitted by custodians &amp; does not includes positions taken by FPIs/deemed FPIs in derivatives. 3. The total value of ODIs excludes the unhedged positions &amp; portfolio hedging positions taken by the FPIs/deemed FPIs issuing ODIs.
</t>
  </si>
  <si>
    <t xml:space="preserve">Note: The categories included in Others are Preference Shares, Mutual Fund Units, Warrants, PTCs, Treasury Bills, CPs, CDs and Government Securities. 
</t>
  </si>
  <si>
    <t xml:space="preserve">II. Gross Saving as a percent of Gross national Disposable Income at current market prices in 2014-15  @             </t>
  </si>
  <si>
    <t>III. Gross Capital Formation as a percent of GDP at current market prices in 2014-15@</t>
  </si>
  <si>
    <t>February</t>
  </si>
  <si>
    <t>3. @ First Revised Estimates</t>
  </si>
  <si>
    <t>No. of Contracts</t>
  </si>
  <si>
    <t>Volume
('000 tonnes)</t>
  </si>
  <si>
    <t>Note: 1. NMCE does not have distinct identifiable records of turnover of hedgers and non hedgers participants.  The above data of pro and clients' account may be inclusive of hedging turnover also.</t>
  </si>
  <si>
    <t>1. All trades executed under client codes other than *OWN* (proprietary account) are treated as client trades, and are computed at client Level.  </t>
  </si>
  <si>
    <t>2. All Commodities falling under the categories Energy, Bullion and Metals are treated as Non-Agri, whereas all other commodities are treated as Agri.  </t>
  </si>
  <si>
    <t>3. Profile of participants as hedgers or otherwise is not available with the Exchange.</t>
  </si>
  <si>
    <t>2. *Natural Gas volumes are in mm BTU and is not included for computing the Total Volume and Total Open Interest in '000 tonnes</t>
  </si>
  <si>
    <t xml:space="preserve">Notes: 1. The following commodities are considered in each category: Agriculture: Cardamom, Cotton, Crude Palm Oil, Guarseed, Guargum, Kapas, Kapas Khalli, Mentha Oil, Potato; Metals: Aluminium, Copper, Lead, Nickel, Zinc and their variants; Bullion: Gold, Silver and their variants; Energy: Brent Crude Oil, Crude Oil, Crude Oil Mini, Natural Gas. </t>
  </si>
  <si>
    <t>Note: 1. All the issues are compiled from the Prospectus’ of Issuer Companies filed with SEBI.</t>
  </si>
  <si>
    <t>March</t>
  </si>
  <si>
    <t>7.00-7.90</t>
  </si>
  <si>
    <t>2015-16</t>
  </si>
  <si>
    <t>2016-17$</t>
  </si>
  <si>
    <r>
      <t>Table 16: Distribution of Turnover on Cash Segments of Exchanges (</t>
    </r>
    <r>
      <rPr>
        <b/>
        <sz val="11"/>
        <rFont val="Rupee Foradian"/>
        <family val="2"/>
      </rPr>
      <t>`</t>
    </r>
    <r>
      <rPr>
        <b/>
        <sz val="12"/>
        <rFont val="Garamond"/>
        <family val="1"/>
      </rPr>
      <t xml:space="preserve"> crore)</t>
    </r>
  </si>
  <si>
    <r>
      <t>Table 32: Settlement Statistics in Equity Derivatives Segment at BSE and NSE (</t>
    </r>
    <r>
      <rPr>
        <b/>
        <sz val="11"/>
        <rFont val="Rupee Foradian"/>
        <family val="2"/>
      </rPr>
      <t xml:space="preserve">` </t>
    </r>
    <r>
      <rPr>
        <b/>
        <sz val="12"/>
        <rFont val="Garamond"/>
        <family val="1"/>
      </rPr>
      <t>crore)</t>
    </r>
  </si>
  <si>
    <r>
      <t>Table 40: Settlement Statistics of Currency Derivatives Segment (</t>
    </r>
    <r>
      <rPr>
        <b/>
        <sz val="11"/>
        <rFont val="Rupee Foradian"/>
        <family val="2"/>
      </rPr>
      <t>`</t>
    </r>
    <r>
      <rPr>
        <b/>
        <sz val="12"/>
        <rFont val="Garamond"/>
        <family val="1"/>
      </rPr>
      <t xml:space="preserve"> crore)</t>
    </r>
  </si>
  <si>
    <r>
      <t>Table 44: Maturity-wise Turnover in Currency Derivative Segment of NSE  (</t>
    </r>
    <r>
      <rPr>
        <b/>
        <sz val="11"/>
        <color theme="1"/>
        <rFont val="Rupee Foradian"/>
        <family val="2"/>
      </rPr>
      <t>`</t>
    </r>
    <r>
      <rPr>
        <b/>
        <sz val="11"/>
        <color theme="1"/>
        <rFont val="Garamond"/>
        <family val="1"/>
      </rPr>
      <t xml:space="preserve"> crore)</t>
    </r>
  </si>
  <si>
    <r>
      <t>Table 45: Maturity-wise Turnover in Currency Derivative Segment of MSEI  (</t>
    </r>
    <r>
      <rPr>
        <b/>
        <sz val="11"/>
        <color theme="1"/>
        <rFont val="Rupee Foradian"/>
        <family val="2"/>
      </rPr>
      <t>`</t>
    </r>
    <r>
      <rPr>
        <b/>
        <sz val="12"/>
        <color theme="1"/>
        <rFont val="Garamond"/>
        <family val="1"/>
      </rPr>
      <t xml:space="preserve"> crore)</t>
    </r>
  </si>
  <si>
    <r>
      <t>Table 46: Maturity-wise Turnover in Currency Derivative Segment of BSE  (</t>
    </r>
    <r>
      <rPr>
        <b/>
        <sz val="11"/>
        <color theme="1"/>
        <rFont val="Rupee Foradian"/>
        <family val="2"/>
      </rPr>
      <t>`</t>
    </r>
    <r>
      <rPr>
        <b/>
        <sz val="12"/>
        <color theme="1"/>
        <rFont val="Garamond"/>
        <family val="1"/>
      </rPr>
      <t xml:space="preserve"> crore)</t>
    </r>
  </si>
  <si>
    <r>
      <t>Table 48: Settlement Statistics in Interest Rate Futures at BSE, NSE and MSEI (</t>
    </r>
    <r>
      <rPr>
        <b/>
        <sz val="11"/>
        <rFont val="Rupee Foradian"/>
        <family val="2"/>
      </rPr>
      <t>`</t>
    </r>
    <r>
      <rPr>
        <b/>
        <sz val="12"/>
        <rFont val="Garamond"/>
        <family val="1"/>
      </rPr>
      <t xml:space="preserve"> crore)</t>
    </r>
  </si>
  <si>
    <r>
      <t>Table 50: Notional Value of Offshore Derivative Instruments (ODIs) Vs Assets Under Custody (AUC) of FPIs/Deemed FPIs (</t>
    </r>
    <r>
      <rPr>
        <b/>
        <sz val="11"/>
        <rFont val="Rupee Foradian"/>
        <family val="2"/>
      </rPr>
      <t>`</t>
    </r>
    <r>
      <rPr>
        <b/>
        <sz val="12"/>
        <rFont val="Garamond"/>
        <family val="1"/>
      </rPr>
      <t xml:space="preserve"> crore)</t>
    </r>
  </si>
  <si>
    <r>
      <t>Table 52: Trends in Resource Mobilization by Mutual Funds (</t>
    </r>
    <r>
      <rPr>
        <b/>
        <sz val="11"/>
        <rFont val="Rupee Foradian"/>
        <family val="2"/>
      </rPr>
      <t xml:space="preserve">` </t>
    </r>
    <r>
      <rPr>
        <b/>
        <sz val="12"/>
        <rFont val="Garamond"/>
        <family val="1"/>
      </rPr>
      <t>crore)</t>
    </r>
  </si>
  <si>
    <r>
      <t>Table 53: Type-wise Resource Mobilisation by Mutual Funds: Open-ended and Close-ended (</t>
    </r>
    <r>
      <rPr>
        <b/>
        <sz val="11"/>
        <rFont val="Rupee Foradian"/>
        <family val="2"/>
      </rPr>
      <t>`</t>
    </r>
    <r>
      <rPr>
        <b/>
        <sz val="12"/>
        <rFont val="Garamond"/>
        <family val="1"/>
      </rPr>
      <t xml:space="preserve"> crore)</t>
    </r>
  </si>
  <si>
    <r>
      <t>Table 54: Scheme-wise Resource Mobilisation and Assets under Management by Mutual Funds (</t>
    </r>
    <r>
      <rPr>
        <b/>
        <sz val="11"/>
        <rFont val="Rupee Foradian"/>
        <family val="2"/>
      </rPr>
      <t>`</t>
    </r>
    <r>
      <rPr>
        <b/>
        <sz val="12"/>
        <rFont val="Garamond"/>
        <family val="1"/>
      </rPr>
      <t xml:space="preserve"> crore)</t>
    </r>
  </si>
  <si>
    <r>
      <t>Table 56: Trends in Transactions on Stock Exchanges by Mutual Funds (</t>
    </r>
    <r>
      <rPr>
        <b/>
        <sz val="11"/>
        <rFont val="Rupee Foradian"/>
        <family val="2"/>
      </rPr>
      <t>`</t>
    </r>
    <r>
      <rPr>
        <b/>
        <sz val="12"/>
        <rFont val="Garamond"/>
        <family val="1"/>
      </rPr>
      <t xml:space="preserve"> crore)</t>
    </r>
  </si>
  <si>
    <t>2,81,334</t>
  </si>
  <si>
    <t>2,15,191</t>
  </si>
  <si>
    <t>14,97,676</t>
  </si>
  <si>
    <t>11,21,386</t>
  </si>
  <si>
    <t>3,76,292</t>
  </si>
  <si>
    <t>17,79,010</t>
  </si>
  <si>
    <t>13,36,577</t>
  </si>
  <si>
    <t>4,42,436</t>
  </si>
  <si>
    <t>1,74,272.34</t>
  </si>
  <si>
    <t>April</t>
  </si>
  <si>
    <t>1,16,33540</t>
  </si>
  <si>
    <t>7.00-8.00</t>
  </si>
  <si>
    <t>3,63,121.1</t>
  </si>
  <si>
    <t>Airlines</t>
  </si>
  <si>
    <t>Automobile</t>
  </si>
  <si>
    <t>Banking and Finance</t>
  </si>
  <si>
    <t>Consumer Services</t>
  </si>
  <si>
    <t>Electrical Equipment/ Production</t>
  </si>
  <si>
    <t>Financial Services</t>
  </si>
  <si>
    <t>Healthcare and pharma</t>
  </si>
  <si>
    <t>Hotels</t>
  </si>
  <si>
    <t xml:space="preserve">Information Technology </t>
  </si>
  <si>
    <t>Misc.</t>
  </si>
  <si>
    <t>Roads &amp; Highways</t>
  </si>
  <si>
    <t>*Stock brokers/sub-brokers pertaining to active stock exchanges.</t>
  </si>
  <si>
    <r>
      <t>I. GDP at constant prices (2011-12 prices) for 2015-16 (</t>
    </r>
    <r>
      <rPr>
        <b/>
        <sz val="11"/>
        <color theme="1"/>
        <rFont val="Rupee Foradian"/>
        <family val="2"/>
      </rPr>
      <t>`</t>
    </r>
    <r>
      <rPr>
        <b/>
        <sz val="11"/>
        <color theme="1"/>
        <rFont val="Garamond"/>
        <family val="1"/>
      </rPr>
      <t xml:space="preserve">crore)*                         </t>
    </r>
  </si>
  <si>
    <t>May</t>
  </si>
  <si>
    <t>7.00-7.50</t>
  </si>
  <si>
    <t>3,60,193.8</t>
  </si>
  <si>
    <t>-</t>
  </si>
  <si>
    <t>Infrastructure Investment Trusts (InVIT)</t>
  </si>
  <si>
    <t>6. As per NSE circular dated February 22, 2016, the equity securities with Differential Voting Rights (DVRs) would be eligible for inclusion in an index subject to fulfilment of the eligibility criteria laid down by NSE.</t>
  </si>
  <si>
    <t>$ indicates as on June 30, 2016.</t>
  </si>
  <si>
    <t>$ indicates as on June 30, 2016</t>
  </si>
  <si>
    <t>Advance Syntex Limited</t>
  </si>
  <si>
    <t>Commercial Syn Bags Limited</t>
  </si>
  <si>
    <t>KKV Agro Powers Limited</t>
  </si>
  <si>
    <t>Kwality Pharmaceuticals Limited</t>
  </si>
  <si>
    <t>Titaanium Ten Enterprises Limited</t>
  </si>
  <si>
    <t>Yash Chemex Limited</t>
  </si>
  <si>
    <t>Zeal Aqua Limited</t>
  </si>
  <si>
    <t>Mahanagar Gas Limited</t>
  </si>
  <si>
    <t xml:space="preserve">IPO </t>
  </si>
  <si>
    <t>Quess Corp Limited</t>
  </si>
  <si>
    <t>Shanti Educational Initiatives Limited</t>
  </si>
  <si>
    <t>SHREENATH INDUSTRIAL INVESTMENT COMPANY LTD.</t>
  </si>
  <si>
    <t>MR. HARISH VEERAPPA KANCHAN</t>
  </si>
  <si>
    <t>VIVANZA BIOSCIENCES LTD.</t>
  </si>
  <si>
    <t>MR. HEMANT AMRISH PARIKH</t>
  </si>
  <si>
    <t>GANESH BENZOPLAST LTD.</t>
  </si>
  <si>
    <t>MR. RISHI RAMESH PILANI</t>
  </si>
  <si>
    <t>MOSCHIP SEMICONDUCTOR TECHNOLOGY LTD.</t>
  </si>
  <si>
    <t>TECHWAVE PTE LTD.</t>
  </si>
  <si>
    <t>ADC INDIA COMMUNICATIONS LTD.</t>
  </si>
  <si>
    <t>COMMSCOPE TECHNOLOGIES LLC</t>
  </si>
  <si>
    <t>SHIVA MEDICARE LTD.</t>
  </si>
  <si>
    <t>GREY MAT TECHNO SOLUTIONS LTD. AND KRIAN CONSULTANCY SERVICES PVT. LTD.</t>
  </si>
  <si>
    <t>Table 3: Open Offers under SEBI Takeover Code closed during June 2016</t>
  </si>
  <si>
    <t>Power</t>
  </si>
  <si>
    <t>Oil &amp; Natural Gas</t>
  </si>
  <si>
    <t>No. of Companies Listed</t>
  </si>
  <si>
    <t>Advance/Decline Ratio</t>
  </si>
  <si>
    <t>2015-2016</t>
  </si>
  <si>
    <r>
      <t xml:space="preserve">Turnover                                                                                               ( </t>
    </r>
    <r>
      <rPr>
        <b/>
        <sz val="10"/>
        <color theme="1"/>
        <rFont val="Rupee Foradian"/>
        <family val="2"/>
      </rPr>
      <t>`</t>
    </r>
    <r>
      <rPr>
        <b/>
        <sz val="10"/>
        <color theme="1"/>
        <rFont val="Garamond"/>
        <family val="1"/>
      </rPr>
      <t>crore)</t>
    </r>
  </si>
  <si>
    <t>2016-17 $</t>
  </si>
  <si>
    <t>1,92,655.47*</t>
  </si>
  <si>
    <t>8,49,125.87#</t>
  </si>
  <si>
    <r>
      <t xml:space="preserve">Notes: 1. *Value of Assets for which Advisory Services are being given. 
2. </t>
    </r>
    <r>
      <rPr>
        <b/>
        <vertAlign val="superscript"/>
        <sz val="9"/>
        <color theme="1"/>
        <rFont val="Garamond"/>
        <family val="1"/>
      </rPr>
      <t>#</t>
    </r>
    <r>
      <rPr>
        <b/>
        <sz val="9"/>
        <color theme="1"/>
        <rFont val="Garamond"/>
        <family val="1"/>
      </rPr>
      <t xml:space="preserve">Of the above AUM </t>
    </r>
    <r>
      <rPr>
        <b/>
        <sz val="9"/>
        <color theme="1"/>
        <rFont val="Rupee Foradian"/>
        <family val="2"/>
      </rPr>
      <t>`</t>
    </r>
    <r>
      <rPr>
        <b/>
        <sz val="9"/>
        <color theme="1"/>
        <rFont val="Garamond"/>
        <family val="1"/>
      </rPr>
      <t xml:space="preserve"> 7,78,344.068  crore is contributed by funds from EPFO/PFs. 
3. The above data is based on the monthly reports received from portfolio managers</t>
    </r>
  </si>
  <si>
    <t>Table 58: Progress Report of NSDL &amp; CDSL as at end of June 2016 (Listed Companies)</t>
  </si>
  <si>
    <t>Table 60: Depository Statistics for June 2016</t>
  </si>
  <si>
    <t>June</t>
  </si>
  <si>
    <t>7.00-7.60</t>
  </si>
  <si>
    <t>3,60,797.6</t>
  </si>
  <si>
    <t xml:space="preserve">Table 2: Company-Wise Capital Raised through Public and Rights Issues (Equity) during June 2016 </t>
  </si>
  <si>
    <t xml:space="preserve">Table 22: Component Stocks: S&amp;P BSE Sensex during June 2016 </t>
  </si>
  <si>
    <t xml:space="preserve">Table 23: Component Stocks: CNX Nifty Index during June 2016 </t>
  </si>
  <si>
    <t>HDFC Bank Ltd.</t>
  </si>
  <si>
    <t>Infosys Ltd.</t>
  </si>
  <si>
    <t>I T C Ltd.</t>
  </si>
  <si>
    <t>Housing Development Finance Corporation Ltd.</t>
  </si>
  <si>
    <t>Reliance Industries Ltd.</t>
  </si>
  <si>
    <t>ICICI Bank Ltd.</t>
  </si>
  <si>
    <t>Tata Consultancy Services Ltd.</t>
  </si>
  <si>
    <t>Larsen &amp; Toubro Ltd.</t>
  </si>
  <si>
    <t>Axis Bank Ltd.</t>
  </si>
  <si>
    <t>Tata Motors Ltd.</t>
  </si>
  <si>
    <t>Sun Pharmaceutical Industries Ltd.</t>
  </si>
  <si>
    <t>Kotak Mahindra Bank Ltd.</t>
  </si>
  <si>
    <t>State Bank of India</t>
  </si>
  <si>
    <t>Mahindra &amp; Mahindra Ltd.</t>
  </si>
  <si>
    <t>Hindustan Unilever Ltd.</t>
  </si>
  <si>
    <t>Maruti Suzuki India Ltd.</t>
  </si>
  <si>
    <t>IndusInd Bank Ltd.</t>
  </si>
  <si>
    <t>Bharti Airtel Ltd.</t>
  </si>
  <si>
    <t>Asian Paints Ltd.</t>
  </si>
  <si>
    <t>Dr. Reddy's Laboratories Ltd.</t>
  </si>
  <si>
    <t>HCL Technologies Ltd.</t>
  </si>
  <si>
    <t>Hero MotoCorp Ltd.</t>
  </si>
  <si>
    <t>Coal India Ltd.</t>
  </si>
  <si>
    <t>Oil &amp; Natural Gas Corporation Ltd.</t>
  </si>
  <si>
    <t>NTPC Ltd.</t>
  </si>
  <si>
    <t>Bajaj Auto Ltd.</t>
  </si>
  <si>
    <t>Lupin Ltd.</t>
  </si>
  <si>
    <t>Yes Bank Ltd.</t>
  </si>
  <si>
    <t>Power Grid Corporation of India Ltd.</t>
  </si>
  <si>
    <t>Wipro Ltd.</t>
  </si>
  <si>
    <t>UltraTech Cement Ltd.</t>
  </si>
  <si>
    <t>Tech Mahindra Ltd.</t>
  </si>
  <si>
    <t>Grasim Industries Ltd.</t>
  </si>
  <si>
    <t>Bharat Petroleum Corporation Ltd.</t>
  </si>
  <si>
    <t>Cipla Ltd.</t>
  </si>
  <si>
    <t>Zee Entertainment Enterprises Ltd.</t>
  </si>
  <si>
    <t>Eicher Motors Ltd.</t>
  </si>
  <si>
    <t>Tata Steel Ltd.</t>
  </si>
  <si>
    <t>Bosch Ltd.</t>
  </si>
  <si>
    <t>Aurobindo Pharma Ltd.</t>
  </si>
  <si>
    <t>Ambuja Cements Ltd.</t>
  </si>
  <si>
    <t>Adani Ports and Special Economic Zone Ltd.</t>
  </si>
  <si>
    <t>Bharti Infratel Ltd.</t>
  </si>
  <si>
    <t>GAIL (India) Ltd.</t>
  </si>
  <si>
    <t>Hindalco Industries Ltd.</t>
  </si>
  <si>
    <t>ACC Ltd.</t>
  </si>
  <si>
    <t>Bank of Baroda</t>
  </si>
  <si>
    <t>Tata Motors Ltd DVR</t>
  </si>
  <si>
    <t>Tata Power Co. Ltd.</t>
  </si>
  <si>
    <t>Idea Cellular Ltd.</t>
  </si>
  <si>
    <t>Bharat Heavy Electricals Ltd.</t>
  </si>
</sst>
</file>

<file path=xl/styles.xml><?xml version="1.0" encoding="utf-8"?>
<styleSheet xmlns="http://schemas.openxmlformats.org/spreadsheetml/2006/main">
  <numFmts count="26">
    <numFmt numFmtId="41" formatCode="_(* #,##0_);_(* \(#,##0\);_(* &quot;-&quot;_);_(@_)"/>
    <numFmt numFmtId="43" formatCode="_(* #,##0.00_);_(* \(#,##0.00\);_(* &quot;-&quot;??_);_(@_)"/>
    <numFmt numFmtId="164" formatCode="[$-409]d\-mmm\-yy;@"/>
    <numFmt numFmtId="165" formatCode="[&gt;=10000000]#\,##\,##\,##0;[&gt;=100000]#\,##\,##0;##,##0"/>
    <numFmt numFmtId="166" formatCode="_(* #,##0_);_(* \(#,##0\);_(* &quot;-&quot;??_);_(@_)"/>
    <numFmt numFmtId="167" formatCode="0.0"/>
    <numFmt numFmtId="168" formatCode="#,##0.0"/>
    <numFmt numFmtId="169" formatCode="[$-409]mmm\-yy;@"/>
    <numFmt numFmtId="170" formatCode="[&gt;=10000000]#.###\,##\,##0;[&gt;=100000]#.###\,##0;##,##0.0"/>
    <numFmt numFmtId="171" formatCode="00000"/>
    <numFmt numFmtId="172" formatCode="0.00_);\(0.00\)"/>
    <numFmt numFmtId="173" formatCode="[&gt;=10000000]#.##\,##\,##0;[&gt;=100000]#.##\,##0;##,##0"/>
    <numFmt numFmtId="174" formatCode="[$-409]dd\-mmm\-yy;@"/>
    <numFmt numFmtId="175" formatCode="[&gt;=10000000]#.0\,##\,##\,##0;[&gt;=100000]#.0\,##\,##0;##,##0.0"/>
    <numFmt numFmtId="176" formatCode="mmm\-yyyy"/>
    <numFmt numFmtId="177" formatCode="[&gt;=10000000]#.0000\,##\,##\,##0;[&gt;=100000]#.0000\,##\,##0;##,##0.0000"/>
    <numFmt numFmtId="178" formatCode="[&gt;=10000000]#.00\,##\,##\,##0;[&gt;=100000]#.00\,##\,##0;##,##0.00"/>
    <numFmt numFmtId="179" formatCode="[&gt;=10000000]#.####\,##\,##0;[&gt;=100000]#.####\,##0;##,##0.00"/>
    <numFmt numFmtId="180" formatCode="0.0%"/>
    <numFmt numFmtId="181" formatCode="[&gt;9999999]##\,##\,##\,##0;[&gt;99999]##\,##\,##0;##,##0"/>
    <numFmt numFmtId="182" formatCode="[&gt;9999999]##.##\,##\,##0;[&gt;99999]##.##\,##0;##,##0"/>
    <numFmt numFmtId="183" formatCode="[&gt;9999999]##.0\,##\,##\,##0;[&gt;99999]##.0\,##\,##0;##,##0.0"/>
    <numFmt numFmtId="184" formatCode="0_);\(0\)"/>
    <numFmt numFmtId="185" formatCode="_(* #,##0.0_);_(* \(#,##0.0\);_(* &quot;-&quot;??_);_(@_)"/>
    <numFmt numFmtId="186" formatCode="0.000"/>
    <numFmt numFmtId="187" formatCode="0.0000"/>
  </numFmts>
  <fonts count="77">
    <font>
      <sz val="11"/>
      <color theme="1"/>
      <name val="Calibri"/>
      <family val="2"/>
      <scheme val="minor"/>
    </font>
    <font>
      <sz val="11"/>
      <color theme="1"/>
      <name val="Calibri"/>
      <family val="2"/>
      <scheme val="minor"/>
    </font>
    <font>
      <b/>
      <sz val="11"/>
      <color theme="1"/>
      <name val="Calibri"/>
      <family val="2"/>
      <scheme val="minor"/>
    </font>
    <font>
      <b/>
      <sz val="10"/>
      <color theme="1"/>
      <name val="Palatino Linotype"/>
      <family val="1"/>
    </font>
    <font>
      <sz val="10"/>
      <color theme="1"/>
      <name val="Calibri"/>
      <family val="2"/>
      <scheme val="minor"/>
    </font>
    <font>
      <u/>
      <sz val="10"/>
      <color indexed="12"/>
      <name val="Arial"/>
      <family val="2"/>
    </font>
    <font>
      <sz val="10"/>
      <name val="Palatino Linotype"/>
      <family val="1"/>
    </font>
    <font>
      <sz val="10"/>
      <name val="Rupee Foradian"/>
      <family val="2"/>
    </font>
    <font>
      <b/>
      <sz val="10"/>
      <color theme="1"/>
      <name val="Garamond"/>
      <family val="1"/>
    </font>
    <font>
      <b/>
      <sz val="10"/>
      <color rgb="FF000000"/>
      <name val="Garamond"/>
      <family val="1"/>
    </font>
    <font>
      <sz val="10"/>
      <name val="Arial"/>
      <family val="2"/>
    </font>
    <font>
      <b/>
      <sz val="11"/>
      <name val="Garamond"/>
      <family val="1"/>
    </font>
    <font>
      <sz val="11"/>
      <name val="Garamond"/>
      <family val="1"/>
    </font>
    <font>
      <sz val="11"/>
      <color theme="1"/>
      <name val="Garamond"/>
      <family val="1"/>
    </font>
    <font>
      <sz val="11"/>
      <color rgb="FFFF0000"/>
      <name val="Garamond"/>
      <family val="1"/>
    </font>
    <font>
      <b/>
      <sz val="9"/>
      <name val="Garamond"/>
      <family val="1"/>
    </font>
    <font>
      <sz val="9"/>
      <name val="Garamond"/>
      <family val="1"/>
    </font>
    <font>
      <b/>
      <sz val="10"/>
      <name val="Garamond"/>
      <family val="1"/>
    </font>
    <font>
      <b/>
      <sz val="10"/>
      <name val="Rupee Foradian"/>
      <family val="2"/>
    </font>
    <font>
      <sz val="10"/>
      <name val="Garamond"/>
      <family val="1"/>
    </font>
    <font>
      <sz val="10"/>
      <color rgb="FF000000"/>
      <name val="Garamond"/>
      <family val="1"/>
    </font>
    <font>
      <sz val="12"/>
      <name val="Garamond"/>
      <family val="1"/>
    </font>
    <font>
      <b/>
      <sz val="12"/>
      <name val="Garamond"/>
      <family val="1"/>
    </font>
    <font>
      <sz val="14"/>
      <name val="Arial"/>
      <family val="2"/>
    </font>
    <font>
      <b/>
      <sz val="14"/>
      <name val="Times New Roman"/>
      <family val="1"/>
    </font>
    <font>
      <b/>
      <sz val="10"/>
      <name val="Times New Roman"/>
      <family val="1"/>
    </font>
    <font>
      <b/>
      <sz val="10"/>
      <color indexed="8"/>
      <name val="Garamond"/>
      <family val="1"/>
    </font>
    <font>
      <b/>
      <sz val="14"/>
      <name val="Arial"/>
      <family val="2"/>
    </font>
    <font>
      <sz val="14"/>
      <name val="Times New Roman"/>
      <family val="1"/>
    </font>
    <font>
      <sz val="12"/>
      <name val="Arial"/>
      <family val="2"/>
    </font>
    <font>
      <b/>
      <sz val="12"/>
      <name val="Arial"/>
      <family val="2"/>
    </font>
    <font>
      <b/>
      <sz val="12"/>
      <name val="Times New Roman"/>
      <family val="1"/>
    </font>
    <font>
      <sz val="11"/>
      <name val="Times New Roman"/>
      <family val="1"/>
    </font>
    <font>
      <sz val="9"/>
      <color theme="1"/>
      <name val="Garamond"/>
      <family val="1"/>
    </font>
    <font>
      <sz val="10"/>
      <name val="Times New Roman"/>
      <family val="1"/>
    </font>
    <font>
      <sz val="9"/>
      <name val="Arial"/>
      <family val="2"/>
    </font>
    <font>
      <b/>
      <vertAlign val="superscript"/>
      <sz val="10"/>
      <name val="Garamond"/>
      <family val="1"/>
    </font>
    <font>
      <b/>
      <vertAlign val="superscript"/>
      <sz val="9"/>
      <name val="Garamond"/>
      <family val="1"/>
    </font>
    <font>
      <b/>
      <sz val="9"/>
      <name val="Rupee Foradian"/>
      <family val="2"/>
    </font>
    <font>
      <sz val="8"/>
      <name val="Garamond"/>
      <family val="1"/>
    </font>
    <font>
      <b/>
      <sz val="12"/>
      <color theme="1"/>
      <name val="Garamond"/>
      <family val="1"/>
    </font>
    <font>
      <sz val="11"/>
      <color theme="1"/>
      <name val="Arial"/>
      <family val="2"/>
    </font>
    <font>
      <sz val="11"/>
      <color rgb="FF000000"/>
      <name val="Calibri"/>
      <family val="2"/>
    </font>
    <font>
      <sz val="12"/>
      <color theme="1"/>
      <name val="Arial"/>
      <family val="2"/>
    </font>
    <font>
      <b/>
      <sz val="10"/>
      <name val="Rupee"/>
    </font>
    <font>
      <sz val="10"/>
      <color indexed="8"/>
      <name val="Garamond"/>
      <family val="2"/>
    </font>
    <font>
      <b/>
      <sz val="11"/>
      <color theme="1"/>
      <name val="Garamond"/>
      <family val="1"/>
    </font>
    <font>
      <sz val="10"/>
      <color theme="1"/>
      <name val="Garamond"/>
      <family val="1"/>
    </font>
    <font>
      <b/>
      <sz val="9"/>
      <color theme="1"/>
      <name val="Garamond"/>
      <family val="1"/>
    </font>
    <font>
      <sz val="12"/>
      <color theme="1"/>
      <name val="Garamond"/>
      <family val="1"/>
    </font>
    <font>
      <b/>
      <sz val="10"/>
      <color theme="1"/>
      <name val="Rupee Foradian"/>
      <family val="2"/>
    </font>
    <font>
      <b/>
      <sz val="11"/>
      <color rgb="FF000000"/>
      <name val="Garamond"/>
      <family val="1"/>
    </font>
    <font>
      <sz val="9"/>
      <color theme="1"/>
      <name val="Calibri"/>
      <family val="2"/>
      <scheme val="minor"/>
    </font>
    <font>
      <b/>
      <sz val="9"/>
      <color indexed="8"/>
      <name val="Garamond"/>
      <family val="1"/>
    </font>
    <font>
      <b/>
      <sz val="14"/>
      <name val="Garamond"/>
      <family val="1"/>
    </font>
    <font>
      <sz val="12"/>
      <name val="Times New Roman"/>
      <family val="1"/>
    </font>
    <font>
      <b/>
      <sz val="11"/>
      <name val="Times New Roman"/>
      <family val="1"/>
    </font>
    <font>
      <b/>
      <sz val="10"/>
      <color rgb="FF000000"/>
      <name val="Rupee Foradian"/>
      <family val="2"/>
    </font>
    <font>
      <b/>
      <vertAlign val="superscript"/>
      <sz val="9"/>
      <color theme="1"/>
      <name val="Garamond"/>
      <family val="1"/>
    </font>
    <font>
      <b/>
      <sz val="9"/>
      <color theme="1"/>
      <name val="Rupee Foradian"/>
      <family val="2"/>
    </font>
    <font>
      <b/>
      <i/>
      <sz val="10"/>
      <name val="Garamond"/>
      <family val="1"/>
    </font>
    <font>
      <b/>
      <i/>
      <sz val="10"/>
      <name val="Rupee Foradian"/>
      <family val="2"/>
    </font>
    <font>
      <vertAlign val="superscript"/>
      <sz val="10"/>
      <name val="Garamond"/>
      <family val="1"/>
    </font>
    <font>
      <b/>
      <i/>
      <sz val="10"/>
      <color theme="1"/>
      <name val="Garamond"/>
      <family val="1"/>
    </font>
    <font>
      <b/>
      <i/>
      <sz val="10"/>
      <color theme="1"/>
      <name val="Rupee Foradian"/>
      <family val="2"/>
    </font>
    <font>
      <b/>
      <sz val="10"/>
      <name val="Arial"/>
      <family val="2"/>
    </font>
    <font>
      <sz val="10"/>
      <color indexed="8"/>
      <name val="Garamond"/>
      <family val="1"/>
    </font>
    <font>
      <b/>
      <sz val="10"/>
      <color indexed="8"/>
      <name val="Rupee Foradian"/>
      <family val="2"/>
    </font>
    <font>
      <sz val="10"/>
      <color theme="1"/>
      <name val="Arial"/>
      <family val="2"/>
    </font>
    <font>
      <b/>
      <sz val="11"/>
      <color theme="1"/>
      <name val="Rupee Foradian"/>
      <family val="2"/>
    </font>
    <font>
      <sz val="11"/>
      <color theme="1"/>
      <name val="Rupee Foradian"/>
      <family val="2"/>
    </font>
    <font>
      <sz val="9"/>
      <color theme="1"/>
      <name val="Arial"/>
      <family val="2"/>
    </font>
    <font>
      <sz val="11"/>
      <color rgb="FF009933"/>
      <name val="Arial"/>
      <family val="2"/>
    </font>
    <font>
      <b/>
      <sz val="9"/>
      <name val="Arial"/>
      <family val="2"/>
    </font>
    <font>
      <b/>
      <sz val="9"/>
      <color indexed="8"/>
      <name val="Rupee Foradian"/>
      <family val="2"/>
    </font>
    <font>
      <b/>
      <sz val="9"/>
      <name val="Times New Roman"/>
      <family val="1"/>
    </font>
    <font>
      <b/>
      <sz val="11"/>
      <name val="Rupee Foradian"/>
      <family val="2"/>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
      <patternFill patternType="solid">
        <fgColor rgb="FFFFFFFF"/>
        <bgColor indexed="64"/>
      </patternFill>
    </fill>
    <fill>
      <patternFill patternType="solid">
        <fgColor theme="6" tint="0.79998168889431442"/>
        <bgColor indexed="64"/>
      </patternFill>
    </fill>
    <fill>
      <patternFill patternType="solid">
        <fgColor them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6">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xf numFmtId="164" fontId="5" fillId="0" borderId="0" applyNumberFormat="0" applyFill="0" applyBorder="0" applyAlignment="0" applyProtection="0">
      <alignment vertical="top"/>
      <protection locked="0"/>
    </xf>
    <xf numFmtId="164" fontId="10" fillId="0" borderId="0"/>
    <xf numFmtId="164" fontId="10" fillId="0" borderId="0"/>
    <xf numFmtId="164" fontId="1" fillId="0" borderId="0" applyNumberFormat="0" applyFill="0" applyBorder="0" applyAlignment="0" applyProtection="0"/>
    <xf numFmtId="164" fontId="10" fillId="0" borderId="0"/>
    <xf numFmtId="164" fontId="10" fillId="0" borderId="0"/>
    <xf numFmtId="164" fontId="10" fillId="0" borderId="0"/>
    <xf numFmtId="170" fontId="34" fillId="0" borderId="0">
      <alignment horizontal="right"/>
    </xf>
    <xf numFmtId="172" fontId="34" fillId="0" borderId="0">
      <alignment horizontal="right"/>
    </xf>
    <xf numFmtId="164" fontId="10" fillId="0" borderId="0"/>
    <xf numFmtId="164" fontId="10" fillId="0" borderId="0"/>
    <xf numFmtId="164" fontId="10" fillId="0" borderId="0" applyNumberFormat="0" applyFill="0" applyBorder="0" applyAlignment="0" applyProtection="0"/>
    <xf numFmtId="172" fontId="34" fillId="0" borderId="0">
      <alignment horizontal="right"/>
    </xf>
    <xf numFmtId="164" fontId="10" fillId="0" borderId="0" applyNumberFormat="0" applyFill="0" applyBorder="0" applyAlignment="0" applyProtection="0"/>
    <xf numFmtId="43" fontId="45" fillId="0" borderId="0" applyFont="0" applyFill="0" applyBorder="0" applyAlignment="0" applyProtection="0"/>
    <xf numFmtId="164" fontId="10" fillId="0" borderId="0" applyNumberFormat="0" applyFill="0" applyBorder="0" applyAlignment="0" applyProtection="0"/>
    <xf numFmtId="9" fontId="45" fillId="0" borderId="0" applyFont="0" applyFill="0" applyBorder="0" applyAlignment="0" applyProtection="0"/>
    <xf numFmtId="164" fontId="10" fillId="0" borderId="0" applyNumberFormat="0" applyFill="0" applyBorder="0" applyAlignment="0" applyProtection="0"/>
    <xf numFmtId="164" fontId="10" fillId="0" borderId="0" applyNumberFormat="0" applyFill="0" applyBorder="0" applyAlignment="0" applyProtection="0"/>
    <xf numFmtId="164" fontId="10" fillId="0" borderId="0" applyNumberFormat="0" applyFill="0" applyBorder="0" applyAlignment="0" applyProtection="0"/>
    <xf numFmtId="0" fontId="10" fillId="0" borderId="0" applyNumberFormat="0" applyFill="0" applyBorder="0" applyAlignment="0" applyProtection="0"/>
    <xf numFmtId="164" fontId="10" fillId="0" borderId="0" applyNumberFormat="0" applyFill="0" applyBorder="0" applyAlignment="0" applyProtection="0"/>
    <xf numFmtId="164" fontId="10" fillId="0" borderId="0" applyNumberFormat="0" applyFill="0" applyBorder="0" applyAlignment="0" applyProtection="0"/>
    <xf numFmtId="164" fontId="10" fillId="0" borderId="0" applyNumberFormat="0" applyFill="0" applyBorder="0" applyAlignment="0" applyProtection="0"/>
    <xf numFmtId="164" fontId="10" fillId="0" borderId="0" applyNumberFormat="0" applyFill="0" applyBorder="0" applyAlignment="0" applyProtection="0"/>
    <xf numFmtId="164" fontId="10" fillId="0" borderId="0" applyNumberFormat="0" applyFill="0" applyBorder="0" applyAlignment="0" applyProtection="0"/>
    <xf numFmtId="164" fontId="10" fillId="0" borderId="0"/>
    <xf numFmtId="164" fontId="10" fillId="0" borderId="0"/>
    <xf numFmtId="164" fontId="1" fillId="0" borderId="0"/>
    <xf numFmtId="164" fontId="10" fillId="0" borderId="0" applyNumberFormat="0" applyFill="0" applyBorder="0" applyAlignment="0" applyProtection="0"/>
    <xf numFmtId="164" fontId="1" fillId="0" borderId="0" applyNumberFormat="0" applyFill="0" applyBorder="0" applyAlignment="0" applyProtection="0"/>
    <xf numFmtId="164" fontId="10" fillId="0" borderId="0" applyNumberFormat="0" applyFill="0" applyBorder="0" applyAlignment="0" applyProtection="0"/>
  </cellStyleXfs>
  <cellXfs count="1300">
    <xf numFmtId="0" fontId="0" fillId="0" borderId="0" xfId="0"/>
    <xf numFmtId="164" fontId="3" fillId="0" borderId="0" xfId="3" applyFont="1" applyAlignment="1">
      <alignment horizontal="center" vertical="center"/>
    </xf>
    <xf numFmtId="164" fontId="4" fillId="0" borderId="0" xfId="3" applyFont="1"/>
    <xf numFmtId="164" fontId="6" fillId="0" borderId="1" xfId="4" applyFont="1" applyBorder="1" applyAlignment="1" applyProtection="1">
      <alignment vertical="center"/>
    </xf>
    <xf numFmtId="164" fontId="6" fillId="0" borderId="0" xfId="3" applyFont="1"/>
    <xf numFmtId="164" fontId="4" fillId="0" borderId="0" xfId="3" applyFont="1" applyAlignment="1">
      <alignment vertical="center"/>
    </xf>
    <xf numFmtId="164" fontId="8" fillId="0" borderId="0" xfId="3" applyFont="1" applyAlignment="1">
      <alignment horizontal="left" vertical="center"/>
    </xf>
    <xf numFmtId="164" fontId="9" fillId="0" borderId="0" xfId="3" applyFont="1" applyAlignment="1">
      <alignment horizontal="left" vertical="center"/>
    </xf>
    <xf numFmtId="164" fontId="11" fillId="0" borderId="0" xfId="5" applyFont="1"/>
    <xf numFmtId="164" fontId="12" fillId="0" borderId="0" xfId="5" applyFont="1"/>
    <xf numFmtId="164" fontId="11" fillId="2" borderId="1" xfId="5" applyFont="1" applyFill="1" applyBorder="1" applyAlignment="1">
      <alignment horizontal="center" vertical="center"/>
    </xf>
    <xf numFmtId="164" fontId="11" fillId="2" borderId="1" xfId="5" applyFont="1" applyFill="1" applyBorder="1" applyAlignment="1">
      <alignment horizontal="center" vertical="center" wrapText="1"/>
    </xf>
    <xf numFmtId="164" fontId="11" fillId="0" borderId="0" xfId="5" applyFont="1" applyAlignment="1">
      <alignment horizontal="center"/>
    </xf>
    <xf numFmtId="164" fontId="12" fillId="0" borderId="3" xfId="5" applyFont="1" applyFill="1" applyBorder="1" applyAlignment="1">
      <alignment vertical="center"/>
    </xf>
    <xf numFmtId="3" fontId="12" fillId="3" borderId="4" xfId="6" applyNumberFormat="1" applyFont="1" applyFill="1" applyBorder="1" applyAlignment="1">
      <alignment vertical="center" wrapText="1"/>
    </xf>
    <xf numFmtId="3" fontId="12" fillId="0" borderId="4" xfId="6" applyNumberFormat="1" applyFont="1" applyFill="1" applyBorder="1" applyAlignment="1">
      <alignment vertical="center" wrapText="1"/>
    </xf>
    <xf numFmtId="164" fontId="12" fillId="0" borderId="4" xfId="5" applyFont="1" applyFill="1" applyBorder="1" applyAlignment="1">
      <alignment vertical="center"/>
    </xf>
    <xf numFmtId="3" fontId="13" fillId="0" borderId="4" xfId="6" applyNumberFormat="1" applyFont="1" applyFill="1" applyBorder="1" applyAlignment="1">
      <alignment vertical="center" wrapText="1"/>
    </xf>
    <xf numFmtId="3" fontId="12" fillId="3" borderId="4" xfId="6" applyNumberFormat="1" applyFont="1" applyFill="1" applyBorder="1" applyAlignment="1">
      <alignment horizontal="right" vertical="center" wrapText="1"/>
    </xf>
    <xf numFmtId="3" fontId="12" fillId="0" borderId="4" xfId="6" applyNumberFormat="1" applyFont="1" applyFill="1" applyBorder="1" applyAlignment="1">
      <alignment horizontal="right" vertical="center" wrapText="1"/>
    </xf>
    <xf numFmtId="1" fontId="12" fillId="3" borderId="4" xfId="6" applyNumberFormat="1" applyFont="1" applyFill="1" applyBorder="1" applyAlignment="1">
      <alignment horizontal="right" vertical="center" wrapText="1"/>
    </xf>
    <xf numFmtId="1" fontId="12" fillId="0" borderId="4" xfId="6" applyNumberFormat="1" applyFont="1" applyFill="1" applyBorder="1" applyAlignment="1">
      <alignment horizontal="right" vertical="center" wrapText="1"/>
    </xf>
    <xf numFmtId="164" fontId="14" fillId="0" borderId="0" xfId="5" applyFont="1"/>
    <xf numFmtId="164" fontId="12" fillId="0" borderId="5" xfId="5" applyFont="1" applyFill="1" applyBorder="1" applyAlignment="1">
      <alignment vertical="center"/>
    </xf>
    <xf numFmtId="3" fontId="12" fillId="3" borderId="5" xfId="6" applyNumberFormat="1" applyFont="1" applyFill="1" applyBorder="1" applyAlignment="1">
      <alignment vertical="center" wrapText="1"/>
    </xf>
    <xf numFmtId="3" fontId="12" fillId="0" borderId="5" xfId="6" applyNumberFormat="1" applyFont="1" applyFill="1" applyBorder="1" applyAlignment="1">
      <alignment vertical="center" wrapText="1"/>
    </xf>
    <xf numFmtId="164" fontId="15" fillId="0" borderId="0" xfId="5" applyFont="1" applyFill="1" applyAlignment="1"/>
    <xf numFmtId="164" fontId="15" fillId="0" borderId="0" xfId="5" applyFont="1" applyFill="1" applyAlignment="1">
      <alignment horizontal="left"/>
    </xf>
    <xf numFmtId="164" fontId="16" fillId="0" borderId="0" xfId="5" applyFont="1"/>
    <xf numFmtId="0" fontId="15" fillId="3" borderId="0" xfId="3" applyNumberFormat="1" applyFont="1" applyFill="1" applyBorder="1" applyAlignment="1">
      <alignment horizontal="left" vertical="center"/>
    </xf>
    <xf numFmtId="164" fontId="15" fillId="3" borderId="0" xfId="3" applyNumberFormat="1" applyFont="1" applyFill="1" applyBorder="1" applyAlignment="1">
      <alignment horizontal="left" wrapText="1"/>
    </xf>
    <xf numFmtId="164" fontId="15" fillId="0" borderId="0" xfId="5" applyFont="1"/>
    <xf numFmtId="164" fontId="11" fillId="0" borderId="0" xfId="5" applyFont="1" applyAlignment="1">
      <alignment vertical="center"/>
    </xf>
    <xf numFmtId="164" fontId="11" fillId="0" borderId="0" xfId="5" applyFont="1" applyAlignment="1">
      <alignment horizontal="center" vertical="center"/>
    </xf>
    <xf numFmtId="164" fontId="17" fillId="2" borderId="1" xfId="5" applyFont="1" applyFill="1" applyBorder="1" applyAlignment="1">
      <alignment horizontal="center" vertical="center" wrapText="1"/>
    </xf>
    <xf numFmtId="164" fontId="17" fillId="0" borderId="0" xfId="5" applyFont="1" applyAlignment="1">
      <alignment vertical="top"/>
    </xf>
    <xf numFmtId="164" fontId="17" fillId="0" borderId="0" xfId="5" applyFont="1" applyFill="1" applyBorder="1" applyAlignment="1">
      <alignment horizontal="left" vertical="center"/>
    </xf>
    <xf numFmtId="164" fontId="19" fillId="0" borderId="0" xfId="5" applyFont="1" applyAlignment="1">
      <alignment vertical="top"/>
    </xf>
    <xf numFmtId="164" fontId="19" fillId="0" borderId="0" xfId="5" applyFont="1" applyAlignment="1">
      <alignment horizontal="center" vertical="top"/>
    </xf>
    <xf numFmtId="0" fontId="19" fillId="3" borderId="0" xfId="3" applyNumberFormat="1" applyFont="1" applyFill="1" applyBorder="1" applyAlignment="1">
      <alignment horizontal="left" vertical="center" wrapText="1"/>
    </xf>
    <xf numFmtId="164" fontId="19" fillId="0" borderId="0" xfId="3" applyNumberFormat="1" applyFont="1" applyFill="1" applyBorder="1" applyAlignment="1">
      <alignment horizontal="center" vertical="center"/>
    </xf>
    <xf numFmtId="0" fontId="19" fillId="0" borderId="0" xfId="3" applyNumberFormat="1" applyFont="1" applyFill="1" applyBorder="1" applyAlignment="1">
      <alignment horizontal="center" vertical="center"/>
    </xf>
    <xf numFmtId="2" fontId="19" fillId="0" borderId="0" xfId="3" applyNumberFormat="1" applyFont="1" applyFill="1" applyBorder="1" applyAlignment="1">
      <alignment horizontal="center" vertical="center"/>
    </xf>
    <xf numFmtId="166" fontId="19" fillId="0" borderId="0" xfId="1" applyNumberFormat="1" applyFont="1" applyFill="1" applyBorder="1" applyAlignment="1">
      <alignment horizontal="center" vertical="center"/>
    </xf>
    <xf numFmtId="164" fontId="17" fillId="0" borderId="0" xfId="5" applyFont="1"/>
    <xf numFmtId="164" fontId="19" fillId="0" borderId="0" xfId="5" applyFont="1"/>
    <xf numFmtId="1" fontId="19" fillId="0" borderId="1" xfId="5" applyNumberFormat="1" applyFont="1" applyFill="1" applyBorder="1" applyAlignment="1">
      <alignment horizontal="center" vertical="center" wrapText="1"/>
    </xf>
    <xf numFmtId="164" fontId="20" fillId="0" borderId="1" xfId="3" applyFont="1" applyBorder="1" applyAlignment="1">
      <alignment horizontal="left" vertical="center" wrapText="1"/>
    </xf>
    <xf numFmtId="14" fontId="19" fillId="0" borderId="1" xfId="5" applyNumberFormat="1" applyFont="1" applyFill="1" applyBorder="1" applyAlignment="1">
      <alignment horizontal="center" vertical="center" wrapText="1"/>
    </xf>
    <xf numFmtId="167" fontId="19" fillId="0" borderId="1" xfId="5" applyNumberFormat="1" applyFont="1" applyFill="1" applyBorder="1" applyAlignment="1">
      <alignment horizontal="center" vertical="center" wrapText="1"/>
    </xf>
    <xf numFmtId="164" fontId="21" fillId="0" borderId="0" xfId="5" applyFont="1"/>
    <xf numFmtId="14" fontId="21" fillId="0" borderId="0" xfId="5" applyNumberFormat="1" applyFont="1"/>
    <xf numFmtId="164" fontId="23" fillId="0" borderId="0" xfId="5" applyFont="1" applyAlignment="1">
      <alignment vertical="center"/>
    </xf>
    <xf numFmtId="164" fontId="24" fillId="0" borderId="0" xfId="5" applyFont="1" applyAlignment="1">
      <alignment vertical="top"/>
    </xf>
    <xf numFmtId="164" fontId="25" fillId="2" borderId="1" xfId="9" applyFont="1" applyFill="1" applyBorder="1" applyAlignment="1">
      <alignment horizontal="center" vertical="center" wrapText="1"/>
    </xf>
    <xf numFmtId="17" fontId="17" fillId="3" borderId="1" xfId="8" applyNumberFormat="1" applyFont="1" applyFill="1" applyBorder="1" applyAlignment="1">
      <alignment horizontal="left" vertical="center" wrapText="1"/>
    </xf>
    <xf numFmtId="3" fontId="17" fillId="3" borderId="1" xfId="5" applyNumberFormat="1" applyFont="1" applyFill="1" applyBorder="1" applyAlignment="1">
      <alignment horizontal="right" vertical="top"/>
    </xf>
    <xf numFmtId="164" fontId="10" fillId="0" borderId="0" xfId="5" applyFont="1" applyAlignment="1">
      <alignment vertical="top"/>
    </xf>
    <xf numFmtId="17" fontId="19" fillId="3" borderId="1" xfId="8" applyNumberFormat="1" applyFont="1" applyFill="1" applyBorder="1" applyAlignment="1">
      <alignment horizontal="left" vertical="center" wrapText="1"/>
    </xf>
    <xf numFmtId="1" fontId="19" fillId="0" borderId="0" xfId="5" applyNumberFormat="1" applyFont="1" applyBorder="1" applyAlignment="1">
      <alignment vertical="top"/>
    </xf>
    <xf numFmtId="3" fontId="19" fillId="0" borderId="0" xfId="5" applyNumberFormat="1" applyFont="1" applyBorder="1" applyAlignment="1">
      <alignment horizontal="right" vertical="top"/>
    </xf>
    <xf numFmtId="164" fontId="10" fillId="0" borderId="0" xfId="5" applyFont="1" applyBorder="1" applyAlignment="1">
      <alignment vertical="top"/>
    </xf>
    <xf numFmtId="164" fontId="24" fillId="0" borderId="0" xfId="5" applyFont="1" applyFill="1"/>
    <xf numFmtId="164" fontId="27" fillId="0" borderId="0" xfId="5" applyFont="1" applyFill="1"/>
    <xf numFmtId="164" fontId="24" fillId="0" borderId="0" xfId="5" applyFont="1" applyFill="1" applyAlignment="1">
      <alignment horizontal="center" vertical="center"/>
    </xf>
    <xf numFmtId="164" fontId="28" fillId="0" borderId="0" xfId="5" applyFont="1" applyFill="1" applyAlignment="1">
      <alignment horizontal="center" vertical="center"/>
    </xf>
    <xf numFmtId="164" fontId="24" fillId="0" borderId="0" xfId="5" applyFont="1" applyFill="1" applyAlignment="1">
      <alignment horizontal="center" vertical="top"/>
    </xf>
    <xf numFmtId="3" fontId="17" fillId="0" borderId="1" xfId="5" applyNumberFormat="1" applyFont="1" applyFill="1" applyBorder="1" applyAlignment="1">
      <alignment horizontal="right" vertical="center"/>
    </xf>
    <xf numFmtId="3" fontId="19" fillId="0" borderId="1" xfId="5" applyNumberFormat="1" applyFont="1" applyFill="1" applyBorder="1" applyAlignment="1">
      <alignment horizontal="right" vertical="center"/>
    </xf>
    <xf numFmtId="3" fontId="17" fillId="0" borderId="0" xfId="5" applyNumberFormat="1" applyFont="1" applyFill="1" applyBorder="1" applyAlignment="1">
      <alignment horizontal="right" vertical="center"/>
    </xf>
    <xf numFmtId="164" fontId="29" fillId="0" borderId="0" xfId="5" applyFont="1" applyFill="1"/>
    <xf numFmtId="164" fontId="30" fillId="0" borderId="0" xfId="5" applyFont="1" applyFill="1" applyBorder="1"/>
    <xf numFmtId="3" fontId="19" fillId="0" borderId="0" xfId="5" applyNumberFormat="1" applyFont="1" applyFill="1" applyBorder="1" applyAlignment="1">
      <alignment horizontal="right" vertical="center"/>
    </xf>
    <xf numFmtId="164" fontId="29" fillId="0" borderId="0" xfId="5" applyFont="1" applyFill="1" applyBorder="1"/>
    <xf numFmtId="164" fontId="15" fillId="0" borderId="0" xfId="5" applyFont="1" applyFill="1" applyBorder="1" applyAlignment="1">
      <alignment vertical="top" wrapText="1"/>
    </xf>
    <xf numFmtId="164" fontId="29" fillId="0" borderId="0" xfId="5" applyFont="1" applyFill="1" applyAlignment="1">
      <alignment vertical="top"/>
    </xf>
    <xf numFmtId="0" fontId="15" fillId="0" borderId="0" xfId="5" applyNumberFormat="1" applyFont="1" applyFill="1" applyBorder="1" applyAlignment="1">
      <alignment horizontal="left" vertical="top" wrapText="1"/>
    </xf>
    <xf numFmtId="164" fontId="22" fillId="0" borderId="0" xfId="5" applyFont="1" applyFill="1"/>
    <xf numFmtId="2" fontId="15" fillId="0" borderId="0" xfId="5" applyNumberFormat="1" applyFont="1" applyFill="1"/>
    <xf numFmtId="164" fontId="17" fillId="0" borderId="0" xfId="5" applyFont="1" applyFill="1"/>
    <xf numFmtId="2" fontId="29" fillId="0" borderId="0" xfId="5" applyNumberFormat="1" applyFont="1" applyFill="1"/>
    <xf numFmtId="2" fontId="29" fillId="0" borderId="0" xfId="5" applyNumberFormat="1" applyFont="1" applyFill="1" applyBorder="1"/>
    <xf numFmtId="164" fontId="22" fillId="0" borderId="2" xfId="5" applyFont="1" applyFill="1" applyBorder="1" applyAlignment="1"/>
    <xf numFmtId="164" fontId="24" fillId="0" borderId="0" xfId="5" applyFont="1" applyAlignment="1">
      <alignment horizontal="center" vertical="center"/>
    </xf>
    <xf numFmtId="164" fontId="28" fillId="0" borderId="0" xfId="5" applyFont="1" applyAlignment="1">
      <alignment horizontal="center" vertical="center"/>
    </xf>
    <xf numFmtId="164" fontId="24" fillId="0" borderId="0" xfId="5" applyFont="1" applyAlignment="1">
      <alignment horizontal="center" vertical="top"/>
    </xf>
    <xf numFmtId="3" fontId="17" fillId="3" borderId="1" xfId="5" applyNumberFormat="1" applyFont="1" applyFill="1" applyBorder="1" applyAlignment="1">
      <alignment horizontal="right" vertical="center"/>
    </xf>
    <xf numFmtId="3" fontId="17" fillId="0" borderId="0" xfId="5" applyNumberFormat="1" applyFont="1" applyBorder="1" applyAlignment="1">
      <alignment horizontal="right" vertical="center"/>
    </xf>
    <xf numFmtId="164" fontId="30" fillId="0" borderId="0" xfId="5" applyFont="1" applyBorder="1"/>
    <xf numFmtId="3" fontId="17" fillId="3" borderId="9" xfId="5" applyNumberFormat="1" applyFont="1" applyFill="1" applyBorder="1" applyAlignment="1">
      <alignment horizontal="right" vertical="center"/>
    </xf>
    <xf numFmtId="164" fontId="29" fillId="0" borderId="0" xfId="5" applyFont="1"/>
    <xf numFmtId="164" fontId="10" fillId="0" borderId="0" xfId="5"/>
    <xf numFmtId="164" fontId="29" fillId="0" borderId="0" xfId="5" applyFont="1" applyBorder="1"/>
    <xf numFmtId="164" fontId="31" fillId="0" borderId="0" xfId="5" applyFont="1" applyFill="1" applyAlignment="1">
      <alignment vertical="top"/>
    </xf>
    <xf numFmtId="164" fontId="32" fillId="0" borderId="0" xfId="5" applyFont="1" applyFill="1" applyAlignment="1">
      <alignment horizontal="center" vertical="top"/>
    </xf>
    <xf numFmtId="164" fontId="32" fillId="0" borderId="0" xfId="5" applyFont="1" applyFill="1" applyAlignment="1">
      <alignment vertical="top"/>
    </xf>
    <xf numFmtId="164" fontId="19" fillId="0" borderId="3" xfId="5" applyFont="1" applyFill="1" applyBorder="1" applyAlignment="1">
      <alignment horizontal="left" vertical="top"/>
    </xf>
    <xf numFmtId="1" fontId="34" fillId="0" borderId="0" xfId="5" applyNumberFormat="1" applyFont="1" applyFill="1" applyAlignment="1">
      <alignment vertical="top"/>
    </xf>
    <xf numFmtId="164" fontId="34" fillId="0" borderId="0" xfId="5" applyFont="1" applyFill="1" applyAlignment="1">
      <alignment vertical="top"/>
    </xf>
    <xf numFmtId="164" fontId="19" fillId="0" borderId="4" xfId="5" applyFont="1" applyFill="1" applyBorder="1" applyAlignment="1">
      <alignment horizontal="left" vertical="top"/>
    </xf>
    <xf numFmtId="164" fontId="17" fillId="0" borderId="1" xfId="5" applyFont="1" applyFill="1" applyBorder="1" applyAlignment="1">
      <alignment horizontal="left" vertical="top"/>
    </xf>
    <xf numFmtId="3" fontId="17" fillId="0" borderId="6" xfId="8" applyNumberFormat="1" applyFont="1" applyFill="1" applyBorder="1" applyAlignment="1">
      <alignment horizontal="right" vertical="top"/>
    </xf>
    <xf numFmtId="3" fontId="17" fillId="0" borderId="1" xfId="8" applyNumberFormat="1" applyFont="1" applyFill="1" applyBorder="1" applyAlignment="1">
      <alignment horizontal="right" vertical="top"/>
    </xf>
    <xf numFmtId="164" fontId="25" fillId="0" borderId="0" xfId="5" applyFont="1" applyFill="1" applyAlignment="1">
      <alignment vertical="top"/>
    </xf>
    <xf numFmtId="164" fontId="15" fillId="0" borderId="0" xfId="3" applyNumberFormat="1" applyFont="1" applyFill="1" applyBorder="1" applyAlignment="1">
      <alignment horizontal="left" wrapText="1"/>
    </xf>
    <xf numFmtId="164" fontId="23" fillId="0" borderId="0" xfId="5" applyFont="1" applyFill="1"/>
    <xf numFmtId="164" fontId="24" fillId="0" borderId="0" xfId="5" applyFont="1" applyFill="1" applyAlignment="1">
      <alignment horizontal="center"/>
    </xf>
    <xf numFmtId="3" fontId="17" fillId="0" borderId="1" xfId="8" applyNumberFormat="1" applyFont="1" applyFill="1" applyBorder="1" applyAlignment="1">
      <alignment horizontal="right" wrapText="1"/>
    </xf>
    <xf numFmtId="164" fontId="30" fillId="0" borderId="0" xfId="5" applyFont="1" applyFill="1"/>
    <xf numFmtId="3" fontId="19" fillId="0" borderId="1" xfId="8" applyNumberFormat="1" applyFont="1" applyFill="1" applyBorder="1" applyAlignment="1">
      <alignment horizontal="right" wrapText="1"/>
    </xf>
    <xf numFmtId="2" fontId="30" fillId="0" borderId="0" xfId="5" applyNumberFormat="1" applyFont="1" applyFill="1"/>
    <xf numFmtId="164" fontId="29" fillId="0" borderId="0" xfId="5" applyFont="1" applyFill="1" applyAlignment="1">
      <alignment vertical="center"/>
    </xf>
    <xf numFmtId="164" fontId="35" fillId="0" borderId="0" xfId="5" applyFont="1" applyFill="1" applyAlignment="1">
      <alignment vertical="center"/>
    </xf>
    <xf numFmtId="2" fontId="15" fillId="0" borderId="0" xfId="5" applyNumberFormat="1" applyFont="1" applyFill="1" applyAlignment="1">
      <alignment vertical="center"/>
    </xf>
    <xf numFmtId="2" fontId="35" fillId="0" borderId="0" xfId="5" applyNumberFormat="1" applyFont="1" applyFill="1" applyAlignment="1">
      <alignment vertical="center"/>
    </xf>
    <xf numFmtId="164" fontId="10" fillId="0" borderId="0" xfId="5" applyFill="1" applyAlignment="1">
      <alignment vertical="center"/>
    </xf>
    <xf numFmtId="164" fontId="10" fillId="0" borderId="0" xfId="5" applyFill="1"/>
    <xf numFmtId="164" fontId="28" fillId="0" borderId="0" xfId="5" applyFont="1" applyFill="1"/>
    <xf numFmtId="164" fontId="19" fillId="0" borderId="0" xfId="5" applyFont="1" applyFill="1"/>
    <xf numFmtId="3" fontId="19" fillId="0" borderId="1" xfId="8" applyNumberFormat="1" applyFont="1" applyFill="1" applyBorder="1"/>
    <xf numFmtId="2" fontId="10" fillId="0" borderId="0" xfId="5" applyNumberFormat="1" applyFill="1" applyAlignment="1">
      <alignment vertical="center"/>
    </xf>
    <xf numFmtId="164" fontId="17" fillId="0" borderId="0" xfId="5" applyFont="1" applyFill="1" applyAlignment="1">
      <alignment vertical="center"/>
    </xf>
    <xf numFmtId="2" fontId="10" fillId="0" borderId="0" xfId="5" applyNumberFormat="1" applyFill="1"/>
    <xf numFmtId="164" fontId="22" fillId="0" borderId="0" xfId="9" applyFont="1" applyBorder="1" applyAlignment="1">
      <alignment horizontal="left" vertical="center"/>
    </xf>
    <xf numFmtId="164" fontId="17" fillId="0" borderId="0" xfId="9" applyFont="1" applyBorder="1" applyAlignment="1">
      <alignment horizontal="left" vertical="center"/>
    </xf>
    <xf numFmtId="164" fontId="22" fillId="0" borderId="0" xfId="9" applyFont="1"/>
    <xf numFmtId="164" fontId="12" fillId="0" borderId="0" xfId="9" applyFont="1"/>
    <xf numFmtId="164" fontId="17" fillId="2" borderId="1" xfId="9" applyFont="1" applyFill="1" applyBorder="1" applyAlignment="1">
      <alignment horizontal="center" vertical="center" wrapText="1"/>
    </xf>
    <xf numFmtId="164" fontId="17" fillId="2" borderId="1" xfId="5" applyNumberFormat="1" applyFont="1" applyFill="1" applyBorder="1" applyAlignment="1" applyProtection="1">
      <alignment horizontal="center" vertical="center" wrapText="1"/>
    </xf>
    <xf numFmtId="3" fontId="17" fillId="3" borderId="1" xfId="8" applyNumberFormat="1" applyFont="1" applyFill="1" applyBorder="1" applyAlignment="1">
      <alignment horizontal="right" wrapText="1"/>
    </xf>
    <xf numFmtId="3" fontId="21" fillId="0" borderId="0" xfId="5" applyNumberFormat="1" applyFont="1" applyBorder="1"/>
    <xf numFmtId="164" fontId="15" fillId="0" borderId="0" xfId="5" applyFont="1" applyAlignment="1"/>
    <xf numFmtId="164" fontId="16" fillId="0" borderId="0" xfId="5" applyFont="1" applyAlignment="1"/>
    <xf numFmtId="164" fontId="16" fillId="3" borderId="0" xfId="3" applyNumberFormat="1" applyFont="1" applyFill="1" applyBorder="1" applyAlignment="1">
      <alignment horizontal="center" wrapText="1"/>
    </xf>
    <xf numFmtId="164" fontId="19" fillId="0" borderId="0" xfId="9" applyFont="1"/>
    <xf numFmtId="164" fontId="1" fillId="0" borderId="0" xfId="3"/>
    <xf numFmtId="3" fontId="19" fillId="0" borderId="0" xfId="8" applyNumberFormat="1" applyFont="1" applyBorder="1" applyAlignment="1">
      <alignment horizontal="right" wrapText="1"/>
    </xf>
    <xf numFmtId="164" fontId="19" fillId="0" borderId="0" xfId="9" applyFont="1" applyBorder="1"/>
    <xf numFmtId="164" fontId="39" fillId="0" borderId="0" xfId="10" applyFont="1" applyAlignment="1"/>
    <xf numFmtId="164" fontId="39" fillId="0" borderId="0" xfId="8" applyFont="1"/>
    <xf numFmtId="164" fontId="17" fillId="2" borderId="5" xfId="3" applyNumberFormat="1" applyFont="1" applyFill="1" applyBorder="1" applyAlignment="1">
      <alignment horizontal="center" vertical="top" wrapText="1"/>
    </xf>
    <xf numFmtId="164" fontId="39" fillId="0" borderId="0" xfId="8" applyFont="1" applyAlignment="1">
      <alignment horizontal="center" vertical="top"/>
    </xf>
    <xf numFmtId="164" fontId="39" fillId="0" borderId="0" xfId="8" applyFont="1" applyAlignment="1">
      <alignment horizontal="center"/>
    </xf>
    <xf numFmtId="165" fontId="19" fillId="3" borderId="1" xfId="3" applyNumberFormat="1" applyFont="1" applyFill="1" applyBorder="1" applyAlignment="1">
      <alignment horizontal="right" vertical="center"/>
    </xf>
    <xf numFmtId="3" fontId="19" fillId="0" borderId="0" xfId="6" applyNumberFormat="1" applyFont="1" applyFill="1" applyBorder="1" applyAlignment="1">
      <alignment vertical="center" wrapText="1"/>
    </xf>
    <xf numFmtId="3" fontId="19" fillId="3" borderId="0" xfId="11" applyNumberFormat="1" applyFont="1" applyFill="1" applyBorder="1" applyAlignment="1">
      <alignment horizontal="right" vertical="center"/>
    </xf>
    <xf numFmtId="1" fontId="39" fillId="0" borderId="0" xfId="8" applyNumberFormat="1" applyFont="1"/>
    <xf numFmtId="164" fontId="39" fillId="0" borderId="0" xfId="8" applyFont="1" applyAlignment="1">
      <alignment horizontal="center" vertical="center"/>
    </xf>
    <xf numFmtId="164" fontId="18" fillId="2" borderId="1" xfId="5" applyNumberFormat="1" applyFont="1" applyFill="1" applyBorder="1" applyAlignment="1" applyProtection="1">
      <alignment horizontal="center" vertical="center" wrapText="1"/>
    </xf>
    <xf numFmtId="165" fontId="17" fillId="3" borderId="1" xfId="11" applyNumberFormat="1" applyFont="1" applyFill="1" applyBorder="1" applyAlignment="1">
      <alignment horizontal="right" wrapText="1"/>
    </xf>
    <xf numFmtId="165" fontId="19" fillId="3" borderId="1" xfId="11" applyNumberFormat="1" applyFont="1" applyFill="1" applyBorder="1" applyAlignment="1">
      <alignment horizontal="right" wrapText="1"/>
    </xf>
    <xf numFmtId="164" fontId="0" fillId="0" borderId="0" xfId="3" applyFont="1"/>
    <xf numFmtId="166" fontId="19" fillId="3" borderId="0" xfId="1" applyNumberFormat="1" applyFont="1" applyFill="1" applyBorder="1" applyAlignment="1">
      <alignment wrapText="1"/>
    </xf>
    <xf numFmtId="164" fontId="41" fillId="0" borderId="0" xfId="3" applyFont="1" applyAlignment="1">
      <alignment horizontal="right"/>
    </xf>
    <xf numFmtId="164" fontId="1" fillId="0" borderId="0" xfId="3" applyBorder="1"/>
    <xf numFmtId="2" fontId="1" fillId="0" borderId="0" xfId="3" applyNumberFormat="1"/>
    <xf numFmtId="164" fontId="42" fillId="0" borderId="0" xfId="3" applyFont="1" applyAlignment="1">
      <alignment horizontal="left" wrapText="1" indent="5"/>
    </xf>
    <xf numFmtId="164" fontId="22" fillId="0" borderId="2" xfId="7" applyFont="1" applyFill="1" applyBorder="1" applyAlignment="1"/>
    <xf numFmtId="164" fontId="10" fillId="0" borderId="0" xfId="7" applyFont="1"/>
    <xf numFmtId="165" fontId="17" fillId="3" borderId="1" xfId="12" applyNumberFormat="1" applyFont="1" applyFill="1" applyBorder="1" applyAlignment="1">
      <alignment horizontal="right" vertical="center"/>
    </xf>
    <xf numFmtId="164" fontId="10" fillId="0" borderId="0" xfId="7" applyFont="1" applyBorder="1"/>
    <xf numFmtId="165" fontId="19" fillId="3" borderId="1" xfId="12" applyNumberFormat="1" applyFont="1" applyFill="1" applyBorder="1" applyAlignment="1">
      <alignment horizontal="right" vertical="center"/>
    </xf>
    <xf numFmtId="173" fontId="19" fillId="3" borderId="1" xfId="12" applyNumberFormat="1" applyFont="1" applyFill="1" applyBorder="1" applyAlignment="1">
      <alignment horizontal="right" vertical="center"/>
    </xf>
    <xf numFmtId="164" fontId="19" fillId="0" borderId="0" xfId="7" applyFont="1" applyAlignment="1">
      <alignment vertical="top"/>
    </xf>
    <xf numFmtId="164" fontId="17" fillId="0" borderId="0" xfId="7" applyFont="1" applyFill="1"/>
    <xf numFmtId="164" fontId="34" fillId="0" borderId="0" xfId="7" applyFont="1" applyFill="1"/>
    <xf numFmtId="3" fontId="10" fillId="0" borderId="0" xfId="7" applyNumberFormat="1" applyFont="1" applyBorder="1"/>
    <xf numFmtId="3" fontId="43" fillId="0" borderId="0" xfId="3" applyNumberFormat="1" applyFont="1" applyFill="1" applyBorder="1" applyAlignment="1">
      <alignment horizontal="right"/>
    </xf>
    <xf numFmtId="3" fontId="10" fillId="0" borderId="0" xfId="7" applyNumberFormat="1" applyFont="1" applyFill="1" applyBorder="1"/>
    <xf numFmtId="164" fontId="43" fillId="0" borderId="0" xfId="3" applyFont="1" applyFill="1" applyBorder="1" applyAlignment="1">
      <alignment horizontal="right"/>
    </xf>
    <xf numFmtId="164" fontId="22" fillId="0" borderId="0" xfId="5" applyFont="1"/>
    <xf numFmtId="164" fontId="17" fillId="0" borderId="0" xfId="5" applyFont="1" applyAlignment="1">
      <alignment horizontal="center" vertical="center"/>
    </xf>
    <xf numFmtId="165" fontId="17" fillId="3" borderId="1" xfId="5" applyNumberFormat="1" applyFont="1" applyFill="1" applyBorder="1" applyAlignment="1">
      <alignment horizontal="right" vertical="center"/>
    </xf>
    <xf numFmtId="165" fontId="19" fillId="0" borderId="2" xfId="8" applyNumberFormat="1" applyFont="1" applyBorder="1"/>
    <xf numFmtId="164" fontId="19" fillId="0" borderId="2" xfId="8" applyFont="1" applyBorder="1"/>
    <xf numFmtId="165" fontId="17" fillId="3" borderId="5" xfId="5" applyNumberFormat="1" applyFont="1" applyFill="1" applyBorder="1" applyAlignment="1">
      <alignment horizontal="right" vertical="center"/>
    </xf>
    <xf numFmtId="165" fontId="19" fillId="0" borderId="0" xfId="8" applyNumberFormat="1" applyFont="1" applyBorder="1"/>
    <xf numFmtId="164" fontId="19" fillId="0" borderId="0" xfId="8" applyFont="1" applyBorder="1"/>
    <xf numFmtId="165" fontId="19" fillId="3" borderId="1" xfId="5" applyNumberFormat="1" applyFont="1" applyFill="1" applyBorder="1" applyAlignment="1">
      <alignment horizontal="right" vertical="center"/>
    </xf>
    <xf numFmtId="164" fontId="17" fillId="0" borderId="0" xfId="13" applyNumberFormat="1" applyFont="1" applyFill="1" applyBorder="1" applyAlignment="1">
      <alignment vertical="center" wrapText="1"/>
    </xf>
    <xf numFmtId="165" fontId="17" fillId="0" borderId="0" xfId="8" applyNumberFormat="1" applyFont="1" applyFill="1" applyBorder="1" applyAlignment="1">
      <alignment horizontal="right" vertical="center"/>
    </xf>
    <xf numFmtId="1" fontId="17" fillId="0" borderId="0" xfId="8" applyNumberFormat="1" applyFont="1" applyBorder="1" applyAlignment="1">
      <alignment horizontal="right" vertical="center"/>
    </xf>
    <xf numFmtId="165" fontId="17" fillId="0" borderId="0" xfId="8" applyNumberFormat="1" applyFont="1" applyBorder="1" applyAlignment="1">
      <alignment vertical="center"/>
    </xf>
    <xf numFmtId="164" fontId="17" fillId="0" borderId="0" xfId="8" applyFont="1" applyBorder="1" applyAlignment="1">
      <alignment vertical="center"/>
    </xf>
    <xf numFmtId="164" fontId="17" fillId="0" borderId="0" xfId="5" applyFont="1" applyAlignment="1">
      <alignment horizontal="left" vertical="center"/>
    </xf>
    <xf numFmtId="164" fontId="19" fillId="0" borderId="0" xfId="5" applyFont="1" applyAlignment="1">
      <alignment horizontal="left" vertical="center"/>
    </xf>
    <xf numFmtId="164" fontId="19" fillId="0" borderId="0" xfId="5" applyFont="1" applyBorder="1" applyAlignment="1">
      <alignment horizontal="left" vertical="center"/>
    </xf>
    <xf numFmtId="1" fontId="19" fillId="0" borderId="0" xfId="8" applyNumberFormat="1" applyFont="1" applyFill="1" applyBorder="1" applyAlignment="1">
      <alignment horizontal="right" vertical="center"/>
    </xf>
    <xf numFmtId="165" fontId="19" fillId="0" borderId="0" xfId="5" applyNumberFormat="1" applyFont="1" applyFill="1" applyBorder="1" applyAlignment="1">
      <alignment horizontal="right" vertical="center"/>
    </xf>
    <xf numFmtId="164" fontId="19" fillId="0" borderId="0" xfId="8" applyFont="1"/>
    <xf numFmtId="17" fontId="17" fillId="3" borderId="3" xfId="8" applyNumberFormat="1" applyFont="1" applyFill="1" applyBorder="1" applyAlignment="1">
      <alignment horizontal="left" vertical="center" wrapText="1"/>
    </xf>
    <xf numFmtId="165" fontId="17" fillId="3" borderId="8" xfId="5" applyNumberFormat="1" applyFont="1" applyFill="1" applyBorder="1" applyAlignment="1">
      <alignment horizontal="right" vertical="center"/>
    </xf>
    <xf numFmtId="3" fontId="17" fillId="0" borderId="1" xfId="8" applyNumberFormat="1" applyFont="1" applyFill="1" applyBorder="1" applyAlignment="1">
      <alignment horizontal="right" vertical="center" wrapText="1"/>
    </xf>
    <xf numFmtId="164" fontId="19" fillId="0" borderId="0" xfId="8" applyFont="1" applyFill="1"/>
    <xf numFmtId="3" fontId="19" fillId="3" borderId="1" xfId="5" applyNumberFormat="1" applyFont="1" applyFill="1" applyBorder="1" applyAlignment="1">
      <alignment horizontal="right" vertical="center"/>
    </xf>
    <xf numFmtId="164" fontId="19" fillId="0" borderId="0" xfId="8" applyFont="1" applyFill="1" applyBorder="1"/>
    <xf numFmtId="165" fontId="19" fillId="0" borderId="0" xfId="5" applyNumberFormat="1" applyFont="1" applyBorder="1" applyAlignment="1">
      <alignment horizontal="right" vertical="center"/>
    </xf>
    <xf numFmtId="3" fontId="19" fillId="0" borderId="0" xfId="5" applyNumberFormat="1" applyFont="1" applyBorder="1" applyAlignment="1">
      <alignment horizontal="right" vertical="center"/>
    </xf>
    <xf numFmtId="164" fontId="19" fillId="0" borderId="0" xfId="8" applyFont="1" applyAlignment="1">
      <alignment vertical="center"/>
    </xf>
    <xf numFmtId="164" fontId="17" fillId="0" borderId="0" xfId="5" applyFont="1" applyBorder="1" applyAlignment="1">
      <alignment horizontal="left"/>
    </xf>
    <xf numFmtId="174" fontId="1" fillId="0" borderId="0" xfId="3" applyNumberFormat="1" applyAlignment="1">
      <alignment horizontal="center" vertical="top"/>
    </xf>
    <xf numFmtId="0" fontId="1" fillId="0" borderId="0" xfId="3" applyNumberFormat="1"/>
    <xf numFmtId="164" fontId="10" fillId="0" borderId="0" xfId="14"/>
    <xf numFmtId="164" fontId="17" fillId="2" borderId="1" xfId="7" applyFont="1" applyFill="1" applyBorder="1" applyAlignment="1">
      <alignment horizontal="left" vertical="top"/>
    </xf>
    <xf numFmtId="169" fontId="17" fillId="2" borderId="1" xfId="7" applyNumberFormat="1" applyFont="1" applyFill="1" applyBorder="1" applyAlignment="1">
      <alignment horizontal="center" vertical="top" wrapText="1"/>
    </xf>
    <xf numFmtId="164" fontId="10" fillId="0" borderId="0" xfId="14" applyFill="1"/>
    <xf numFmtId="164" fontId="19" fillId="0" borderId="0" xfId="7" applyFont="1" applyBorder="1"/>
    <xf numFmtId="164" fontId="19" fillId="0" borderId="18" xfId="3" applyFont="1" applyBorder="1"/>
    <xf numFmtId="164" fontId="19" fillId="0" borderId="0" xfId="3" applyFont="1" applyBorder="1"/>
    <xf numFmtId="164" fontId="17" fillId="2" borderId="1" xfId="15" applyFont="1" applyFill="1" applyBorder="1" applyAlignment="1">
      <alignment horizontal="center" vertical="top" wrapText="1"/>
    </xf>
    <xf numFmtId="17" fontId="17" fillId="3" borderId="1" xfId="8" applyNumberFormat="1" applyFont="1" applyFill="1" applyBorder="1" applyAlignment="1">
      <alignment horizontal="left" wrapText="1"/>
    </xf>
    <xf numFmtId="3" fontId="17" fillId="3" borderId="1" xfId="3" quotePrefix="1" applyNumberFormat="1" applyFont="1" applyFill="1" applyBorder="1" applyAlignment="1">
      <alignment horizontal="right"/>
    </xf>
    <xf numFmtId="165" fontId="17" fillId="3" borderId="1" xfId="11" applyNumberFormat="1" applyFont="1" applyFill="1" applyBorder="1" applyAlignment="1">
      <alignment horizontal="right"/>
    </xf>
    <xf numFmtId="164" fontId="19" fillId="0" borderId="0" xfId="7" applyFont="1" applyBorder="1" applyAlignment="1"/>
    <xf numFmtId="17" fontId="19" fillId="3" borderId="1" xfId="8" applyNumberFormat="1" applyFont="1" applyFill="1" applyBorder="1" applyAlignment="1">
      <alignment horizontal="left" wrapText="1"/>
    </xf>
    <xf numFmtId="3" fontId="19" fillId="0" borderId="1" xfId="3" quotePrefix="1" applyNumberFormat="1" applyFont="1" applyFill="1" applyBorder="1" applyAlignment="1">
      <alignment horizontal="right"/>
    </xf>
    <xf numFmtId="1" fontId="19" fillId="0" borderId="1" xfId="13" applyNumberFormat="1" applyFont="1" applyFill="1" applyBorder="1" applyAlignment="1">
      <alignment horizontal="right" wrapText="1"/>
    </xf>
    <xf numFmtId="165" fontId="19" fillId="0" borderId="1" xfId="11" applyNumberFormat="1" applyFont="1" applyFill="1" applyBorder="1" applyAlignment="1">
      <alignment horizontal="right"/>
    </xf>
    <xf numFmtId="1" fontId="19" fillId="0" borderId="1" xfId="11" applyNumberFormat="1" applyFont="1" applyFill="1" applyBorder="1" applyAlignment="1">
      <alignment horizontal="right"/>
    </xf>
    <xf numFmtId="165" fontId="19" fillId="3" borderId="1" xfId="11" applyNumberFormat="1" applyFont="1" applyFill="1" applyBorder="1" applyAlignment="1">
      <alignment horizontal="right"/>
    </xf>
    <xf numFmtId="164" fontId="17" fillId="0" borderId="0" xfId="7" applyFont="1"/>
    <xf numFmtId="164" fontId="19" fillId="0" borderId="0" xfId="7" applyFont="1"/>
    <xf numFmtId="164" fontId="19" fillId="0" borderId="0" xfId="15" applyFont="1" applyBorder="1" applyAlignment="1">
      <alignment vertical="top"/>
    </xf>
    <xf numFmtId="3" fontId="19" fillId="0" borderId="0" xfId="15" applyNumberFormat="1" applyFont="1" applyBorder="1" applyAlignment="1">
      <alignment vertical="top"/>
    </xf>
    <xf numFmtId="3" fontId="19" fillId="0" borderId="0" xfId="15" applyNumberFormat="1" applyFont="1" applyBorder="1" applyAlignment="1">
      <alignment horizontal="right" vertical="top"/>
    </xf>
    <xf numFmtId="164" fontId="19" fillId="0" borderId="0" xfId="6" applyFont="1" applyBorder="1"/>
    <xf numFmtId="164" fontId="17" fillId="0" borderId="0" xfId="15" applyFont="1" applyFill="1" applyAlignment="1">
      <alignment vertical="top"/>
    </xf>
    <xf numFmtId="164" fontId="19" fillId="0" borderId="0" xfId="15" applyFont="1" applyFill="1" applyAlignment="1">
      <alignment vertical="top"/>
    </xf>
    <xf numFmtId="164" fontId="19" fillId="0" borderId="0" xfId="15" applyFont="1" applyAlignment="1">
      <alignment vertical="top"/>
    </xf>
    <xf numFmtId="164" fontId="17" fillId="0" borderId="0" xfId="7" applyFont="1" applyBorder="1" applyAlignment="1">
      <alignment vertical="top"/>
    </xf>
    <xf numFmtId="164" fontId="19" fillId="0" borderId="0" xfId="7" applyFont="1" applyBorder="1" applyAlignment="1">
      <alignment vertical="top"/>
    </xf>
    <xf numFmtId="169" fontId="19" fillId="4" borderId="1" xfId="3" applyNumberFormat="1" applyFont="1" applyFill="1" applyBorder="1" applyAlignment="1">
      <alignment horizontal="left"/>
    </xf>
    <xf numFmtId="164" fontId="17" fillId="0" borderId="0" xfId="7" applyFont="1" applyAlignment="1">
      <alignment horizontal="left"/>
    </xf>
    <xf numFmtId="165" fontId="19" fillId="0" borderId="0" xfId="16" applyNumberFormat="1" applyFont="1" applyFill="1" applyBorder="1" applyAlignment="1">
      <alignment horizontal="left"/>
    </xf>
    <xf numFmtId="164" fontId="19" fillId="0" borderId="0" xfId="17" applyFont="1" applyFill="1" applyBorder="1" applyAlignment="1">
      <alignment horizontal="left"/>
    </xf>
    <xf numFmtId="164" fontId="19" fillId="0" borderId="0" xfId="7" applyFont="1" applyAlignment="1">
      <alignment horizontal="left"/>
    </xf>
    <xf numFmtId="2" fontId="17" fillId="0" borderId="0" xfId="7" applyNumberFormat="1" applyFont="1" applyAlignment="1">
      <alignment horizontal="left"/>
    </xf>
    <xf numFmtId="169" fontId="17" fillId="2" borderId="1" xfId="19" applyNumberFormat="1" applyFont="1" applyFill="1" applyBorder="1" applyAlignment="1">
      <alignment horizontal="center" vertical="center"/>
    </xf>
    <xf numFmtId="17" fontId="17" fillId="2" borderId="1" xfId="7" applyNumberFormat="1" applyFont="1" applyFill="1" applyBorder="1" applyAlignment="1">
      <alignment horizontal="center" vertical="center"/>
    </xf>
    <xf numFmtId="166" fontId="16" fillId="3" borderId="1" xfId="7" applyNumberFormat="1" applyFont="1" applyFill="1" applyBorder="1" applyAlignment="1">
      <alignment horizontal="center" vertical="center"/>
    </xf>
    <xf numFmtId="164" fontId="16" fillId="0" borderId="1" xfId="19" applyFont="1" applyFill="1" applyBorder="1"/>
    <xf numFmtId="167" fontId="16" fillId="3" borderId="1" xfId="7" applyNumberFormat="1" applyFont="1" applyFill="1" applyBorder="1" applyAlignment="1">
      <alignment vertical="top"/>
    </xf>
    <xf numFmtId="167" fontId="16" fillId="4" borderId="1" xfId="20" applyNumberFormat="1" applyFont="1" applyFill="1" applyBorder="1" applyAlignment="1">
      <alignment vertical="top"/>
    </xf>
    <xf numFmtId="167" fontId="33" fillId="0" borderId="1" xfId="3" applyNumberFormat="1" applyFont="1" applyFill="1" applyBorder="1"/>
    <xf numFmtId="164" fontId="16" fillId="3" borderId="1" xfId="19" applyFont="1" applyFill="1" applyBorder="1"/>
    <xf numFmtId="167" fontId="16" fillId="0" borderId="1" xfId="7" applyNumberFormat="1" applyFont="1" applyFill="1" applyBorder="1" applyAlignment="1">
      <alignment vertical="top"/>
    </xf>
    <xf numFmtId="166" fontId="15" fillId="3" borderId="1" xfId="7" applyNumberFormat="1" applyFont="1" applyFill="1" applyBorder="1" applyAlignment="1">
      <alignment horizontal="left" vertical="top"/>
    </xf>
    <xf numFmtId="164" fontId="15" fillId="3" borderId="1" xfId="19" applyFont="1" applyFill="1" applyBorder="1"/>
    <xf numFmtId="167" fontId="15" fillId="3" borderId="1" xfId="7" applyNumberFormat="1" applyFont="1" applyFill="1" applyBorder="1" applyAlignment="1">
      <alignment horizontal="right" vertical="top"/>
    </xf>
    <xf numFmtId="167" fontId="15" fillId="3" borderId="1" xfId="7" applyNumberFormat="1" applyFont="1" applyFill="1" applyBorder="1" applyAlignment="1">
      <alignment vertical="top"/>
    </xf>
    <xf numFmtId="164" fontId="15" fillId="0" borderId="0" xfId="7" applyFont="1" applyBorder="1" applyAlignment="1">
      <alignment vertical="top" wrapText="1"/>
    </xf>
    <xf numFmtId="164" fontId="16" fillId="0" borderId="0" xfId="7" applyFont="1"/>
    <xf numFmtId="164" fontId="15" fillId="0" borderId="0" xfId="19" applyFont="1" applyFill="1" applyBorder="1" applyAlignment="1"/>
    <xf numFmtId="2" fontId="15" fillId="0" borderId="0" xfId="19" applyNumberFormat="1" applyFont="1" applyFill="1" applyBorder="1"/>
    <xf numFmtId="2" fontId="16" fillId="0" borderId="0" xfId="19" applyNumberFormat="1" applyFont="1" applyFill="1"/>
    <xf numFmtId="164" fontId="16" fillId="0" borderId="0" xfId="19" applyFont="1" applyFill="1"/>
    <xf numFmtId="2" fontId="19" fillId="0" borderId="0" xfId="7" applyNumberFormat="1" applyFont="1"/>
    <xf numFmtId="0" fontId="40" fillId="0" borderId="0" xfId="3" applyNumberFormat="1" applyFont="1"/>
    <xf numFmtId="0" fontId="13" fillId="0" borderId="0" xfId="3" applyNumberFormat="1" applyFont="1"/>
    <xf numFmtId="167" fontId="47" fillId="0" borderId="1" xfId="3" applyNumberFormat="1" applyFont="1" applyFill="1" applyBorder="1" applyAlignment="1">
      <alignment horizontal="right"/>
    </xf>
    <xf numFmtId="0" fontId="46" fillId="0" borderId="11" xfId="3" applyNumberFormat="1" applyFont="1" applyBorder="1"/>
    <xf numFmtId="0" fontId="13" fillId="0" borderId="7" xfId="3" applyNumberFormat="1" applyFont="1" applyBorder="1"/>
    <xf numFmtId="0" fontId="13" fillId="0" borderId="9" xfId="3" applyNumberFormat="1" applyFont="1" applyBorder="1"/>
    <xf numFmtId="0" fontId="13" fillId="0" borderId="11" xfId="3" applyNumberFormat="1" applyFont="1" applyBorder="1"/>
    <xf numFmtId="0" fontId="13" fillId="0" borderId="13" xfId="3" applyNumberFormat="1" applyFont="1" applyBorder="1"/>
    <xf numFmtId="0" fontId="46" fillId="0" borderId="18" xfId="3" applyNumberFormat="1" applyFont="1" applyBorder="1"/>
    <xf numFmtId="0" fontId="13" fillId="0" borderId="0" xfId="3" applyNumberFormat="1" applyFont="1" applyBorder="1"/>
    <xf numFmtId="0" fontId="13" fillId="0" borderId="1" xfId="3" applyNumberFormat="1" applyFont="1" applyBorder="1"/>
    <xf numFmtId="0" fontId="13" fillId="0" borderId="1" xfId="3" applyNumberFormat="1" applyFont="1" applyFill="1" applyBorder="1"/>
    <xf numFmtId="0" fontId="13" fillId="0" borderId="12" xfId="3" applyNumberFormat="1" applyFont="1" applyBorder="1"/>
    <xf numFmtId="0" fontId="46" fillId="0" borderId="11" xfId="3" applyNumberFormat="1" applyFont="1" applyFill="1" applyBorder="1"/>
    <xf numFmtId="0" fontId="13" fillId="3" borderId="1" xfId="3" applyNumberFormat="1" applyFont="1" applyFill="1" applyBorder="1"/>
    <xf numFmtId="0" fontId="48" fillId="0" borderId="18" xfId="3" applyNumberFormat="1" applyFont="1" applyFill="1" applyBorder="1"/>
    <xf numFmtId="0" fontId="48" fillId="0" borderId="0" xfId="3" applyNumberFormat="1" applyFont="1"/>
    <xf numFmtId="164" fontId="19" fillId="3" borderId="0" xfId="7" applyFont="1" applyFill="1"/>
    <xf numFmtId="0" fontId="47" fillId="0" borderId="0" xfId="3" applyNumberFormat="1" applyFont="1"/>
    <xf numFmtId="0" fontId="8" fillId="0" borderId="0" xfId="3" applyNumberFormat="1" applyFont="1"/>
    <xf numFmtId="2" fontId="8" fillId="0" borderId="0" xfId="3" applyNumberFormat="1" applyFont="1"/>
    <xf numFmtId="2" fontId="47" fillId="0" borderId="0" xfId="3" applyNumberFormat="1" applyFont="1"/>
    <xf numFmtId="0" fontId="49" fillId="0" borderId="0" xfId="3" applyNumberFormat="1" applyFont="1"/>
    <xf numFmtId="2" fontId="40" fillId="0" borderId="0" xfId="3" applyNumberFormat="1" applyFont="1"/>
    <xf numFmtId="2" fontId="49" fillId="0" borderId="0" xfId="3" applyNumberFormat="1" applyFont="1"/>
    <xf numFmtId="0" fontId="47" fillId="0" borderId="0" xfId="3" applyNumberFormat="1" applyFont="1" applyAlignment="1">
      <alignment horizontal="center"/>
    </xf>
    <xf numFmtId="165" fontId="15" fillId="3" borderId="1" xfId="11" applyNumberFormat="1" applyFont="1" applyFill="1" applyBorder="1" applyAlignment="1">
      <alignment horizontal="right" vertical="top"/>
    </xf>
    <xf numFmtId="165" fontId="16" fillId="3" borderId="1" xfId="11" applyNumberFormat="1" applyFont="1" applyFill="1" applyBorder="1" applyAlignment="1">
      <alignment horizontal="right" vertical="top"/>
    </xf>
    <xf numFmtId="0" fontId="48" fillId="0" borderId="0" xfId="3" applyNumberFormat="1" applyFont="1" applyAlignment="1">
      <alignment vertical="center"/>
    </xf>
    <xf numFmtId="0" fontId="48" fillId="0" borderId="0" xfId="3" applyNumberFormat="1" applyFont="1" applyAlignment="1">
      <alignment horizontal="left" vertical="center" wrapText="1"/>
    </xf>
    <xf numFmtId="0" fontId="48" fillId="0" borderId="0" xfId="3" applyNumberFormat="1" applyFont="1" applyAlignment="1">
      <alignment horizontal="left" vertical="center" indent="5"/>
    </xf>
    <xf numFmtId="2" fontId="48" fillId="0" borderId="0" xfId="3" applyNumberFormat="1" applyFont="1"/>
    <xf numFmtId="175" fontId="15" fillId="3" borderId="1" xfId="11" applyNumberFormat="1" applyFont="1" applyFill="1" applyBorder="1" applyAlignment="1">
      <alignment horizontal="right" vertical="top"/>
    </xf>
    <xf numFmtId="0" fontId="48" fillId="0" borderId="0" xfId="3" applyNumberFormat="1" applyFont="1" applyAlignment="1">
      <alignment vertical="top"/>
    </xf>
    <xf numFmtId="0" fontId="48" fillId="0" borderId="0" xfId="3" applyNumberFormat="1" applyFont="1" applyAlignment="1">
      <alignment horizontal="left"/>
    </xf>
    <xf numFmtId="2" fontId="48" fillId="0" borderId="0" xfId="3" applyNumberFormat="1" applyFont="1" applyAlignment="1">
      <alignment horizontal="left"/>
    </xf>
    <xf numFmtId="0" fontId="48" fillId="0" borderId="0" xfId="3" applyNumberFormat="1" applyFont="1" applyAlignment="1"/>
    <xf numFmtId="2" fontId="48" fillId="0" borderId="0" xfId="3" applyNumberFormat="1" applyFont="1" applyAlignment="1"/>
    <xf numFmtId="43" fontId="47" fillId="0" borderId="0" xfId="3" applyNumberFormat="1" applyFont="1"/>
    <xf numFmtId="178" fontId="15" fillId="3" borderId="1" xfId="11" applyNumberFormat="1" applyFont="1" applyFill="1" applyBorder="1" applyAlignment="1">
      <alignment horizontal="right" vertical="top"/>
    </xf>
    <xf numFmtId="178" fontId="16" fillId="3" borderId="1" xfId="11" applyNumberFormat="1" applyFont="1" applyFill="1" applyBorder="1" applyAlignment="1">
      <alignment horizontal="right" vertical="top"/>
    </xf>
    <xf numFmtId="0" fontId="46" fillId="0" borderId="0" xfId="3" applyNumberFormat="1" applyFont="1"/>
    <xf numFmtId="0" fontId="13" fillId="0" borderId="0" xfId="3" applyNumberFormat="1" applyFont="1" applyFill="1"/>
    <xf numFmtId="0" fontId="8" fillId="0" borderId="0" xfId="3" applyNumberFormat="1" applyFont="1" applyFill="1"/>
    <xf numFmtId="0" fontId="8" fillId="0" borderId="0" xfId="3" applyNumberFormat="1" applyFont="1" applyFill="1" applyAlignment="1">
      <alignment vertical="center"/>
    </xf>
    <xf numFmtId="0" fontId="8" fillId="0" borderId="0" xfId="3" applyNumberFormat="1" applyFont="1" applyAlignment="1">
      <alignment vertical="center"/>
    </xf>
    <xf numFmtId="2" fontId="8" fillId="3" borderId="1" xfId="2" applyNumberFormat="1" applyFont="1" applyFill="1" applyBorder="1" applyAlignment="1">
      <alignment horizontal="center" vertical="center"/>
    </xf>
    <xf numFmtId="2" fontId="47" fillId="0" borderId="1" xfId="2" applyNumberFormat="1" applyFont="1" applyBorder="1" applyAlignment="1">
      <alignment horizontal="center" vertical="center"/>
    </xf>
    <xf numFmtId="2" fontId="13" fillId="0" borderId="0" xfId="3" applyNumberFormat="1" applyFont="1" applyFill="1"/>
    <xf numFmtId="164" fontId="17" fillId="3" borderId="0" xfId="7" applyFont="1" applyFill="1"/>
    <xf numFmtId="2" fontId="13" fillId="0" borderId="0" xfId="3" applyNumberFormat="1" applyFont="1"/>
    <xf numFmtId="2" fontId="8" fillId="0" borderId="0" xfId="2" applyNumberFormat="1" applyFont="1" applyBorder="1" applyAlignment="1">
      <alignment horizontal="center" vertical="center"/>
    </xf>
    <xf numFmtId="0" fontId="46" fillId="0" borderId="0" xfId="3" applyNumberFormat="1" applyFont="1" applyFill="1"/>
    <xf numFmtId="0" fontId="13" fillId="0" borderId="0" xfId="3" applyNumberFormat="1" applyFont="1" applyAlignment="1">
      <alignment horizontal="left"/>
    </xf>
    <xf numFmtId="0" fontId="8" fillId="0" borderId="0" xfId="3" applyNumberFormat="1" applyFont="1" applyAlignment="1">
      <alignment vertical="top"/>
    </xf>
    <xf numFmtId="0" fontId="8" fillId="0" borderId="0" xfId="3" applyNumberFormat="1" applyFont="1" applyAlignment="1">
      <alignment horizontal="left" vertical="top"/>
    </xf>
    <xf numFmtId="0" fontId="47" fillId="0" borderId="0" xfId="3" applyNumberFormat="1" applyFont="1" applyFill="1"/>
    <xf numFmtId="167" fontId="47" fillId="0" borderId="0" xfId="3" applyNumberFormat="1" applyFont="1"/>
    <xf numFmtId="0" fontId="8" fillId="0" borderId="0" xfId="3" applyNumberFormat="1" applyFont="1" applyAlignment="1">
      <alignment wrapText="1"/>
    </xf>
    <xf numFmtId="175" fontId="16" fillId="3" borderId="1" xfId="11" applyNumberFormat="1" applyFont="1" applyFill="1" applyBorder="1" applyAlignment="1">
      <alignment horizontal="right" vertical="top"/>
    </xf>
    <xf numFmtId="179" fontId="16" fillId="3" borderId="1" xfId="11" applyNumberFormat="1" applyFont="1" applyFill="1" applyBorder="1" applyAlignment="1">
      <alignment horizontal="right" vertical="top"/>
    </xf>
    <xf numFmtId="180" fontId="47" fillId="0" borderId="0" xfId="3" applyNumberFormat="1" applyFont="1"/>
    <xf numFmtId="165" fontId="19" fillId="0" borderId="1" xfId="12" applyNumberFormat="1" applyFont="1" applyBorder="1" applyAlignment="1">
      <alignment horizontal="right" vertical="center"/>
    </xf>
    <xf numFmtId="164" fontId="17" fillId="0" borderId="0" xfId="6" applyNumberFormat="1" applyFont="1"/>
    <xf numFmtId="164" fontId="19" fillId="0" borderId="0" xfId="6" applyNumberFormat="1" applyFont="1"/>
    <xf numFmtId="0" fontId="40" fillId="0" borderId="0" xfId="23" applyNumberFormat="1" applyFont="1" applyFill="1" applyAlignment="1">
      <alignment vertical="center"/>
    </xf>
    <xf numFmtId="0" fontId="49" fillId="0" borderId="0" xfId="23" applyNumberFormat="1" applyFont="1" applyFill="1" applyAlignment="1">
      <alignment horizontal="center" vertical="center"/>
    </xf>
    <xf numFmtId="0" fontId="49" fillId="0" borderId="0" xfId="23" applyNumberFormat="1" applyFont="1" applyFill="1" applyAlignment="1">
      <alignment vertical="center"/>
    </xf>
    <xf numFmtId="0" fontId="13" fillId="0" borderId="0" xfId="23" applyNumberFormat="1" applyFont="1" applyFill="1"/>
    <xf numFmtId="0" fontId="13" fillId="0" borderId="0" xfId="23" applyNumberFormat="1" applyFont="1" applyFill="1" applyAlignment="1">
      <alignment vertical="center"/>
    </xf>
    <xf numFmtId="0" fontId="13" fillId="0" borderId="0" xfId="23" applyNumberFormat="1" applyFont="1" applyFill="1" applyAlignment="1">
      <alignment horizontal="center" vertical="top"/>
    </xf>
    <xf numFmtId="164" fontId="17" fillId="0" borderId="0" xfId="6" applyNumberFormat="1" applyFont="1" applyFill="1" applyAlignment="1">
      <alignment vertical="center"/>
    </xf>
    <xf numFmtId="164" fontId="19" fillId="0" borderId="0" xfId="6" applyNumberFormat="1" applyFont="1" applyFill="1" applyAlignment="1">
      <alignment vertical="center"/>
    </xf>
    <xf numFmtId="15" fontId="19" fillId="0" borderId="0" xfId="6" applyNumberFormat="1" applyFont="1" applyFill="1" applyAlignment="1">
      <alignment vertical="center"/>
    </xf>
    <xf numFmtId="165" fontId="19" fillId="0" borderId="0" xfId="6" applyNumberFormat="1" applyFont="1" applyFill="1" applyAlignment="1">
      <alignment vertical="center"/>
    </xf>
    <xf numFmtId="0" fontId="13" fillId="0" borderId="0" xfId="23" applyNumberFormat="1" applyFont="1" applyFill="1" applyAlignment="1">
      <alignment horizontal="center"/>
    </xf>
    <xf numFmtId="15" fontId="19" fillId="0" borderId="0" xfId="6" applyNumberFormat="1" applyFont="1"/>
    <xf numFmtId="165" fontId="19" fillId="0" borderId="0" xfId="6" applyNumberFormat="1" applyFont="1"/>
    <xf numFmtId="17" fontId="15" fillId="3" borderId="1" xfId="8" applyNumberFormat="1" applyFont="1" applyFill="1" applyBorder="1" applyAlignment="1">
      <alignment horizontal="left" vertical="center" wrapText="1"/>
    </xf>
    <xf numFmtId="1" fontId="15" fillId="3" borderId="1" xfId="6" applyNumberFormat="1" applyFont="1" applyFill="1" applyBorder="1" applyAlignment="1">
      <alignment horizontal="right" vertical="top" wrapText="1"/>
    </xf>
    <xf numFmtId="17" fontId="16" fillId="3" borderId="1" xfId="8" applyNumberFormat="1" applyFont="1" applyFill="1" applyBorder="1" applyAlignment="1">
      <alignment horizontal="left" vertical="center" wrapText="1"/>
    </xf>
    <xf numFmtId="1" fontId="16" fillId="3" borderId="1" xfId="6" applyNumberFormat="1" applyFont="1" applyFill="1" applyBorder="1" applyAlignment="1">
      <alignment horizontal="right" vertical="top" wrapText="1"/>
    </xf>
    <xf numFmtId="181" fontId="16" fillId="0" borderId="1" xfId="8" applyNumberFormat="1" applyFont="1" applyFill="1" applyBorder="1" applyAlignment="1">
      <alignment horizontal="right" vertical="top" wrapText="1"/>
    </xf>
    <xf numFmtId="182" fontId="16" fillId="0" borderId="1" xfId="8" applyNumberFormat="1" applyFont="1" applyFill="1" applyBorder="1" applyAlignment="1">
      <alignment horizontal="right" vertical="top" wrapText="1"/>
    </xf>
    <xf numFmtId="168" fontId="15" fillId="0" borderId="1" xfId="8" applyNumberFormat="1" applyFont="1" applyFill="1" applyBorder="1" applyAlignment="1">
      <alignment horizontal="right" wrapText="1"/>
    </xf>
    <xf numFmtId="168" fontId="16" fillId="0" borderId="1" xfId="8" applyNumberFormat="1" applyFont="1" applyFill="1" applyBorder="1" applyAlignment="1">
      <alignment horizontal="right" wrapText="1"/>
    </xf>
    <xf numFmtId="164" fontId="17" fillId="0" borderId="0" xfId="5" applyFont="1" applyFill="1" applyAlignment="1">
      <alignment vertical="top"/>
    </xf>
    <xf numFmtId="1" fontId="17" fillId="2" borderId="3" xfId="5" applyNumberFormat="1" applyFont="1" applyFill="1" applyBorder="1" applyAlignment="1">
      <alignment horizontal="center" vertical="center" wrapText="1"/>
    </xf>
    <xf numFmtId="164" fontId="17" fillId="0" borderId="0" xfId="5" applyFont="1" applyFill="1" applyAlignment="1">
      <alignment horizontal="center" vertical="top"/>
    </xf>
    <xf numFmtId="164" fontId="17" fillId="0" borderId="0" xfId="5" applyFont="1" applyAlignment="1">
      <alignment horizontal="center" vertical="top"/>
    </xf>
    <xf numFmtId="181" fontId="17" fillId="3" borderId="1" xfId="8" applyNumberFormat="1" applyFont="1" applyFill="1" applyBorder="1" applyAlignment="1">
      <alignment horizontal="right" vertical="center" wrapText="1"/>
    </xf>
    <xf numFmtId="164" fontId="19" fillId="0" borderId="0" xfId="8" applyFont="1" applyBorder="1" applyAlignment="1">
      <alignment vertical="top"/>
    </xf>
    <xf numFmtId="181" fontId="19" fillId="3" borderId="1" xfId="8" applyNumberFormat="1" applyFont="1" applyFill="1" applyBorder="1" applyAlignment="1">
      <alignment horizontal="right" vertical="center" wrapText="1"/>
    </xf>
    <xf numFmtId="2" fontId="19" fillId="0" borderId="0" xfId="8" applyNumberFormat="1" applyFont="1" applyBorder="1" applyAlignment="1">
      <alignment vertical="top"/>
    </xf>
    <xf numFmtId="164" fontId="19" fillId="0" borderId="0" xfId="5" applyFont="1" applyFill="1" applyAlignment="1">
      <alignment vertical="top"/>
    </xf>
    <xf numFmtId="164" fontId="19" fillId="0" borderId="0" xfId="5" applyFont="1" applyBorder="1" applyAlignment="1">
      <alignment vertical="top"/>
    </xf>
    <xf numFmtId="183" fontId="17" fillId="3" borderId="1" xfId="8" applyNumberFormat="1" applyFont="1" applyFill="1" applyBorder="1" applyAlignment="1">
      <alignment horizontal="right" vertical="center" wrapText="1"/>
    </xf>
    <xf numFmtId="168" fontId="19" fillId="0" borderId="1" xfId="8" applyNumberFormat="1" applyFont="1" applyFill="1" applyBorder="1" applyAlignment="1">
      <alignment horizontal="right" vertical="center" wrapText="1"/>
    </xf>
    <xf numFmtId="164" fontId="17" fillId="0" borderId="0" xfId="13" applyNumberFormat="1" applyFont="1" applyFill="1" applyBorder="1" applyAlignment="1">
      <alignment vertical="top" wrapText="1"/>
    </xf>
    <xf numFmtId="183" fontId="19" fillId="0" borderId="0" xfId="8" applyNumberFormat="1" applyFont="1" applyFill="1" applyBorder="1" applyAlignment="1">
      <alignment horizontal="right" vertical="top"/>
    </xf>
    <xf numFmtId="164" fontId="54" fillId="0" borderId="0" xfId="5" applyFont="1" applyAlignment="1">
      <alignment vertical="top"/>
    </xf>
    <xf numFmtId="164" fontId="54" fillId="0" borderId="0" xfId="5" applyFont="1" applyAlignment="1">
      <alignment horizontal="center" vertical="top"/>
    </xf>
    <xf numFmtId="165" fontId="17" fillId="0" borderId="1" xfId="8" applyNumberFormat="1" applyFont="1" applyFill="1" applyBorder="1" applyAlignment="1">
      <alignment horizontal="right" vertical="top"/>
    </xf>
    <xf numFmtId="165" fontId="17" fillId="0" borderId="24" xfId="8" applyNumberFormat="1" applyFont="1" applyFill="1" applyBorder="1" applyAlignment="1">
      <alignment horizontal="right" vertical="top"/>
    </xf>
    <xf numFmtId="165" fontId="19" fillId="0" borderId="1" xfId="8" applyNumberFormat="1" applyFont="1" applyFill="1" applyBorder="1" applyAlignment="1">
      <alignment horizontal="right" vertical="top"/>
    </xf>
    <xf numFmtId="165" fontId="19" fillId="0" borderId="24" xfId="8" applyNumberFormat="1" applyFont="1" applyFill="1" applyBorder="1" applyAlignment="1">
      <alignment horizontal="right" vertical="top"/>
    </xf>
    <xf numFmtId="164" fontId="17" fillId="0" borderId="0" xfId="8" applyFont="1" applyAlignment="1">
      <alignment horizontal="left" vertical="top"/>
    </xf>
    <xf numFmtId="164" fontId="21" fillId="0" borderId="0" xfId="5" applyFont="1" applyBorder="1" applyAlignment="1">
      <alignment vertical="top"/>
    </xf>
    <xf numFmtId="164" fontId="19" fillId="0" borderId="0" xfId="5" applyFont="1" applyAlignment="1">
      <alignment horizontal="left" vertical="top"/>
    </xf>
    <xf numFmtId="2" fontId="10" fillId="0" borderId="0" xfId="24" applyNumberFormat="1"/>
    <xf numFmtId="180" fontId="10" fillId="0" borderId="0" xfId="2" applyNumberFormat="1" applyFont="1"/>
    <xf numFmtId="166" fontId="19" fillId="0" borderId="0" xfId="1" applyNumberFormat="1" applyFont="1" applyAlignment="1">
      <alignment vertical="top"/>
    </xf>
    <xf numFmtId="164" fontId="55" fillId="0" borderId="0" xfId="5" applyFont="1" applyAlignment="1">
      <alignment vertical="top"/>
    </xf>
    <xf numFmtId="164" fontId="56" fillId="0" borderId="0" xfId="5" applyFont="1" applyAlignment="1">
      <alignment horizontal="center" vertical="top"/>
    </xf>
    <xf numFmtId="164" fontId="56" fillId="0" borderId="0" xfId="5" applyFont="1" applyFill="1" applyBorder="1" applyAlignment="1">
      <alignment horizontal="center" vertical="top"/>
    </xf>
    <xf numFmtId="164" fontId="17" fillId="0" borderId="0" xfId="5" applyFont="1" applyFill="1" applyBorder="1" applyAlignment="1">
      <alignment horizontal="center" vertical="center"/>
    </xf>
    <xf numFmtId="164" fontId="16" fillId="0" borderId="1" xfId="5" applyFont="1" applyBorder="1" applyAlignment="1">
      <alignment vertical="top"/>
    </xf>
    <xf numFmtId="181" fontId="16" fillId="0" borderId="1" xfId="8" applyNumberFormat="1" applyFont="1" applyFill="1" applyBorder="1" applyAlignment="1">
      <alignment horizontal="right" vertical="top"/>
    </xf>
    <xf numFmtId="164" fontId="34" fillId="0" borderId="0" xfId="5" applyFont="1" applyBorder="1" applyAlignment="1">
      <alignment vertical="top"/>
    </xf>
    <xf numFmtId="164" fontId="34" fillId="0" borderId="0" xfId="5" applyFont="1" applyAlignment="1">
      <alignment vertical="top"/>
    </xf>
    <xf numFmtId="164" fontId="15" fillId="0" borderId="1" xfId="5" applyFont="1" applyBorder="1" applyAlignment="1">
      <alignment vertical="top"/>
    </xf>
    <xf numFmtId="181" fontId="15" fillId="0" borderId="1" xfId="8" applyNumberFormat="1" applyFont="1" applyFill="1" applyBorder="1" applyAlignment="1">
      <alignment horizontal="right" vertical="top"/>
    </xf>
    <xf numFmtId="164" fontId="25" fillId="0" borderId="0" xfId="5" applyFont="1" applyBorder="1" applyAlignment="1">
      <alignment vertical="top"/>
    </xf>
    <xf numFmtId="181" fontId="25" fillId="0" borderId="0" xfId="5" applyNumberFormat="1" applyFont="1" applyFill="1" applyBorder="1" applyAlignment="1">
      <alignment vertical="top"/>
    </xf>
    <xf numFmtId="164" fontId="25" fillId="0" borderId="0" xfId="5" applyFont="1" applyFill="1" applyBorder="1" applyAlignment="1">
      <alignment vertical="top"/>
    </xf>
    <xf numFmtId="164" fontId="25" fillId="0" borderId="0" xfId="5" applyFont="1" applyAlignment="1">
      <alignment vertical="top"/>
    </xf>
    <xf numFmtId="164" fontId="10" fillId="0" borderId="0" xfId="5" applyFont="1" applyFill="1" applyBorder="1" applyAlignment="1">
      <alignment vertical="top"/>
    </xf>
    <xf numFmtId="1" fontId="10" fillId="0" borderId="0" xfId="5" applyNumberFormat="1" applyFont="1" applyAlignment="1">
      <alignment vertical="top"/>
    </xf>
    <xf numFmtId="181" fontId="19" fillId="0" borderId="0" xfId="8" applyNumberFormat="1" applyFont="1" applyFill="1" applyBorder="1" applyAlignment="1">
      <alignment horizontal="right" vertical="top"/>
    </xf>
    <xf numFmtId="164" fontId="17" fillId="0" borderId="0" xfId="8" applyFont="1" applyAlignment="1">
      <alignment horizontal="left" vertical="center" wrapText="1"/>
    </xf>
    <xf numFmtId="164" fontId="24" fillId="0" borderId="0" xfId="5" applyNumberFormat="1" applyFont="1" applyAlignment="1">
      <alignment vertical="top"/>
    </xf>
    <xf numFmtId="169" fontId="17" fillId="2" borderId="0" xfId="5" applyNumberFormat="1" applyFont="1" applyFill="1" applyBorder="1" applyAlignment="1">
      <alignment horizontal="center" vertical="top" wrapText="1"/>
    </xf>
    <xf numFmtId="164" fontId="17" fillId="2" borderId="1" xfId="5" applyNumberFormat="1" applyFont="1" applyFill="1" applyBorder="1" applyAlignment="1">
      <alignment horizontal="center" vertical="top"/>
    </xf>
    <xf numFmtId="164" fontId="17" fillId="2" borderId="0" xfId="5" applyNumberFormat="1" applyFont="1" applyFill="1" applyBorder="1" applyAlignment="1">
      <alignment horizontal="center" vertical="top"/>
    </xf>
    <xf numFmtId="164" fontId="31" fillId="0" borderId="0" xfId="5" applyNumberFormat="1" applyFont="1" applyAlignment="1">
      <alignment horizontal="center" vertical="top"/>
    </xf>
    <xf numFmtId="164" fontId="24" fillId="0" borderId="0" xfId="5" applyNumberFormat="1" applyFont="1" applyAlignment="1">
      <alignment horizontal="center" vertical="top"/>
    </xf>
    <xf numFmtId="164" fontId="15" fillId="0" borderId="29" xfId="5" applyNumberFormat="1" applyFont="1" applyBorder="1" applyAlignment="1">
      <alignment horizontal="left" vertical="top" wrapText="1"/>
    </xf>
    <xf numFmtId="181" fontId="15" fillId="0" borderId="1" xfId="8" quotePrefix="1" applyNumberFormat="1" applyFont="1" applyFill="1" applyBorder="1" applyAlignment="1">
      <alignment horizontal="right" vertical="center"/>
    </xf>
    <xf numFmtId="181" fontId="15" fillId="0" borderId="24" xfId="8" quotePrefix="1" applyNumberFormat="1" applyFont="1" applyFill="1" applyBorder="1" applyAlignment="1">
      <alignment horizontal="right" vertical="center"/>
    </xf>
    <xf numFmtId="164" fontId="31" fillId="0" borderId="0" xfId="5" applyNumberFormat="1" applyFont="1" applyAlignment="1">
      <alignment vertical="top"/>
    </xf>
    <xf numFmtId="181" fontId="19" fillId="0" borderId="0" xfId="8" applyNumberFormat="1" applyFont="1" applyFill="1" applyBorder="1" applyAlignment="1">
      <alignment vertical="center"/>
    </xf>
    <xf numFmtId="164" fontId="16" fillId="0" borderId="29" xfId="5" applyNumberFormat="1" applyFont="1" applyBorder="1" applyAlignment="1">
      <alignment vertical="top"/>
    </xf>
    <xf numFmtId="165" fontId="16" fillId="0" borderId="1" xfId="5" applyNumberFormat="1" applyFont="1" applyFill="1" applyBorder="1" applyAlignment="1">
      <alignment horizontal="right" vertical="center" wrapText="1"/>
    </xf>
    <xf numFmtId="181" fontId="16" fillId="0" borderId="1" xfId="8" quotePrefix="1" applyNumberFormat="1" applyFont="1" applyFill="1" applyBorder="1" applyAlignment="1">
      <alignment horizontal="right" vertical="center"/>
    </xf>
    <xf numFmtId="164" fontId="55" fillId="0" borderId="0" xfId="5" applyNumberFormat="1" applyFont="1" applyAlignment="1">
      <alignment vertical="top"/>
    </xf>
    <xf numFmtId="164" fontId="15" fillId="0" borderId="29" xfId="5" applyNumberFormat="1" applyFont="1" applyBorder="1" applyAlignment="1">
      <alignment vertical="top" wrapText="1"/>
    </xf>
    <xf numFmtId="165" fontId="15" fillId="0" borderId="1" xfId="5" applyNumberFormat="1" applyFont="1" applyFill="1" applyBorder="1" applyAlignment="1">
      <alignment horizontal="right" vertical="center" wrapText="1"/>
    </xf>
    <xf numFmtId="164" fontId="15" fillId="0" borderId="29" xfId="5" applyNumberFormat="1" applyFont="1" applyBorder="1" applyAlignment="1">
      <alignment vertical="top"/>
    </xf>
    <xf numFmtId="164" fontId="15" fillId="0" borderId="30" xfId="5" applyNumberFormat="1" applyFont="1" applyBorder="1" applyAlignment="1">
      <alignment vertical="top"/>
    </xf>
    <xf numFmtId="165" fontId="15" fillId="0" borderId="31" xfId="5" applyNumberFormat="1" applyFont="1" applyFill="1" applyBorder="1" applyAlignment="1">
      <alignment horizontal="right" vertical="center"/>
    </xf>
    <xf numFmtId="165" fontId="15" fillId="0" borderId="32" xfId="5" applyNumberFormat="1" applyFont="1" applyFill="1" applyBorder="1" applyAlignment="1">
      <alignment horizontal="right" vertical="center"/>
    </xf>
    <xf numFmtId="165" fontId="17" fillId="0" borderId="0" xfId="5" applyNumberFormat="1" applyFont="1" applyFill="1" applyBorder="1" applyAlignment="1">
      <alignment horizontal="right" vertical="center"/>
    </xf>
    <xf numFmtId="164" fontId="34" fillId="0" borderId="0" xfId="5" applyNumberFormat="1" applyFont="1" applyAlignment="1">
      <alignment vertical="top"/>
    </xf>
    <xf numFmtId="164" fontId="34" fillId="0" borderId="0" xfId="5" applyNumberFormat="1" applyFont="1" applyFill="1" applyAlignment="1">
      <alignment vertical="top"/>
    </xf>
    <xf numFmtId="164" fontId="17" fillId="0" borderId="0" xfId="8" applyNumberFormat="1" applyFont="1" applyAlignment="1">
      <alignment horizontal="left" vertical="top"/>
    </xf>
    <xf numFmtId="164" fontId="17" fillId="2" borderId="24" xfId="5" applyFont="1" applyFill="1" applyBorder="1" applyAlignment="1">
      <alignment horizontal="center" vertical="top"/>
    </xf>
    <xf numFmtId="164" fontId="31" fillId="0" borderId="0" xfId="5" applyFont="1" applyAlignment="1">
      <alignment horizontal="center" vertical="top"/>
    </xf>
    <xf numFmtId="164" fontId="17" fillId="0" borderId="29" xfId="5" applyFont="1" applyBorder="1" applyAlignment="1">
      <alignment horizontal="left" vertical="top" wrapText="1"/>
    </xf>
    <xf numFmtId="181" fontId="17" fillId="0" borderId="1" xfId="8" quotePrefix="1" applyNumberFormat="1" applyFont="1" applyFill="1" applyBorder="1" applyAlignment="1">
      <alignment horizontal="right" vertical="center"/>
    </xf>
    <xf numFmtId="181" fontId="17" fillId="0" borderId="24" xfId="8" quotePrefix="1" applyNumberFormat="1" applyFont="1" applyFill="1" applyBorder="1" applyAlignment="1">
      <alignment horizontal="right" vertical="center"/>
    </xf>
    <xf numFmtId="164" fontId="31" fillId="0" borderId="0" xfId="5" applyFont="1" applyBorder="1" applyAlignment="1">
      <alignment vertical="top"/>
    </xf>
    <xf numFmtId="164" fontId="31" fillId="0" borderId="0" xfId="5" applyFont="1" applyAlignment="1">
      <alignment vertical="top"/>
    </xf>
    <xf numFmtId="164" fontId="19" fillId="0" borderId="29" xfId="5" applyFont="1" applyBorder="1" applyAlignment="1">
      <alignment vertical="top"/>
    </xf>
    <xf numFmtId="165" fontId="19" fillId="0" borderId="1" xfId="5" applyNumberFormat="1" applyFont="1" applyFill="1" applyBorder="1" applyAlignment="1">
      <alignment horizontal="right" vertical="center" wrapText="1"/>
    </xf>
    <xf numFmtId="165" fontId="19" fillId="0" borderId="24" xfId="5" applyNumberFormat="1" applyFont="1" applyFill="1" applyBorder="1" applyAlignment="1">
      <alignment horizontal="right" vertical="center" wrapText="1"/>
    </xf>
    <xf numFmtId="1" fontId="19" fillId="0" borderId="1" xfId="5" applyNumberFormat="1" applyFont="1" applyFill="1" applyBorder="1" applyAlignment="1">
      <alignment horizontal="right" vertical="center" wrapText="1"/>
    </xf>
    <xf numFmtId="164" fontId="55" fillId="0" borderId="0" xfId="8" applyFont="1" applyBorder="1" applyAlignment="1">
      <alignment vertical="top"/>
    </xf>
    <xf numFmtId="164" fontId="17" fillId="0" borderId="29" xfId="5" applyFont="1" applyFill="1" applyBorder="1" applyAlignment="1">
      <alignment vertical="top" wrapText="1"/>
    </xf>
    <xf numFmtId="164" fontId="17" fillId="0" borderId="29" xfId="5" applyFont="1" applyBorder="1" applyAlignment="1">
      <alignment vertical="top"/>
    </xf>
    <xf numFmtId="165" fontId="17" fillId="0" borderId="1" xfId="5" applyNumberFormat="1" applyFont="1" applyFill="1" applyBorder="1" applyAlignment="1">
      <alignment horizontal="right" vertical="center" wrapText="1"/>
    </xf>
    <xf numFmtId="165" fontId="17" fillId="0" borderId="1" xfId="8" applyNumberFormat="1" applyFont="1" applyFill="1" applyBorder="1" applyAlignment="1">
      <alignment horizontal="right" vertical="center" wrapText="1"/>
    </xf>
    <xf numFmtId="165" fontId="17" fillId="0" borderId="24" xfId="5" applyNumberFormat="1" applyFont="1" applyFill="1" applyBorder="1" applyAlignment="1">
      <alignment horizontal="right" vertical="center" wrapText="1"/>
    </xf>
    <xf numFmtId="1" fontId="17" fillId="0" borderId="1" xfId="5" applyNumberFormat="1" applyFont="1" applyFill="1" applyBorder="1" applyAlignment="1">
      <alignment horizontal="right" vertical="center" wrapText="1"/>
    </xf>
    <xf numFmtId="164" fontId="17" fillId="0" borderId="29" xfId="5" applyFont="1" applyBorder="1" applyAlignment="1">
      <alignment vertical="top" wrapText="1"/>
    </xf>
    <xf numFmtId="165" fontId="17" fillId="0" borderId="24" xfId="8" applyNumberFormat="1" applyFont="1" applyFill="1" applyBorder="1" applyAlignment="1">
      <alignment horizontal="right" vertical="center" wrapText="1"/>
    </xf>
    <xf numFmtId="164" fontId="17" fillId="0" borderId="30" xfId="5" applyFont="1" applyBorder="1" applyAlignment="1">
      <alignment vertical="top"/>
    </xf>
    <xf numFmtId="165" fontId="17" fillId="0" borderId="36" xfId="5" applyNumberFormat="1" applyFont="1" applyFill="1" applyBorder="1" applyAlignment="1">
      <alignment horizontal="right" vertical="center"/>
    </xf>
    <xf numFmtId="165" fontId="17" fillId="0" borderId="32" xfId="5" applyNumberFormat="1" applyFont="1" applyFill="1" applyBorder="1" applyAlignment="1">
      <alignment horizontal="right" vertical="center"/>
    </xf>
    <xf numFmtId="164" fontId="17" fillId="0" borderId="0" xfId="5" applyFont="1" applyBorder="1" applyAlignment="1">
      <alignment vertical="top"/>
    </xf>
    <xf numFmtId="165" fontId="17" fillId="0" borderId="0" xfId="5" applyNumberFormat="1" applyFont="1" applyBorder="1" applyAlignment="1">
      <alignment horizontal="right" vertical="center"/>
    </xf>
    <xf numFmtId="164" fontId="22" fillId="3" borderId="6" xfId="5" applyFont="1" applyFill="1" applyBorder="1" applyAlignment="1">
      <alignment vertical="top"/>
    </xf>
    <xf numFmtId="164" fontId="22" fillId="3" borderId="8" xfId="5" applyFont="1" applyFill="1" applyBorder="1" applyAlignment="1">
      <alignment vertical="top"/>
    </xf>
    <xf numFmtId="164" fontId="22" fillId="3" borderId="7" xfId="5" applyFont="1" applyFill="1" applyBorder="1" applyAlignment="1">
      <alignment vertical="top"/>
    </xf>
    <xf numFmtId="164" fontId="22" fillId="3" borderId="0" xfId="5" applyFont="1" applyFill="1" applyBorder="1" applyAlignment="1">
      <alignment vertical="top"/>
    </xf>
    <xf numFmtId="164" fontId="28" fillId="0" borderId="0" xfId="5" applyFont="1" applyAlignment="1">
      <alignment vertical="top"/>
    </xf>
    <xf numFmtId="164" fontId="28" fillId="0" borderId="0" xfId="5" applyFont="1" applyAlignment="1">
      <alignment horizontal="center" vertical="top"/>
    </xf>
    <xf numFmtId="164" fontId="34" fillId="0" borderId="0" xfId="8" applyFont="1" applyBorder="1" applyAlignment="1">
      <alignment vertical="top"/>
    </xf>
    <xf numFmtId="181" fontId="17" fillId="3" borderId="1" xfId="5" applyNumberFormat="1" applyFont="1" applyFill="1" applyBorder="1" applyAlignment="1">
      <alignment horizontal="right" vertical="top"/>
    </xf>
    <xf numFmtId="181" fontId="19" fillId="3" borderId="1" xfId="5" applyNumberFormat="1" applyFont="1" applyFill="1" applyBorder="1" applyAlignment="1">
      <alignment horizontal="right" vertical="top"/>
    </xf>
    <xf numFmtId="165" fontId="19" fillId="3" borderId="5" xfId="11" applyNumberFormat="1" applyFont="1" applyFill="1" applyBorder="1">
      <alignment horizontal="right"/>
    </xf>
    <xf numFmtId="165" fontId="17" fillId="3" borderId="4" xfId="11" applyNumberFormat="1" applyFont="1" applyFill="1" applyBorder="1">
      <alignment horizontal="right"/>
    </xf>
    <xf numFmtId="164" fontId="53" fillId="0" borderId="0" xfId="8" applyFont="1" applyAlignment="1">
      <alignment horizontal="left" vertical="center" wrapText="1"/>
    </xf>
    <xf numFmtId="180" fontId="0" fillId="0" borderId="0" xfId="2" applyNumberFormat="1" applyFont="1"/>
    <xf numFmtId="165" fontId="17" fillId="3" borderId="1" xfId="8" applyNumberFormat="1" applyFont="1" applyFill="1" applyBorder="1" applyAlignment="1">
      <alignment horizontal="right" vertical="top"/>
    </xf>
    <xf numFmtId="165" fontId="19" fillId="3" borderId="1" xfId="8" applyNumberFormat="1" applyFont="1" applyFill="1" applyBorder="1" applyAlignment="1">
      <alignment horizontal="right" vertical="top"/>
    </xf>
    <xf numFmtId="1" fontId="19" fillId="0" borderId="0" xfId="5" applyNumberFormat="1" applyFont="1" applyAlignment="1">
      <alignment vertical="top"/>
    </xf>
    <xf numFmtId="1" fontId="19" fillId="0" borderId="0" xfId="8" applyNumberFormat="1" applyFont="1" applyFill="1" applyBorder="1" applyAlignment="1">
      <alignment horizontal="right" vertical="top"/>
    </xf>
    <xf numFmtId="181" fontId="19" fillId="0" borderId="1" xfId="8" applyNumberFormat="1" applyFont="1" applyFill="1" applyBorder="1" applyAlignment="1">
      <alignment horizontal="right" vertical="center"/>
    </xf>
    <xf numFmtId="164" fontId="19" fillId="0" borderId="0" xfId="7" applyFont="1" applyFill="1"/>
    <xf numFmtId="3" fontId="19" fillId="3" borderId="1" xfId="27" applyNumberFormat="1" applyFont="1" applyFill="1" applyBorder="1" applyProtection="1">
      <protection locked="0"/>
    </xf>
    <xf numFmtId="168" fontId="19" fillId="0" borderId="1" xfId="27" applyNumberFormat="1" applyFont="1" applyBorder="1" applyAlignment="1" applyProtection="1">
      <alignment horizontal="right"/>
    </xf>
    <xf numFmtId="180" fontId="19" fillId="0" borderId="0" xfId="2" applyNumberFormat="1" applyFont="1"/>
    <xf numFmtId="164" fontId="17" fillId="0" borderId="0" xfId="28" applyFont="1" applyFill="1" applyBorder="1" applyAlignment="1">
      <alignment vertical="center"/>
    </xf>
    <xf numFmtId="164" fontId="19" fillId="0" borderId="0" xfId="27" applyFont="1" applyFill="1" applyAlignment="1">
      <alignment vertical="center"/>
    </xf>
    <xf numFmtId="164" fontId="19" fillId="0" borderId="0" xfId="27" applyFont="1" applyAlignment="1">
      <alignment vertical="center"/>
    </xf>
    <xf numFmtId="9" fontId="19" fillId="0" borderId="0" xfId="2" applyFont="1" applyAlignment="1">
      <alignment vertical="center"/>
    </xf>
    <xf numFmtId="164" fontId="19" fillId="0" borderId="0" xfId="7" applyFont="1" applyAlignment="1">
      <alignment vertical="center"/>
    </xf>
    <xf numFmtId="164" fontId="19" fillId="0" borderId="0" xfId="7" applyFont="1" applyFill="1" applyAlignment="1">
      <alignment vertical="center"/>
    </xf>
    <xf numFmtId="164" fontId="17" fillId="2" borderId="1" xfId="29" applyFont="1" applyFill="1" applyBorder="1" applyAlignment="1">
      <alignment horizontal="center" vertical="center" wrapText="1"/>
    </xf>
    <xf numFmtId="2" fontId="17" fillId="2" borderId="1" xfId="29" applyNumberFormat="1" applyFont="1" applyFill="1" applyBorder="1" applyAlignment="1">
      <alignment horizontal="center" vertical="center" wrapText="1"/>
    </xf>
    <xf numFmtId="164" fontId="17" fillId="5" borderId="1" xfId="29" applyFont="1" applyFill="1" applyBorder="1" applyAlignment="1">
      <alignment horizontal="center" vertical="center" wrapText="1"/>
    </xf>
    <xf numFmtId="167" fontId="17" fillId="3" borderId="1" xfId="29" applyNumberFormat="1" applyFont="1" applyFill="1" applyBorder="1" applyAlignment="1">
      <alignment horizontal="right" vertical="top"/>
    </xf>
    <xf numFmtId="164" fontId="17" fillId="0" borderId="0" xfId="28" applyFont="1" applyFill="1" applyBorder="1" applyAlignment="1"/>
    <xf numFmtId="164" fontId="19" fillId="0" borderId="0" xfId="27" applyFont="1"/>
    <xf numFmtId="164" fontId="25" fillId="0" borderId="0" xfId="29" applyFont="1" applyBorder="1" applyAlignment="1">
      <alignment vertical="top"/>
    </xf>
    <xf numFmtId="2" fontId="34" fillId="0" borderId="0" xfId="29" applyNumberFormat="1" applyFont="1" applyAlignment="1">
      <alignment vertical="top"/>
    </xf>
    <xf numFmtId="164" fontId="34" fillId="0" borderId="0" xfId="29" applyFont="1" applyAlignment="1">
      <alignment vertical="top"/>
    </xf>
    <xf numFmtId="17" fontId="15" fillId="3" borderId="1" xfId="8" applyNumberFormat="1" applyFont="1" applyFill="1" applyBorder="1" applyAlignment="1">
      <alignment horizontal="left" wrapText="1"/>
    </xf>
    <xf numFmtId="17" fontId="16" fillId="3" borderId="1" xfId="8" applyNumberFormat="1" applyFont="1" applyFill="1" applyBorder="1" applyAlignment="1">
      <alignment horizontal="left" wrapText="1"/>
    </xf>
    <xf numFmtId="178" fontId="19" fillId="0" borderId="0" xfId="12" applyNumberFormat="1" applyFont="1" applyBorder="1" applyAlignment="1">
      <alignment horizontal="right" vertical="top"/>
    </xf>
    <xf numFmtId="180" fontId="19" fillId="0" borderId="0" xfId="2" applyNumberFormat="1" applyFont="1" applyFill="1" applyBorder="1" applyAlignment="1">
      <alignment horizontal="right" vertical="top"/>
    </xf>
    <xf numFmtId="180" fontId="19" fillId="0" borderId="0" xfId="2" applyNumberFormat="1" applyFont="1" applyAlignment="1">
      <alignment vertical="top"/>
    </xf>
    <xf numFmtId="9" fontId="19" fillId="0" borderId="0" xfId="2" applyNumberFormat="1" applyFont="1" applyAlignment="1">
      <alignment vertical="top"/>
    </xf>
    <xf numFmtId="9" fontId="19" fillId="0" borderId="0" xfId="2" applyFont="1" applyAlignment="1">
      <alignment vertical="top"/>
    </xf>
    <xf numFmtId="3" fontId="15" fillId="3" borderId="1" xfId="12" applyNumberFormat="1" applyFont="1" applyFill="1" applyBorder="1" applyAlignment="1">
      <alignment horizontal="right" vertical="center"/>
    </xf>
    <xf numFmtId="3" fontId="15" fillId="0" borderId="1" xfId="8" applyNumberFormat="1" applyFont="1" applyFill="1" applyBorder="1" applyAlignment="1">
      <alignment horizontal="right" wrapText="1"/>
    </xf>
    <xf numFmtId="3" fontId="16" fillId="0" borderId="1" xfId="12" applyNumberFormat="1" applyFont="1" applyBorder="1" applyAlignment="1">
      <alignment horizontal="right" vertical="center"/>
    </xf>
    <xf numFmtId="167" fontId="47" fillId="0" borderId="1" xfId="2" applyNumberFormat="1" applyFont="1" applyBorder="1" applyAlignment="1">
      <alignment horizontal="center" vertical="center"/>
    </xf>
    <xf numFmtId="0" fontId="49" fillId="0" borderId="0" xfId="3" applyNumberFormat="1" applyFont="1" applyAlignment="1">
      <alignment wrapText="1"/>
    </xf>
    <xf numFmtId="0" fontId="13" fillId="0" borderId="0" xfId="3" applyNumberFormat="1" applyFont="1" applyAlignment="1">
      <alignment wrapText="1"/>
    </xf>
    <xf numFmtId="164" fontId="19" fillId="0" borderId="0" xfId="6" applyNumberFormat="1" applyFont="1" applyAlignment="1">
      <alignment vertical="top"/>
    </xf>
    <xf numFmtId="3" fontId="16" fillId="0" borderId="1" xfId="8" applyNumberFormat="1" applyFont="1" applyFill="1" applyBorder="1" applyAlignment="1">
      <alignment horizontal="right" vertical="center" wrapText="1"/>
    </xf>
    <xf numFmtId="164" fontId="17" fillId="0" borderId="0" xfId="6" applyNumberFormat="1" applyFont="1" applyAlignment="1">
      <alignment vertical="top"/>
    </xf>
    <xf numFmtId="164" fontId="17" fillId="0" borderId="0" xfId="30" applyNumberFormat="1" applyFont="1" applyFill="1" applyBorder="1" applyAlignment="1">
      <alignment vertical="top" wrapText="1"/>
    </xf>
    <xf numFmtId="185" fontId="17" fillId="0" borderId="0" xfId="1" applyNumberFormat="1" applyFont="1" applyFill="1" applyBorder="1" applyAlignment="1">
      <alignment horizontal="right" vertical="top"/>
    </xf>
    <xf numFmtId="165" fontId="12" fillId="0" borderId="0" xfId="12" applyNumberFormat="1" applyFont="1" applyFill="1" applyBorder="1" applyAlignment="1">
      <alignment horizontal="right" vertical="top"/>
    </xf>
    <xf numFmtId="165" fontId="15" fillId="3" borderId="1" xfId="11" applyNumberFormat="1" applyFont="1" applyFill="1" applyBorder="1" applyAlignment="1">
      <alignment horizontal="right"/>
    </xf>
    <xf numFmtId="3" fontId="16" fillId="0" borderId="1" xfId="8" applyNumberFormat="1" applyFont="1" applyFill="1" applyBorder="1" applyAlignment="1">
      <alignment horizontal="right" wrapText="1"/>
    </xf>
    <xf numFmtId="165" fontId="16" fillId="3" borderId="1" xfId="11" applyNumberFormat="1" applyFont="1" applyFill="1" applyBorder="1" applyAlignment="1">
      <alignment horizontal="right"/>
    </xf>
    <xf numFmtId="164" fontId="22" fillId="0" borderId="2" xfId="6" applyFont="1" applyFill="1" applyBorder="1" applyAlignment="1">
      <alignment horizontal="left" vertical="center"/>
    </xf>
    <xf numFmtId="164" fontId="19" fillId="0" borderId="0" xfId="6" applyFont="1" applyAlignment="1">
      <alignment horizontal="left" vertical="center"/>
    </xf>
    <xf numFmtId="164" fontId="19" fillId="0" borderId="0" xfId="6" applyFont="1"/>
    <xf numFmtId="3" fontId="15" fillId="0" borderId="1" xfId="6" applyNumberFormat="1" applyFont="1" applyBorder="1" applyAlignment="1">
      <alignment horizontal="right"/>
    </xf>
    <xf numFmtId="3" fontId="15" fillId="0" borderId="1" xfId="8" applyNumberFormat="1" applyFont="1" applyFill="1" applyBorder="1" applyAlignment="1">
      <alignment horizontal="right" vertical="center" wrapText="1"/>
    </xf>
    <xf numFmtId="164" fontId="17" fillId="0" borderId="0" xfId="6" applyFont="1" applyFill="1"/>
    <xf numFmtId="164" fontId="19" fillId="0" borderId="0" xfId="6" applyFont="1" applyFill="1"/>
    <xf numFmtId="164" fontId="13" fillId="0" borderId="7" xfId="8" applyFont="1" applyBorder="1"/>
    <xf numFmtId="164" fontId="13" fillId="0" borderId="12" xfId="8" applyFont="1" applyBorder="1"/>
    <xf numFmtId="164" fontId="68" fillId="0" borderId="0" xfId="8" applyFont="1"/>
    <xf numFmtId="165" fontId="46" fillId="0" borderId="9" xfId="8" applyNumberFormat="1" applyFont="1" applyFill="1" applyBorder="1" applyAlignment="1">
      <alignment horizontal="right" vertical="center" wrapText="1"/>
    </xf>
    <xf numFmtId="167" fontId="46" fillId="0" borderId="9" xfId="8" applyNumberFormat="1" applyFont="1" applyFill="1" applyBorder="1" applyAlignment="1">
      <alignment vertical="top" wrapText="1"/>
    </xf>
    <xf numFmtId="167" fontId="46" fillId="2" borderId="3" xfId="8" applyNumberFormat="1" applyFont="1" applyFill="1" applyBorder="1" applyAlignment="1">
      <alignment horizontal="center" vertical="top" wrapText="1"/>
    </xf>
    <xf numFmtId="1" fontId="46" fillId="2" borderId="5" xfId="8" applyNumberFormat="1" applyFont="1" applyFill="1" applyBorder="1" applyAlignment="1">
      <alignment horizontal="center" vertical="top" wrapText="1"/>
    </xf>
    <xf numFmtId="164" fontId="13" fillId="0" borderId="11" xfId="8" applyFont="1" applyFill="1" applyBorder="1" applyAlignment="1">
      <alignment horizontal="justify" vertical="top" wrapText="1"/>
    </xf>
    <xf numFmtId="167" fontId="13" fillId="0" borderId="4" xfId="31" applyNumberFormat="1" applyFont="1" applyFill="1" applyBorder="1" applyAlignment="1">
      <alignment horizontal="right" wrapText="1"/>
    </xf>
    <xf numFmtId="164" fontId="13" fillId="0" borderId="18" xfId="8" applyFont="1" applyFill="1" applyBorder="1" applyAlignment="1">
      <alignment horizontal="justify" vertical="top" wrapText="1"/>
    </xf>
    <xf numFmtId="2" fontId="13" fillId="0" borderId="4" xfId="31" applyNumberFormat="1" applyFont="1" applyFill="1" applyBorder="1" applyAlignment="1">
      <alignment horizontal="right" wrapText="1"/>
    </xf>
    <xf numFmtId="164" fontId="13" fillId="0" borderId="4" xfId="8" applyFont="1" applyFill="1" applyBorder="1" applyAlignment="1">
      <alignment horizontal="justify" vertical="top" wrapText="1"/>
    </xf>
    <xf numFmtId="165" fontId="13" fillId="0" borderId="10" xfId="31" applyNumberFormat="1" applyFont="1" applyFill="1" applyBorder="1" applyAlignment="1">
      <alignment horizontal="right" wrapText="1"/>
    </xf>
    <xf numFmtId="165" fontId="13" fillId="0" borderId="0" xfId="31" applyNumberFormat="1" applyFont="1" applyFill="1" applyBorder="1" applyAlignment="1">
      <alignment horizontal="right" wrapText="1"/>
    </xf>
    <xf numFmtId="164" fontId="13" fillId="0" borderId="13" xfId="8" applyFont="1" applyFill="1" applyBorder="1" applyAlignment="1">
      <alignment horizontal="justify" vertical="top" wrapText="1"/>
    </xf>
    <xf numFmtId="181" fontId="13" fillId="0" borderId="5" xfId="31" applyNumberFormat="1" applyFont="1" applyFill="1" applyBorder="1" applyAlignment="1">
      <alignment horizontal="right" wrapText="1"/>
    </xf>
    <xf numFmtId="164" fontId="13" fillId="0" borderId="4" xfId="8" applyFont="1" applyFill="1" applyBorder="1" applyAlignment="1">
      <alignment vertical="center" wrapText="1"/>
    </xf>
    <xf numFmtId="164" fontId="13" fillId="0" borderId="5" xfId="8" applyFont="1" applyFill="1" applyBorder="1" applyAlignment="1">
      <alignment vertical="center" wrapText="1"/>
    </xf>
    <xf numFmtId="164" fontId="13" fillId="0" borderId="3" xfId="8" applyFont="1" applyFill="1" applyBorder="1" applyAlignment="1">
      <alignment vertical="top" wrapText="1"/>
    </xf>
    <xf numFmtId="181" fontId="13" fillId="0" borderId="3" xfId="8" applyNumberFormat="1" applyFont="1" applyFill="1" applyBorder="1" applyAlignment="1">
      <alignment horizontal="right"/>
    </xf>
    <xf numFmtId="164" fontId="71" fillId="0" borderId="0" xfId="8" applyFont="1"/>
    <xf numFmtId="164" fontId="13" fillId="0" borderId="4" xfId="8" applyFont="1" applyFill="1" applyBorder="1" applyAlignment="1">
      <alignment vertical="top" wrapText="1"/>
    </xf>
    <xf numFmtId="165" fontId="13" fillId="0" borderId="4" xfId="11" applyNumberFormat="1" applyFont="1" applyFill="1" applyBorder="1">
      <alignment horizontal="right"/>
    </xf>
    <xf numFmtId="164" fontId="13" fillId="0" borderId="5" xfId="8" applyFont="1" applyFill="1" applyBorder="1" applyAlignment="1">
      <alignment vertical="top" wrapText="1"/>
    </xf>
    <xf numFmtId="3" fontId="13" fillId="0" borderId="3" xfId="8" applyNumberFormat="1" applyFont="1" applyFill="1" applyBorder="1"/>
    <xf numFmtId="178" fontId="13" fillId="0" borderId="10" xfId="31" applyNumberFormat="1" applyFont="1" applyFill="1" applyBorder="1" applyAlignment="1">
      <alignment horizontal="right" wrapText="1"/>
    </xf>
    <xf numFmtId="181" fontId="13" fillId="0" borderId="4" xfId="31" applyNumberFormat="1" applyFont="1" applyFill="1" applyBorder="1" applyAlignment="1">
      <alignment horizontal="right" wrapText="1"/>
    </xf>
    <xf numFmtId="183" fontId="13" fillId="0" borderId="4" xfId="31" applyNumberFormat="1" applyFont="1" applyFill="1" applyBorder="1" applyAlignment="1">
      <alignment horizontal="right" wrapText="1"/>
    </xf>
    <xf numFmtId="164" fontId="5" fillId="0" borderId="0" xfId="4" applyAlignment="1" applyProtection="1"/>
    <xf numFmtId="164" fontId="13" fillId="0" borderId="11" xfId="8" applyFont="1" applyFill="1" applyBorder="1" applyAlignment="1">
      <alignment vertical="top" wrapText="1"/>
    </xf>
    <xf numFmtId="164" fontId="13" fillId="0" borderId="18" xfId="8" applyFont="1" applyFill="1" applyBorder="1" applyAlignment="1">
      <alignment vertical="top" wrapText="1"/>
    </xf>
    <xf numFmtId="164" fontId="13" fillId="0" borderId="13" xfId="8" applyFont="1" applyFill="1" applyBorder="1" applyAlignment="1">
      <alignment vertical="top" wrapText="1"/>
    </xf>
    <xf numFmtId="164" fontId="47" fillId="0" borderId="0" xfId="8" applyFont="1" applyAlignment="1">
      <alignment vertical="center"/>
    </xf>
    <xf numFmtId="164" fontId="8" fillId="0" borderId="0" xfId="8" applyFont="1" applyAlignment="1">
      <alignment vertical="center"/>
    </xf>
    <xf numFmtId="2" fontId="68" fillId="0" borderId="0" xfId="8" applyNumberFormat="1" applyFont="1"/>
    <xf numFmtId="1" fontId="68" fillId="0" borderId="0" xfId="8" applyNumberFormat="1" applyFont="1"/>
    <xf numFmtId="164" fontId="6" fillId="0" borderId="1" xfId="4" applyFont="1" applyFill="1" applyBorder="1" applyAlignment="1" applyProtection="1">
      <alignment vertical="center"/>
    </xf>
    <xf numFmtId="164" fontId="6" fillId="0" borderId="0" xfId="3" applyFont="1" applyFill="1"/>
    <xf numFmtId="0" fontId="40" fillId="0" borderId="0" xfId="32" applyNumberFormat="1" applyFont="1"/>
    <xf numFmtId="0" fontId="13" fillId="0" borderId="0" xfId="32" applyNumberFormat="1" applyFont="1"/>
    <xf numFmtId="169" fontId="19" fillId="4" borderId="1" xfId="32" applyNumberFormat="1" applyFont="1" applyFill="1" applyBorder="1" applyAlignment="1">
      <alignment horizontal="left"/>
    </xf>
    <xf numFmtId="167" fontId="47" fillId="0" borderId="1" xfId="32" applyNumberFormat="1" applyFont="1" applyFill="1" applyBorder="1" applyAlignment="1">
      <alignment horizontal="right"/>
    </xf>
    <xf numFmtId="186" fontId="13" fillId="0" borderId="0" xfId="32" applyNumberFormat="1" applyFont="1"/>
    <xf numFmtId="180" fontId="13" fillId="0" borderId="0" xfId="2" applyNumberFormat="1" applyFont="1"/>
    <xf numFmtId="164" fontId="10" fillId="0" borderId="0" xfId="34" applyFont="1"/>
    <xf numFmtId="164" fontId="17" fillId="2" borderId="1" xfId="35" applyFont="1" applyFill="1" applyBorder="1" applyAlignment="1">
      <alignment horizontal="center" vertical="center" wrapText="1"/>
    </xf>
    <xf numFmtId="2" fontId="17" fillId="2" borderId="1" xfId="35" applyNumberFormat="1" applyFont="1" applyFill="1" applyBorder="1" applyAlignment="1">
      <alignment horizontal="center" vertical="center" wrapText="1"/>
    </xf>
    <xf numFmtId="172" fontId="17" fillId="2" borderId="1" xfId="35" applyNumberFormat="1" applyFont="1" applyFill="1" applyBorder="1" applyAlignment="1">
      <alignment horizontal="center" vertical="center" wrapText="1"/>
    </xf>
    <xf numFmtId="184" fontId="39" fillId="3" borderId="1" xfId="33" applyNumberFormat="1" applyFont="1" applyFill="1" applyBorder="1" applyAlignment="1">
      <alignment horizontal="center" vertical="center"/>
    </xf>
    <xf numFmtId="164" fontId="47" fillId="0" borderId="1" xfId="32" applyFont="1" applyFill="1" applyBorder="1" applyAlignment="1"/>
    <xf numFmtId="3" fontId="47" fillId="0" borderId="1" xfId="32" applyNumberFormat="1" applyFont="1" applyFill="1" applyBorder="1" applyAlignment="1">
      <alignment horizontal="right"/>
    </xf>
    <xf numFmtId="3" fontId="19" fillId="3" borderId="1" xfId="7" applyNumberFormat="1" applyFont="1" applyFill="1" applyBorder="1"/>
    <xf numFmtId="168" fontId="47" fillId="0" borderId="1" xfId="32" applyNumberFormat="1" applyFont="1" applyFill="1" applyBorder="1" applyAlignment="1">
      <alignment horizontal="right"/>
    </xf>
    <xf numFmtId="168" fontId="19" fillId="0" borderId="1" xfId="32" applyNumberFormat="1" applyFont="1" applyBorder="1" applyAlignment="1">
      <alignment horizontal="right"/>
    </xf>
    <xf numFmtId="164" fontId="73" fillId="0" borderId="0" xfId="34" applyFont="1" applyAlignment="1"/>
    <xf numFmtId="164" fontId="75" fillId="0" borderId="0" xfId="33" applyFont="1" applyAlignment="1">
      <alignment vertical="top" wrapText="1"/>
    </xf>
    <xf numFmtId="164" fontId="73" fillId="0" borderId="0" xfId="34" applyFont="1"/>
    <xf numFmtId="164" fontId="65" fillId="0" borderId="0" xfId="34" applyFont="1"/>
    <xf numFmtId="164" fontId="19" fillId="0" borderId="0" xfId="34" applyFont="1"/>
    <xf numFmtId="164" fontId="17" fillId="2" borderId="3" xfId="35" applyFont="1" applyFill="1" applyBorder="1" applyAlignment="1">
      <alignment horizontal="center" vertical="center" wrapText="1"/>
    </xf>
    <xf numFmtId="164" fontId="17" fillId="2" borderId="9" xfId="35" applyFont="1" applyFill="1" applyBorder="1" applyAlignment="1">
      <alignment horizontal="center" vertical="center" wrapText="1"/>
    </xf>
    <xf numFmtId="164" fontId="17" fillId="2" borderId="6" xfId="35" applyFont="1" applyFill="1" applyBorder="1" applyAlignment="1">
      <alignment horizontal="center" vertical="center" wrapText="1"/>
    </xf>
    <xf numFmtId="167" fontId="17" fillId="2" borderId="1" xfId="35" applyNumberFormat="1" applyFont="1" applyFill="1" applyBorder="1" applyAlignment="1">
      <alignment horizontal="center" vertical="center" wrapText="1"/>
    </xf>
    <xf numFmtId="3" fontId="47" fillId="0" borderId="1" xfId="32" applyNumberFormat="1" applyFont="1" applyBorder="1" applyAlignment="1" applyProtection="1">
      <alignment horizontal="right"/>
      <protection locked="0"/>
    </xf>
    <xf numFmtId="167" fontId="19" fillId="0" borderId="0" xfId="34" applyNumberFormat="1" applyFont="1"/>
    <xf numFmtId="164" fontId="22" fillId="0" borderId="0" xfId="27" applyFont="1" applyBorder="1" applyAlignment="1">
      <alignment vertical="center"/>
    </xf>
    <xf numFmtId="164" fontId="17" fillId="2" borderId="9" xfId="27" applyFont="1" applyFill="1" applyBorder="1" applyAlignment="1">
      <alignment horizontal="center" vertical="center" wrapText="1"/>
    </xf>
    <xf numFmtId="3" fontId="19" fillId="3" borderId="1" xfId="27" applyNumberFormat="1" applyFont="1" applyFill="1" applyBorder="1" applyAlignment="1" applyProtection="1">
      <alignment horizontal="center"/>
      <protection locked="0"/>
    </xf>
    <xf numFmtId="168" fontId="19" fillId="0" borderId="1" xfId="27" applyNumberFormat="1" applyFont="1" applyBorder="1" applyAlignment="1" applyProtection="1">
      <alignment horizontal="center"/>
    </xf>
    <xf numFmtId="164" fontId="17" fillId="0" borderId="0" xfId="27" applyNumberFormat="1" applyFont="1" applyBorder="1" applyAlignment="1">
      <alignment vertical="top"/>
    </xf>
    <xf numFmtId="164" fontId="19" fillId="0" borderId="0" xfId="27" applyFont="1" applyFill="1"/>
    <xf numFmtId="184" fontId="19" fillId="0" borderId="0" xfId="34" applyNumberFormat="1" applyFont="1"/>
    <xf numFmtId="172" fontId="19" fillId="0" borderId="0" xfId="34" applyNumberFormat="1" applyFont="1"/>
    <xf numFmtId="164" fontId="17" fillId="0" borderId="0" xfId="5" applyFont="1" applyBorder="1"/>
    <xf numFmtId="165" fontId="15" fillId="3" borderId="1" xfId="8" applyNumberFormat="1" applyFont="1" applyFill="1" applyBorder="1" applyAlignment="1">
      <alignment horizontal="right" vertical="center"/>
    </xf>
    <xf numFmtId="164" fontId="19" fillId="0" borderId="0" xfId="5" applyFont="1" applyBorder="1"/>
    <xf numFmtId="165" fontId="16" fillId="3" borderId="1" xfId="8" applyNumberFormat="1" applyFont="1" applyFill="1" applyBorder="1" applyAlignment="1">
      <alignment horizontal="right" vertical="center"/>
    </xf>
    <xf numFmtId="3" fontId="16" fillId="3" borderId="1" xfId="8" applyNumberFormat="1" applyFont="1" applyFill="1" applyBorder="1" applyAlignment="1">
      <alignment horizontal="right" vertical="center"/>
    </xf>
    <xf numFmtId="164" fontId="12" fillId="0" borderId="0" xfId="5" applyFont="1" applyAlignment="1">
      <alignment wrapText="1"/>
    </xf>
    <xf numFmtId="165" fontId="16" fillId="0" borderId="0" xfId="8" applyNumberFormat="1" applyFont="1" applyFill="1" applyBorder="1" applyAlignment="1">
      <alignment horizontal="right" vertical="center"/>
    </xf>
    <xf numFmtId="165" fontId="16" fillId="0" borderId="0" xfId="8" applyNumberFormat="1" applyFont="1" applyBorder="1" applyAlignment="1">
      <alignment horizontal="right" vertical="center"/>
    </xf>
    <xf numFmtId="165" fontId="19" fillId="0" borderId="0" xfId="5" applyNumberFormat="1" applyFont="1" applyFill="1"/>
    <xf numFmtId="186" fontId="19" fillId="0" borderId="0" xfId="5" applyNumberFormat="1" applyFont="1" applyBorder="1"/>
    <xf numFmtId="0" fontId="15" fillId="3" borderId="0" xfId="3" applyNumberFormat="1" applyFont="1" applyFill="1" applyBorder="1" applyAlignment="1">
      <alignment horizontal="left" vertical="center" wrapText="1"/>
    </xf>
    <xf numFmtId="164" fontId="17" fillId="2" borderId="1" xfId="5" applyFont="1" applyFill="1" applyBorder="1" applyAlignment="1">
      <alignment horizontal="center" vertical="center" wrapText="1"/>
    </xf>
    <xf numFmtId="171" fontId="9" fillId="2" borderId="1" xfId="3" applyNumberFormat="1" applyFont="1" applyFill="1" applyBorder="1" applyAlignment="1">
      <alignment horizontal="center" wrapText="1"/>
    </xf>
    <xf numFmtId="164" fontId="17" fillId="2" borderId="9" xfId="5" applyFont="1" applyFill="1" applyBorder="1" applyAlignment="1">
      <alignment horizontal="center" vertical="center" wrapText="1"/>
    </xf>
    <xf numFmtId="164" fontId="15" fillId="3" borderId="0" xfId="3" applyNumberFormat="1" applyFont="1" applyFill="1" applyBorder="1" applyAlignment="1">
      <alignment horizontal="left" wrapText="1"/>
    </xf>
    <xf numFmtId="164" fontId="17" fillId="2" borderId="1" xfId="7" applyFont="1" applyFill="1" applyBorder="1" applyAlignment="1">
      <alignment horizontal="center" vertical="center" wrapText="1"/>
    </xf>
    <xf numFmtId="164" fontId="17" fillId="2" borderId="1" xfId="5" applyFont="1" applyFill="1" applyBorder="1" applyAlignment="1">
      <alignment horizontal="center" vertical="top" wrapText="1"/>
    </xf>
    <xf numFmtId="164" fontId="19" fillId="0" borderId="0" xfId="3" applyNumberFormat="1" applyFont="1" applyFill="1" applyBorder="1" applyAlignment="1">
      <alignment horizontal="left" vertical="center"/>
    </xf>
    <xf numFmtId="0" fontId="19" fillId="0" borderId="0" xfId="3" applyNumberFormat="1" applyFont="1" applyFill="1" applyBorder="1" applyAlignment="1">
      <alignment horizontal="left" vertical="center"/>
    </xf>
    <xf numFmtId="2" fontId="19" fillId="0" borderId="0" xfId="3" applyNumberFormat="1" applyFont="1" applyFill="1" applyBorder="1" applyAlignment="1">
      <alignment horizontal="left" vertical="center"/>
    </xf>
    <xf numFmtId="166" fontId="19" fillId="0" borderId="0" xfId="1" applyNumberFormat="1" applyFont="1" applyFill="1" applyBorder="1" applyAlignment="1">
      <alignment horizontal="left" vertical="center"/>
    </xf>
    <xf numFmtId="164" fontId="17" fillId="0" borderId="0" xfId="7" applyFont="1" applyAlignment="1">
      <alignment horizontal="left" vertical="center"/>
    </xf>
    <xf numFmtId="165" fontId="19" fillId="0" borderId="0" xfId="16" applyNumberFormat="1" applyFont="1" applyFill="1" applyBorder="1" applyAlignment="1">
      <alignment horizontal="left" vertical="center"/>
    </xf>
    <xf numFmtId="164" fontId="19" fillId="0" borderId="0" xfId="17" applyFont="1" applyFill="1" applyBorder="1" applyAlignment="1">
      <alignment horizontal="left" vertical="center"/>
    </xf>
    <xf numFmtId="164" fontId="19" fillId="0" borderId="0" xfId="7" applyFont="1" applyAlignment="1">
      <alignment horizontal="left" vertical="center"/>
    </xf>
    <xf numFmtId="164" fontId="17" fillId="2" borderId="3" xfId="5" applyFont="1" applyFill="1" applyBorder="1" applyAlignment="1">
      <alignment horizontal="center" vertical="center" wrapText="1"/>
    </xf>
    <xf numFmtId="164" fontId="17" fillId="2" borderId="1" xfId="5" applyFont="1" applyFill="1" applyBorder="1" applyAlignment="1">
      <alignment horizontal="center" vertical="center" wrapText="1"/>
    </xf>
    <xf numFmtId="164" fontId="17" fillId="2" borderId="1" xfId="5" applyFont="1" applyFill="1" applyBorder="1" applyAlignment="1">
      <alignment horizontal="center" vertical="center"/>
    </xf>
    <xf numFmtId="164" fontId="15" fillId="2" borderId="1" xfId="5" applyFont="1" applyFill="1" applyBorder="1" applyAlignment="1">
      <alignment horizontal="center" vertical="center" wrapText="1"/>
    </xf>
    <xf numFmtId="164" fontId="22" fillId="0" borderId="0" xfId="5" applyNumberFormat="1" applyFont="1" applyFill="1" applyBorder="1" applyAlignment="1">
      <alignment horizontal="left" vertical="top"/>
    </xf>
    <xf numFmtId="164" fontId="10" fillId="0" borderId="0" xfId="34" applyFont="1" applyAlignment="1">
      <alignment vertical="top"/>
    </xf>
    <xf numFmtId="167" fontId="47" fillId="0" borderId="1" xfId="0" applyNumberFormat="1" applyFont="1" applyBorder="1"/>
    <xf numFmtId="164" fontId="17" fillId="3" borderId="0" xfId="0" applyNumberFormat="1" applyFont="1" applyFill="1" applyBorder="1" applyAlignment="1"/>
    <xf numFmtId="2" fontId="10" fillId="0" borderId="0" xfId="34" applyNumberFormat="1" applyFont="1" applyAlignment="1">
      <alignment vertical="top"/>
    </xf>
    <xf numFmtId="164" fontId="15" fillId="2" borderId="3" xfId="34" applyFont="1" applyFill="1" applyBorder="1" applyAlignment="1">
      <alignment vertical="center" wrapText="1"/>
    </xf>
    <xf numFmtId="184" fontId="17" fillId="2" borderId="1" xfId="34" applyNumberFormat="1" applyFont="1" applyFill="1" applyBorder="1" applyAlignment="1">
      <alignment horizontal="center" vertical="center"/>
    </xf>
    <xf numFmtId="167" fontId="17" fillId="0" borderId="1" xfId="34" applyNumberFormat="1" applyFont="1" applyFill="1" applyBorder="1"/>
    <xf numFmtId="167" fontId="19" fillId="0" borderId="1" xfId="34" applyNumberFormat="1" applyFont="1" applyFill="1" applyBorder="1"/>
    <xf numFmtId="169" fontId="19" fillId="4" borderId="1" xfId="0" applyNumberFormat="1" applyFont="1" applyFill="1" applyBorder="1" applyAlignment="1">
      <alignment horizontal="left"/>
    </xf>
    <xf numFmtId="164" fontId="17" fillId="0" borderId="0" xfId="34" applyFont="1" applyBorder="1" applyAlignment="1">
      <alignment vertical="center" wrapText="1"/>
    </xf>
    <xf numFmtId="164" fontId="35" fillId="0" borderId="0" xfId="34" applyFont="1" applyFill="1" applyAlignment="1">
      <alignment vertical="center"/>
    </xf>
    <xf numFmtId="164" fontId="10" fillId="0" borderId="0" xfId="34" applyFont="1" applyAlignment="1">
      <alignment vertical="center"/>
    </xf>
    <xf numFmtId="164" fontId="15" fillId="0" borderId="0" xfId="34" applyFont="1" applyFill="1" applyBorder="1" applyAlignment="1">
      <alignment horizontal="left" vertical="center"/>
    </xf>
    <xf numFmtId="164" fontId="19" fillId="0" borderId="0" xfId="34" applyFont="1" applyAlignment="1">
      <alignment vertical="top"/>
    </xf>
    <xf numFmtId="164" fontId="17" fillId="2" borderId="1" xfId="34" applyFont="1" applyFill="1" applyBorder="1" applyAlignment="1">
      <alignment horizontal="center" vertical="center" wrapText="1"/>
    </xf>
    <xf numFmtId="3" fontId="17" fillId="2" borderId="1" xfId="34" applyNumberFormat="1" applyFont="1" applyFill="1" applyBorder="1" applyAlignment="1">
      <alignment horizontal="center" vertical="center" wrapText="1"/>
    </xf>
    <xf numFmtId="165" fontId="15" fillId="3" borderId="1" xfId="34" applyNumberFormat="1" applyFont="1" applyFill="1" applyBorder="1" applyAlignment="1">
      <alignment horizontal="right" vertical="top"/>
    </xf>
    <xf numFmtId="168" fontId="15" fillId="3" borderId="1" xfId="34" applyNumberFormat="1" applyFont="1" applyFill="1" applyBorder="1" applyAlignment="1">
      <alignment horizontal="right" wrapText="1"/>
    </xf>
    <xf numFmtId="3" fontId="15" fillId="3" borderId="1" xfId="34" applyNumberFormat="1" applyFont="1" applyFill="1" applyBorder="1" applyAlignment="1">
      <alignment horizontal="right" wrapText="1"/>
    </xf>
    <xf numFmtId="164" fontId="17" fillId="0" borderId="0" xfId="34" applyFont="1" applyAlignment="1">
      <alignment vertical="top"/>
    </xf>
    <xf numFmtId="168" fontId="17" fillId="3" borderId="0" xfId="34" applyNumberFormat="1" applyFont="1" applyFill="1" applyBorder="1" applyAlignment="1">
      <alignment wrapText="1"/>
    </xf>
    <xf numFmtId="168" fontId="19" fillId="0" borderId="0" xfId="34" applyNumberFormat="1" applyFont="1" applyBorder="1" applyAlignment="1">
      <alignment horizontal="right"/>
    </xf>
    <xf numFmtId="2" fontId="19" fillId="0" borderId="0" xfId="34" applyNumberFormat="1" applyFont="1" applyAlignment="1">
      <alignment vertical="top"/>
    </xf>
    <xf numFmtId="165" fontId="15" fillId="3" borderId="1" xfId="34" applyNumberFormat="1" applyFont="1" applyFill="1" applyBorder="1" applyAlignment="1">
      <alignment horizontal="right"/>
    </xf>
    <xf numFmtId="164" fontId="10" fillId="0" borderId="0" xfId="34" applyFont="1" applyAlignment="1"/>
    <xf numFmtId="164" fontId="10" fillId="0" borderId="2" xfId="34" applyFont="1" applyBorder="1" applyAlignment="1"/>
    <xf numFmtId="165" fontId="19" fillId="0" borderId="1" xfId="34" applyNumberFormat="1" applyFont="1" applyFill="1" applyBorder="1" applyAlignment="1">
      <alignment horizontal="right" vertical="top"/>
    </xf>
    <xf numFmtId="3" fontId="19" fillId="0" borderId="1" xfId="34" applyNumberFormat="1" applyFont="1" applyFill="1" applyBorder="1" applyAlignment="1">
      <alignment horizontal="right" wrapText="1"/>
    </xf>
    <xf numFmtId="164" fontId="10" fillId="0" borderId="2" xfId="34" applyFont="1" applyBorder="1"/>
    <xf numFmtId="164" fontId="16" fillId="0" borderId="0" xfId="34" applyFont="1" applyAlignment="1">
      <alignment vertical="top"/>
    </xf>
    <xf numFmtId="168" fontId="16" fillId="0" borderId="0" xfId="34" applyNumberFormat="1" applyFont="1" applyBorder="1" applyAlignment="1">
      <alignment horizontal="right"/>
    </xf>
    <xf numFmtId="164" fontId="35" fillId="0" borderId="0" xfId="34" applyFont="1"/>
    <xf numFmtId="164" fontId="15" fillId="0" borderId="0" xfId="34" applyFont="1" applyBorder="1" applyAlignment="1">
      <alignment horizontal="left"/>
    </xf>
    <xf numFmtId="164" fontId="22" fillId="0" borderId="0" xfId="34" applyFont="1" applyBorder="1" applyAlignment="1">
      <alignment vertical="top"/>
    </xf>
    <xf numFmtId="3" fontId="15" fillId="3" borderId="1" xfId="34" applyNumberFormat="1" applyFont="1" applyFill="1" applyBorder="1" applyAlignment="1">
      <alignment wrapText="1"/>
    </xf>
    <xf numFmtId="3" fontId="19" fillId="0" borderId="1" xfId="34" applyNumberFormat="1" applyFont="1" applyBorder="1" applyAlignment="1">
      <alignment vertical="top" wrapText="1"/>
    </xf>
    <xf numFmtId="164" fontId="17" fillId="0" borderId="0" xfId="34" applyFont="1" applyBorder="1" applyAlignment="1">
      <alignment horizontal="left" vertical="top"/>
    </xf>
    <xf numFmtId="4" fontId="10" fillId="0" borderId="0" xfId="34" applyNumberFormat="1" applyFont="1" applyAlignment="1">
      <alignment vertical="top"/>
    </xf>
    <xf numFmtId="3" fontId="17" fillId="0" borderId="1" xfId="34" applyNumberFormat="1" applyFont="1" applyBorder="1" applyAlignment="1">
      <alignment vertical="top" wrapText="1"/>
    </xf>
    <xf numFmtId="3" fontId="19" fillId="0" borderId="0" xfId="34" applyNumberFormat="1" applyFont="1" applyAlignment="1">
      <alignment vertical="top"/>
    </xf>
    <xf numFmtId="164" fontId="17" fillId="2" borderId="1" xfId="34" applyFont="1" applyFill="1" applyBorder="1" applyAlignment="1">
      <alignment horizontal="center" vertical="top" wrapText="1"/>
    </xf>
    <xf numFmtId="164" fontId="17" fillId="2" borderId="3" xfId="34" applyFont="1" applyFill="1" applyBorder="1" applyAlignment="1">
      <alignment horizontal="center" vertical="center" wrapText="1"/>
    </xf>
    <xf numFmtId="164" fontId="16" fillId="0" borderId="1" xfId="34" applyFont="1" applyBorder="1" applyAlignment="1"/>
    <xf numFmtId="164" fontId="17" fillId="0" borderId="0" xfId="34" applyFont="1" applyBorder="1" applyAlignment="1">
      <alignment vertical="top"/>
    </xf>
    <xf numFmtId="164" fontId="19" fillId="0" borderId="0" xfId="34" applyFont="1" applyBorder="1" applyAlignment="1">
      <alignment vertical="top"/>
    </xf>
    <xf numFmtId="3" fontId="19" fillId="0" borderId="0" xfId="34" applyNumberFormat="1" applyFont="1" applyBorder="1" applyAlignment="1">
      <alignment vertical="top"/>
    </xf>
    <xf numFmtId="165" fontId="19" fillId="3" borderId="0" xfId="34" applyNumberFormat="1" applyFont="1" applyFill="1" applyBorder="1" applyAlignment="1">
      <alignment horizontal="right" vertical="top"/>
    </xf>
    <xf numFmtId="164" fontId="22" fillId="0" borderId="2" xfId="34" applyFont="1" applyBorder="1" applyAlignment="1"/>
    <xf numFmtId="164" fontId="17" fillId="2" borderId="6" xfId="34" applyFont="1" applyFill="1" applyBorder="1" applyAlignment="1">
      <alignment horizontal="center" vertical="top" wrapText="1"/>
    </xf>
    <xf numFmtId="164" fontId="17" fillId="2" borderId="9" xfId="34" applyFont="1" applyFill="1" applyBorder="1" applyAlignment="1">
      <alignment horizontal="center" vertical="top" wrapText="1"/>
    </xf>
    <xf numFmtId="2" fontId="19" fillId="0" borderId="0" xfId="34" applyNumberFormat="1" applyFont="1"/>
    <xf numFmtId="164" fontId="19" fillId="0" borderId="0" xfId="34" applyFont="1" applyAlignment="1">
      <alignment horizontal="left"/>
    </xf>
    <xf numFmtId="0" fontId="40" fillId="0" borderId="0" xfId="0" applyNumberFormat="1" applyFont="1"/>
    <xf numFmtId="0" fontId="13" fillId="0" borderId="0" xfId="0" applyNumberFormat="1" applyFont="1"/>
    <xf numFmtId="0" fontId="8" fillId="0" borderId="0" xfId="0" applyNumberFormat="1" applyFont="1" applyAlignment="1">
      <alignment vertical="center"/>
    </xf>
    <xf numFmtId="167" fontId="47" fillId="0" borderId="1" xfId="0" applyNumberFormat="1" applyFont="1" applyBorder="1" applyAlignment="1">
      <alignment horizontal="center"/>
    </xf>
    <xf numFmtId="164" fontId="17" fillId="3" borderId="0" xfId="34" applyFont="1" applyFill="1"/>
    <xf numFmtId="164" fontId="19" fillId="3" borderId="0" xfId="34" applyFont="1" applyFill="1"/>
    <xf numFmtId="164" fontId="19" fillId="0" borderId="0" xfId="34" applyFont="1" applyFill="1"/>
    <xf numFmtId="0" fontId="13" fillId="0" borderId="0" xfId="0" applyNumberFormat="1" applyFont="1" applyFill="1"/>
    <xf numFmtId="0" fontId="8" fillId="0" borderId="0" xfId="0" applyNumberFormat="1" applyFont="1"/>
    <xf numFmtId="0" fontId="8" fillId="0" borderId="0" xfId="0" applyNumberFormat="1" applyFont="1" applyFill="1"/>
    <xf numFmtId="0" fontId="8" fillId="0" borderId="0" xfId="0" applyNumberFormat="1" applyFont="1" applyFill="1" applyAlignment="1">
      <alignment vertical="center"/>
    </xf>
    <xf numFmtId="164" fontId="12" fillId="0" borderId="0" xfId="34" applyFont="1" applyFill="1" applyAlignment="1">
      <alignment vertical="top"/>
    </xf>
    <xf numFmtId="3" fontId="15" fillId="0" borderId="1" xfId="34" applyNumberFormat="1" applyFont="1" applyFill="1" applyBorder="1" applyAlignment="1">
      <alignment vertical="top" wrapText="1"/>
    </xf>
    <xf numFmtId="165" fontId="15" fillId="0" borderId="1" xfId="34" applyNumberFormat="1" applyFont="1" applyFill="1" applyBorder="1" applyAlignment="1">
      <alignment horizontal="right" vertical="top"/>
    </xf>
    <xf numFmtId="164" fontId="11" fillId="0" borderId="0" xfId="34" applyFont="1" applyFill="1" applyAlignment="1">
      <alignment vertical="top"/>
    </xf>
    <xf numFmtId="3" fontId="12" fillId="0" borderId="0" xfId="34" applyNumberFormat="1" applyFont="1" applyFill="1" applyBorder="1" applyAlignment="1">
      <alignment vertical="top"/>
    </xf>
    <xf numFmtId="164" fontId="17" fillId="0" borderId="0" xfId="34" applyFont="1" applyFill="1" applyAlignment="1">
      <alignment vertical="top"/>
    </xf>
    <xf numFmtId="0" fontId="0" fillId="0" borderId="0" xfId="0" applyAlignment="1"/>
    <xf numFmtId="164" fontId="17" fillId="3" borderId="0" xfId="0" applyNumberFormat="1" applyFont="1" applyFill="1" applyBorder="1" applyAlignment="1">
      <alignment horizontal="left"/>
    </xf>
    <xf numFmtId="0" fontId="49" fillId="0" borderId="0" xfId="0" applyNumberFormat="1" applyFont="1"/>
    <xf numFmtId="0" fontId="46" fillId="0" borderId="0" xfId="0" applyNumberFormat="1" applyFont="1" applyAlignment="1">
      <alignment vertical="center"/>
    </xf>
    <xf numFmtId="0" fontId="13" fillId="0" borderId="0" xfId="0" applyNumberFormat="1" applyFont="1" applyAlignment="1">
      <alignment horizontal="center" vertical="center"/>
    </xf>
    <xf numFmtId="0" fontId="13" fillId="0" borderId="0" xfId="0" applyNumberFormat="1" applyFont="1" applyAlignment="1">
      <alignment vertical="center"/>
    </xf>
    <xf numFmtId="0" fontId="46" fillId="0" borderId="0" xfId="0" applyNumberFormat="1" applyFont="1" applyAlignment="1">
      <alignment horizontal="center"/>
    </xf>
    <xf numFmtId="0" fontId="13" fillId="0" borderId="0" xfId="0" applyNumberFormat="1" applyFont="1" applyAlignment="1">
      <alignment horizontal="center"/>
    </xf>
    <xf numFmtId="0" fontId="40" fillId="0" borderId="2" xfId="0" applyNumberFormat="1" applyFont="1" applyFill="1" applyBorder="1" applyAlignment="1"/>
    <xf numFmtId="0" fontId="49" fillId="0" borderId="0" xfId="0" applyNumberFormat="1" applyFont="1" applyFill="1" applyAlignment="1">
      <alignment horizontal="center"/>
    </xf>
    <xf numFmtId="0" fontId="49" fillId="0" borderId="0" xfId="0" applyNumberFormat="1" applyFont="1" applyFill="1"/>
    <xf numFmtId="0" fontId="40" fillId="0" borderId="0" xfId="0" applyFont="1" applyFill="1" applyAlignment="1">
      <alignment vertical="top"/>
    </xf>
    <xf numFmtId="0" fontId="0" fillId="0" borderId="0" xfId="0" applyFill="1"/>
    <xf numFmtId="0" fontId="2" fillId="0" borderId="0" xfId="0" applyFont="1"/>
    <xf numFmtId="164" fontId="8" fillId="0" borderId="0" xfId="0" applyNumberFormat="1" applyFont="1" applyFill="1" applyBorder="1" applyAlignment="1"/>
    <xf numFmtId="164" fontId="17" fillId="0" borderId="0" xfId="0" applyNumberFormat="1" applyFont="1" applyFill="1" applyBorder="1" applyAlignment="1"/>
    <xf numFmtId="2" fontId="0" fillId="0" borderId="0" xfId="0" applyNumberFormat="1"/>
    <xf numFmtId="0" fontId="0" fillId="0" borderId="0" xfId="0" applyFont="1"/>
    <xf numFmtId="0" fontId="52" fillId="0" borderId="0" xfId="0" applyFont="1" applyFill="1"/>
    <xf numFmtId="169" fontId="53" fillId="0" borderId="0" xfId="0" applyNumberFormat="1" applyFont="1" applyFill="1" applyBorder="1" applyAlignment="1"/>
    <xf numFmtId="0" fontId="0" fillId="0" borderId="0" xfId="0" applyAlignment="1">
      <alignment wrapText="1"/>
    </xf>
    <xf numFmtId="0" fontId="0" fillId="0" borderId="0" xfId="0" applyFill="1" applyBorder="1" applyAlignment="1"/>
    <xf numFmtId="164" fontId="17" fillId="3" borderId="0" xfId="0" applyNumberFormat="1" applyFont="1" applyFill="1" applyBorder="1" applyAlignment="1">
      <alignment wrapText="1"/>
    </xf>
    <xf numFmtId="0" fontId="17" fillId="3" borderId="0" xfId="0" applyNumberFormat="1" applyFont="1" applyFill="1" applyBorder="1" applyAlignment="1">
      <alignment horizontal="left" wrapText="1"/>
    </xf>
    <xf numFmtId="181" fontId="19" fillId="0" borderId="0" xfId="0" applyNumberFormat="1" applyFont="1" applyFill="1" applyBorder="1"/>
    <xf numFmtId="181" fontId="15" fillId="0" borderId="1" xfId="0" applyNumberFormat="1" applyFont="1" applyFill="1" applyBorder="1"/>
    <xf numFmtId="164" fontId="26" fillId="0" borderId="0" xfId="34" applyFont="1" applyBorder="1" applyAlignment="1">
      <alignment horizontal="left" vertical="center" wrapText="1"/>
    </xf>
    <xf numFmtId="181" fontId="34" fillId="0" borderId="0" xfId="5" applyNumberFormat="1" applyFont="1" applyAlignment="1">
      <alignment vertical="top"/>
    </xf>
    <xf numFmtId="165" fontId="34" fillId="0" borderId="0" xfId="5" applyNumberFormat="1" applyFont="1" applyAlignment="1">
      <alignment vertical="top"/>
    </xf>
    <xf numFmtId="164" fontId="17" fillId="3" borderId="33" xfId="0" applyNumberFormat="1" applyFont="1" applyFill="1" applyBorder="1" applyAlignment="1">
      <alignment wrapText="1"/>
    </xf>
    <xf numFmtId="0" fontId="17" fillId="2" borderId="1"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17" fontId="9" fillId="2" borderId="1" xfId="0" applyNumberFormat="1" applyFont="1" applyFill="1" applyBorder="1" applyAlignment="1">
      <alignment horizontal="center" vertical="center" wrapText="1"/>
    </xf>
    <xf numFmtId="0" fontId="9" fillId="0" borderId="5" xfId="0" applyNumberFormat="1" applyFont="1" applyBorder="1" applyAlignment="1">
      <alignment horizontal="left" wrapText="1"/>
    </xf>
    <xf numFmtId="3" fontId="20" fillId="0" borderId="14" xfId="0" applyNumberFormat="1" applyFont="1" applyFill="1" applyBorder="1"/>
    <xf numFmtId="3" fontId="20" fillId="0" borderId="1" xfId="0" applyNumberFormat="1" applyFont="1" applyFill="1" applyBorder="1"/>
    <xf numFmtId="3" fontId="20" fillId="0" borderId="9" xfId="0" applyNumberFormat="1" applyFont="1" applyFill="1" applyBorder="1"/>
    <xf numFmtId="0" fontId="19" fillId="0" borderId="1" xfId="0" applyNumberFormat="1" applyFont="1" applyBorder="1" applyAlignment="1">
      <alignment horizontal="left" wrapText="1"/>
    </xf>
    <xf numFmtId="3" fontId="20" fillId="0" borderId="1" xfId="0" applyNumberFormat="1" applyFont="1" applyBorder="1"/>
    <xf numFmtId="0" fontId="17" fillId="0" borderId="1" xfId="0" applyNumberFormat="1" applyFont="1" applyBorder="1" applyAlignment="1">
      <alignment horizontal="left"/>
    </xf>
    <xf numFmtId="3" fontId="9" fillId="0" borderId="3" xfId="0" applyNumberFormat="1" applyFont="1" applyBorder="1"/>
    <xf numFmtId="0" fontId="52" fillId="0" borderId="0" xfId="0" applyFont="1"/>
    <xf numFmtId="0" fontId="48" fillId="0" borderId="0" xfId="0" applyFont="1" applyAlignment="1">
      <alignment vertical="center"/>
    </xf>
    <xf numFmtId="0" fontId="48" fillId="0" borderId="0" xfId="0" applyNumberFormat="1" applyFont="1" applyBorder="1" applyAlignment="1">
      <alignment horizontal="left" vertical="center" wrapText="1"/>
    </xf>
    <xf numFmtId="17" fontId="8" fillId="2" borderId="5" xfId="0" applyNumberFormat="1" applyFont="1" applyFill="1" applyBorder="1" applyAlignment="1">
      <alignment horizontal="center" vertical="center" wrapText="1"/>
    </xf>
    <xf numFmtId="164" fontId="60" fillId="2" borderId="5" xfId="0" applyNumberFormat="1" applyFont="1" applyFill="1" applyBorder="1" applyAlignment="1">
      <alignment horizontal="left" vertical="center" wrapText="1"/>
    </xf>
    <xf numFmtId="164" fontId="60" fillId="2" borderId="5" xfId="0" applyNumberFormat="1" applyFont="1" applyFill="1" applyBorder="1" applyAlignment="1">
      <alignment horizontal="center" vertical="center" wrapText="1"/>
    </xf>
    <xf numFmtId="164" fontId="19" fillId="0" borderId="1" xfId="0" applyNumberFormat="1" applyFont="1" applyFill="1" applyBorder="1" applyAlignment="1">
      <alignment vertical="top" wrapText="1"/>
    </xf>
    <xf numFmtId="164" fontId="60" fillId="0" borderId="1" xfId="0" applyNumberFormat="1" applyFont="1" applyFill="1" applyBorder="1" applyAlignment="1">
      <alignment horizontal="center" vertical="center"/>
    </xf>
    <xf numFmtId="164" fontId="15" fillId="0" borderId="0" xfId="0" applyNumberFormat="1" applyFont="1" applyFill="1" applyBorder="1" applyAlignment="1">
      <alignment horizontal="left" vertical="top" wrapText="1"/>
    </xf>
    <xf numFmtId="0" fontId="33" fillId="0" borderId="0" xfId="0" applyFont="1"/>
    <xf numFmtId="0" fontId="33" fillId="0" borderId="0" xfId="0" applyFont="1" applyFill="1"/>
    <xf numFmtId="165" fontId="39" fillId="0" borderId="0" xfId="0" applyNumberFormat="1" applyFont="1" applyFill="1" applyBorder="1" applyAlignment="1">
      <alignment horizontal="center" vertical="center"/>
    </xf>
    <xf numFmtId="0" fontId="0" fillId="0" borderId="0" xfId="0" applyBorder="1"/>
    <xf numFmtId="4" fontId="0" fillId="0" borderId="0" xfId="0" applyNumberFormat="1"/>
    <xf numFmtId="0" fontId="13" fillId="0" borderId="0" xfId="0" applyNumberFormat="1" applyFont="1" applyFill="1" applyAlignment="1">
      <alignment vertical="center"/>
    </xf>
    <xf numFmtId="0" fontId="47" fillId="0" borderId="0" xfId="0" applyNumberFormat="1" applyFont="1"/>
    <xf numFmtId="0" fontId="46" fillId="8" borderId="8" xfId="0" applyNumberFormat="1" applyFont="1" applyFill="1" applyBorder="1" applyAlignment="1"/>
    <xf numFmtId="0" fontId="46" fillId="8" borderId="9" xfId="0" applyNumberFormat="1" applyFont="1" applyFill="1" applyBorder="1" applyAlignment="1"/>
    <xf numFmtId="0" fontId="8" fillId="0" borderId="1" xfId="0" applyNumberFormat="1" applyFont="1" applyFill="1" applyBorder="1" applyAlignment="1">
      <alignment vertical="center" wrapText="1"/>
    </xf>
    <xf numFmtId="0" fontId="63" fillId="0" borderId="9" xfId="0" applyNumberFormat="1" applyFont="1" applyFill="1" applyBorder="1" applyAlignment="1">
      <alignment horizontal="center" vertical="center" wrapText="1"/>
    </xf>
    <xf numFmtId="0" fontId="47" fillId="0" borderId="0" xfId="0" applyNumberFormat="1" applyFont="1" applyAlignment="1">
      <alignment vertical="center"/>
    </xf>
    <xf numFmtId="0" fontId="8" fillId="0" borderId="1" xfId="0" applyNumberFormat="1" applyFont="1" applyFill="1" applyBorder="1" applyAlignment="1">
      <alignment vertical="center"/>
    </xf>
    <xf numFmtId="0" fontId="63" fillId="0" borderId="9" xfId="0" applyNumberFormat="1" applyFont="1" applyFill="1" applyBorder="1" applyAlignment="1">
      <alignment horizontal="center" vertical="center"/>
    </xf>
    <xf numFmtId="181" fontId="47" fillId="0" borderId="0" xfId="0" applyNumberFormat="1" applyFont="1" applyAlignment="1">
      <alignment vertical="center"/>
    </xf>
    <xf numFmtId="1" fontId="47" fillId="0" borderId="0" xfId="0" applyNumberFormat="1" applyFont="1" applyAlignment="1">
      <alignment vertical="center"/>
    </xf>
    <xf numFmtId="182" fontId="19" fillId="0" borderId="1" xfId="8" applyNumberFormat="1" applyFont="1" applyFill="1" applyBorder="1" applyAlignment="1">
      <alignment horizontal="right" vertical="center"/>
    </xf>
    <xf numFmtId="0" fontId="8" fillId="0" borderId="0" xfId="0" applyNumberFormat="1" applyFont="1" applyFill="1" applyBorder="1" applyAlignment="1">
      <alignment vertical="center" wrapText="1"/>
    </xf>
    <xf numFmtId="0" fontId="53" fillId="0" borderId="0" xfId="0" applyNumberFormat="1" applyFont="1" applyBorder="1" applyAlignment="1">
      <alignment vertical="center"/>
    </xf>
    <xf numFmtId="0" fontId="47" fillId="0" borderId="0" xfId="0" applyFont="1"/>
    <xf numFmtId="0" fontId="48" fillId="0" borderId="0" xfId="0" applyNumberFormat="1" applyFont="1" applyAlignment="1">
      <alignment vertical="center"/>
    </xf>
    <xf numFmtId="164" fontId="40" fillId="0" borderId="6" xfId="8" applyFont="1" applyBorder="1"/>
    <xf numFmtId="164" fontId="13" fillId="0" borderId="8" xfId="8" applyFont="1" applyBorder="1"/>
    <xf numFmtId="3" fontId="8" fillId="7" borderId="37" xfId="0" applyNumberFormat="1" applyFont="1" applyFill="1" applyBorder="1" applyAlignment="1">
      <alignment horizontal="right" wrapText="1"/>
    </xf>
    <xf numFmtId="3" fontId="13" fillId="0" borderId="4" xfId="0" applyNumberFormat="1" applyFont="1" applyFill="1" applyBorder="1" applyAlignment="1">
      <alignment horizontal="right" vertical="top" wrapText="1"/>
    </xf>
    <xf numFmtId="0" fontId="72" fillId="0" borderId="0" xfId="0" applyFont="1"/>
    <xf numFmtId="3" fontId="13" fillId="0" borderId="5" xfId="0" applyNumberFormat="1" applyFont="1" applyFill="1" applyBorder="1" applyAlignment="1">
      <alignment horizontal="right" vertical="top" wrapText="1"/>
    </xf>
    <xf numFmtId="1" fontId="13" fillId="0" borderId="1" xfId="0" applyNumberFormat="1" applyFont="1" applyBorder="1"/>
    <xf numFmtId="1" fontId="13" fillId="0" borderId="1" xfId="0" applyNumberFormat="1" applyFont="1" applyFill="1" applyBorder="1"/>
    <xf numFmtId="1" fontId="13" fillId="0" borderId="1" xfId="0" applyNumberFormat="1" applyFont="1" applyBorder="1" applyAlignment="1">
      <alignment vertical="center" wrapText="1"/>
    </xf>
    <xf numFmtId="3" fontId="19" fillId="0" borderId="0" xfId="8" applyNumberFormat="1" applyFont="1" applyFill="1" applyBorder="1" applyAlignment="1">
      <alignment horizontal="right" wrapText="1"/>
    </xf>
    <xf numFmtId="169" fontId="17" fillId="4" borderId="1" xfId="0" applyNumberFormat="1" applyFont="1" applyFill="1" applyBorder="1" applyAlignment="1">
      <alignment horizontal="left"/>
    </xf>
    <xf numFmtId="0" fontId="47" fillId="0" borderId="0" xfId="0" applyNumberFormat="1" applyFont="1" applyAlignment="1">
      <alignment horizontal="center"/>
    </xf>
    <xf numFmtId="0" fontId="8" fillId="0" borderId="1" xfId="0" applyNumberFormat="1" applyFont="1" applyBorder="1" applyAlignment="1">
      <alignment vertical="center" wrapText="1"/>
    </xf>
    <xf numFmtId="17" fontId="47" fillId="0" borderId="1" xfId="0" applyNumberFormat="1" applyFont="1" applyBorder="1" applyAlignment="1">
      <alignment horizontal="left" vertical="center" wrapText="1"/>
    </xf>
    <xf numFmtId="177" fontId="15" fillId="3" borderId="1" xfId="11" applyNumberFormat="1" applyFont="1" applyFill="1" applyBorder="1" applyAlignment="1">
      <alignment horizontal="right" vertical="top"/>
    </xf>
    <xf numFmtId="165" fontId="8" fillId="0" borderId="0" xfId="0" applyNumberFormat="1" applyFont="1"/>
    <xf numFmtId="173" fontId="15" fillId="3" borderId="1" xfId="11" applyNumberFormat="1" applyFont="1" applyFill="1" applyBorder="1" applyAlignment="1">
      <alignment horizontal="right" vertical="top"/>
    </xf>
    <xf numFmtId="177" fontId="47" fillId="0" borderId="1" xfId="1" applyNumberFormat="1" applyFont="1" applyBorder="1" applyAlignment="1">
      <alignment vertical="center" wrapText="1"/>
    </xf>
    <xf numFmtId="179" fontId="15" fillId="3" borderId="1" xfId="11" applyNumberFormat="1" applyFont="1" applyFill="1" applyBorder="1" applyAlignment="1">
      <alignment horizontal="right" vertical="top"/>
    </xf>
    <xf numFmtId="0" fontId="9" fillId="7" borderId="1" xfId="0" applyNumberFormat="1" applyFont="1" applyFill="1" applyBorder="1" applyAlignment="1">
      <alignment vertical="center"/>
    </xf>
    <xf numFmtId="167" fontId="8" fillId="3" borderId="1" xfId="0" applyNumberFormat="1" applyFont="1" applyFill="1" applyBorder="1"/>
    <xf numFmtId="167" fontId="8" fillId="3" borderId="1" xfId="0" applyNumberFormat="1" applyFont="1" applyFill="1" applyBorder="1" applyAlignment="1">
      <alignment horizontal="center"/>
    </xf>
    <xf numFmtId="17" fontId="20" fillId="7" borderId="1" xfId="0" applyNumberFormat="1" applyFont="1" applyFill="1" applyBorder="1" applyAlignment="1">
      <alignment horizontal="left" vertical="center"/>
    </xf>
    <xf numFmtId="164" fontId="17" fillId="3" borderId="7" xfId="0" applyNumberFormat="1" applyFont="1" applyFill="1" applyBorder="1" applyAlignment="1">
      <alignment vertical="center" wrapText="1"/>
    </xf>
    <xf numFmtId="0" fontId="48" fillId="0" borderId="0" xfId="3" applyNumberFormat="1" applyFont="1" applyBorder="1" applyAlignment="1">
      <alignment horizontal="left" vertical="center" wrapText="1"/>
    </xf>
    <xf numFmtId="164" fontId="15" fillId="3" borderId="0" xfId="3" applyNumberFormat="1" applyFont="1" applyFill="1" applyBorder="1" applyAlignment="1">
      <alignment horizontal="left"/>
    </xf>
    <xf numFmtId="164" fontId="17" fillId="0" borderId="0" xfId="7" applyFont="1" applyBorder="1" applyAlignment="1">
      <alignment wrapText="1"/>
    </xf>
    <xf numFmtId="0" fontId="48" fillId="0" borderId="0" xfId="3" applyNumberFormat="1" applyFont="1" applyBorder="1" applyAlignment="1">
      <alignment horizontal="left" vertical="center"/>
    </xf>
    <xf numFmtId="3" fontId="17" fillId="0" borderId="1" xfId="3" quotePrefix="1" applyNumberFormat="1" applyFont="1" applyFill="1" applyBorder="1" applyAlignment="1">
      <alignment horizontal="right"/>
    </xf>
    <xf numFmtId="165" fontId="16" fillId="3" borderId="1" xfId="7" applyNumberFormat="1" applyFont="1" applyFill="1" applyBorder="1" applyAlignment="1">
      <alignment horizontal="right"/>
    </xf>
    <xf numFmtId="0" fontId="8" fillId="8" borderId="1" xfId="0" applyNumberFormat="1" applyFont="1" applyFill="1" applyBorder="1" applyAlignment="1">
      <alignment horizontal="center" vertical="center"/>
    </xf>
    <xf numFmtId="164" fontId="8" fillId="0" borderId="0" xfId="8" applyFont="1" applyBorder="1" applyAlignment="1">
      <alignment horizontal="left" vertical="center" wrapText="1"/>
    </xf>
    <xf numFmtId="0" fontId="46" fillId="9" borderId="1" xfId="0" applyNumberFormat="1" applyFont="1" applyFill="1" applyBorder="1" applyAlignment="1"/>
    <xf numFmtId="167" fontId="13" fillId="0" borderId="3" xfId="31" applyNumberFormat="1" applyFont="1" applyFill="1" applyBorder="1" applyAlignment="1">
      <alignment horizontal="right" wrapText="1"/>
    </xf>
    <xf numFmtId="165" fontId="13" fillId="0" borderId="4" xfId="31" applyNumberFormat="1" applyFont="1" applyFill="1" applyBorder="1" applyAlignment="1">
      <alignment horizontal="right" wrapText="1"/>
    </xf>
    <xf numFmtId="2" fontId="34" fillId="0" borderId="0" xfId="5" applyNumberFormat="1" applyFont="1" applyAlignment="1">
      <alignment vertical="top"/>
    </xf>
    <xf numFmtId="17" fontId="19" fillId="0" borderId="1" xfId="8" applyNumberFormat="1" applyFont="1" applyFill="1" applyBorder="1" applyAlignment="1">
      <alignment horizontal="left" vertical="center" wrapText="1"/>
    </xf>
    <xf numFmtId="3" fontId="19" fillId="0" borderId="1" xfId="5" applyNumberFormat="1" applyFont="1" applyFill="1" applyBorder="1" applyAlignment="1">
      <alignment horizontal="right" vertical="top"/>
    </xf>
    <xf numFmtId="167" fontId="47" fillId="3" borderId="1" xfId="0" applyNumberFormat="1" applyFont="1" applyFill="1" applyBorder="1" applyAlignment="1">
      <alignment horizontal="center"/>
    </xf>
    <xf numFmtId="168" fontId="17" fillId="0" borderId="1" xfId="34" applyNumberFormat="1" applyFont="1" applyFill="1" applyBorder="1"/>
    <xf numFmtId="168" fontId="17" fillId="0" borderId="1" xfId="34" applyNumberFormat="1" applyFont="1" applyBorder="1"/>
    <xf numFmtId="168" fontId="19" fillId="0" borderId="1" xfId="34" applyNumberFormat="1" applyFont="1" applyFill="1" applyBorder="1"/>
    <xf numFmtId="168" fontId="19" fillId="0" borderId="1" xfId="34" applyNumberFormat="1" applyFont="1" applyBorder="1"/>
    <xf numFmtId="167" fontId="17" fillId="0" borderId="1" xfId="34" applyNumberFormat="1" applyFont="1" applyBorder="1" applyAlignment="1">
      <alignment vertical="top" wrapText="1"/>
    </xf>
    <xf numFmtId="167" fontId="17" fillId="0" borderId="1" xfId="34" applyNumberFormat="1" applyFont="1" applyBorder="1" applyAlignment="1">
      <alignment horizontal="right" wrapText="1"/>
    </xf>
    <xf numFmtId="165" fontId="17" fillId="0" borderId="1" xfId="34" applyNumberFormat="1" applyFont="1" applyBorder="1" applyAlignment="1">
      <alignment horizontal="right" vertical="top"/>
    </xf>
    <xf numFmtId="43" fontId="17" fillId="0" borderId="1" xfId="18" applyFont="1" applyBorder="1" applyAlignment="1">
      <alignment horizontal="right" wrapText="1"/>
    </xf>
    <xf numFmtId="3" fontId="17" fillId="0" borderId="1" xfId="34" applyNumberFormat="1" applyFont="1" applyFill="1" applyBorder="1" applyAlignment="1">
      <alignment horizontal="right" wrapText="1"/>
    </xf>
    <xf numFmtId="167" fontId="19" fillId="0" borderId="1" xfId="34" applyNumberFormat="1" applyFont="1" applyBorder="1" applyAlignment="1">
      <alignment vertical="top" wrapText="1"/>
    </xf>
    <xf numFmtId="1" fontId="19" fillId="0" borderId="1" xfId="34" applyNumberFormat="1" applyFont="1" applyBorder="1" applyAlignment="1">
      <alignment vertical="top" wrapText="1"/>
    </xf>
    <xf numFmtId="4" fontId="19" fillId="0" borderId="1" xfId="34" applyNumberFormat="1" applyFont="1" applyBorder="1" applyAlignment="1">
      <alignment vertical="top" wrapText="1"/>
    </xf>
    <xf numFmtId="168" fontId="17" fillId="3" borderId="1" xfId="34" applyNumberFormat="1" applyFont="1" applyFill="1" applyBorder="1" applyAlignment="1">
      <alignment wrapText="1"/>
    </xf>
    <xf numFmtId="164" fontId="15" fillId="3" borderId="7" xfId="0" applyNumberFormat="1" applyFont="1" applyFill="1" applyBorder="1" applyAlignment="1"/>
    <xf numFmtId="164" fontId="15" fillId="3" borderId="0" xfId="0" applyNumberFormat="1" applyFont="1" applyFill="1" applyBorder="1" applyAlignment="1">
      <alignment wrapText="1"/>
    </xf>
    <xf numFmtId="164" fontId="15" fillId="3" borderId="0" xfId="0" applyNumberFormat="1" applyFont="1" applyFill="1" applyBorder="1" applyAlignment="1"/>
    <xf numFmtId="164" fontId="17" fillId="2" borderId="1" xfId="5" applyFont="1" applyFill="1" applyBorder="1" applyAlignment="1">
      <alignment horizontal="center" vertical="top"/>
    </xf>
    <xf numFmtId="164" fontId="17" fillId="2" borderId="1" xfId="5" applyFont="1" applyFill="1" applyBorder="1" applyAlignment="1">
      <alignment horizontal="center" vertical="center"/>
    </xf>
    <xf numFmtId="0" fontId="8" fillId="8" borderId="1" xfId="0" applyNumberFormat="1" applyFont="1" applyFill="1" applyBorder="1" applyAlignment="1">
      <alignment horizontal="center" vertical="center"/>
    </xf>
    <xf numFmtId="178" fontId="19" fillId="0" borderId="1" xfId="12" applyNumberFormat="1" applyFont="1" applyBorder="1" applyAlignment="1">
      <alignment horizontal="right" vertical="center"/>
    </xf>
    <xf numFmtId="165" fontId="15" fillId="0" borderId="1" xfId="11" applyNumberFormat="1" applyFont="1" applyFill="1" applyBorder="1" applyAlignment="1">
      <alignment horizontal="right" vertical="top"/>
    </xf>
    <xf numFmtId="165" fontId="16" fillId="0" borderId="1" xfId="11" applyNumberFormat="1" applyFont="1" applyFill="1" applyBorder="1" applyAlignment="1">
      <alignment horizontal="right" vertical="top"/>
    </xf>
    <xf numFmtId="3" fontId="19" fillId="0" borderId="1" xfId="1" applyNumberFormat="1" applyFont="1" applyFill="1" applyBorder="1" applyAlignment="1">
      <alignment horizontal="right" vertical="center" wrapText="1"/>
    </xf>
    <xf numFmtId="164" fontId="17" fillId="8" borderId="1" xfId="5" applyNumberFormat="1" applyFont="1" applyFill="1" applyBorder="1" applyAlignment="1">
      <alignment horizontal="center" vertical="top" wrapText="1"/>
    </xf>
    <xf numFmtId="178" fontId="19" fillId="0" borderId="1" xfId="8" applyNumberFormat="1" applyFont="1" applyFill="1" applyBorder="1" applyAlignment="1">
      <alignment horizontal="right" vertical="top"/>
    </xf>
    <xf numFmtId="178" fontId="13" fillId="0" borderId="4" xfId="31" applyNumberFormat="1" applyFont="1" applyFill="1" applyBorder="1" applyAlignment="1">
      <alignment horizontal="right" wrapText="1"/>
    </xf>
    <xf numFmtId="3" fontId="13" fillId="0" borderId="3" xfId="0" applyNumberFormat="1" applyFont="1" applyFill="1" applyBorder="1" applyAlignment="1">
      <alignment horizontal="right" vertical="top" wrapText="1"/>
    </xf>
    <xf numFmtId="164" fontId="17" fillId="8" borderId="1" xfId="34" applyFont="1" applyFill="1" applyBorder="1" applyAlignment="1">
      <alignment horizontal="center" vertical="center" wrapText="1"/>
    </xf>
    <xf numFmtId="164" fontId="17" fillId="8" borderId="1" xfId="6" applyNumberFormat="1" applyFont="1" applyFill="1" applyBorder="1" applyAlignment="1">
      <alignment horizontal="center" vertical="center" wrapText="1"/>
    </xf>
    <xf numFmtId="164" fontId="17" fillId="8" borderId="8" xfId="6" applyNumberFormat="1" applyFont="1" applyFill="1" applyBorder="1" applyAlignment="1">
      <alignment horizontal="center" vertical="center"/>
    </xf>
    <xf numFmtId="164" fontId="17" fillId="8" borderId="9" xfId="6" applyNumberFormat="1" applyFont="1" applyFill="1" applyBorder="1" applyAlignment="1">
      <alignment horizontal="center" vertical="center"/>
    </xf>
    <xf numFmtId="164" fontId="26" fillId="8" borderId="1" xfId="34" applyNumberFormat="1" applyFont="1" applyFill="1" applyBorder="1" applyAlignment="1">
      <alignment horizontal="center" vertical="center" wrapText="1"/>
    </xf>
    <xf numFmtId="0" fontId="46" fillId="8" borderId="11" xfId="3" applyNumberFormat="1" applyFont="1" applyFill="1" applyBorder="1" applyAlignment="1">
      <alignment vertical="center"/>
    </xf>
    <xf numFmtId="0" fontId="46" fillId="8" borderId="3" xfId="3" applyNumberFormat="1" applyFont="1" applyFill="1" applyBorder="1" applyAlignment="1">
      <alignment horizontal="center" vertical="center"/>
    </xf>
    <xf numFmtId="0" fontId="46" fillId="8" borderId="7" xfId="3" applyNumberFormat="1" applyFont="1" applyFill="1" applyBorder="1" applyAlignment="1">
      <alignment horizontal="center" vertical="center" wrapText="1"/>
    </xf>
    <xf numFmtId="0" fontId="46" fillId="8" borderId="1" xfId="3" applyNumberFormat="1" applyFont="1" applyFill="1" applyBorder="1" applyAlignment="1">
      <alignment horizontal="center" vertical="center"/>
    </xf>
    <xf numFmtId="164" fontId="17" fillId="8" borderId="1" xfId="21" applyNumberFormat="1" applyFont="1" applyFill="1" applyBorder="1" applyAlignment="1">
      <alignment horizontal="center" vertical="center" wrapText="1"/>
    </xf>
    <xf numFmtId="164" fontId="17" fillId="8" borderId="1" xfId="22" applyNumberFormat="1" applyFont="1" applyFill="1" applyBorder="1" applyAlignment="1">
      <alignment horizontal="center" vertical="top" wrapText="1"/>
    </xf>
    <xf numFmtId="164" fontId="11" fillId="0" borderId="0" xfId="7" applyFont="1" applyBorder="1" applyAlignment="1"/>
    <xf numFmtId="0" fontId="9" fillId="8" borderId="1" xfId="0" applyNumberFormat="1" applyFont="1" applyFill="1" applyBorder="1" applyAlignment="1">
      <alignment horizontal="center" vertical="center"/>
    </xf>
    <xf numFmtId="164" fontId="17" fillId="8" borderId="1" xfId="5" applyFont="1" applyFill="1" applyBorder="1" applyAlignment="1">
      <alignment horizontal="center" vertical="top" wrapText="1"/>
    </xf>
    <xf numFmtId="164" fontId="17" fillId="8" borderId="1" xfId="5" applyFont="1" applyFill="1" applyBorder="1" applyAlignment="1">
      <alignment horizontal="center" vertical="center" wrapText="1"/>
    </xf>
    <xf numFmtId="164" fontId="17" fillId="8" borderId="1" xfId="5" applyNumberFormat="1" applyFont="1" applyFill="1" applyBorder="1" applyAlignment="1" applyProtection="1">
      <alignment horizontal="center" vertical="center" wrapText="1"/>
    </xf>
    <xf numFmtId="3" fontId="19" fillId="3" borderId="9" xfId="5" applyNumberFormat="1" applyFont="1" applyFill="1" applyBorder="1" applyAlignment="1">
      <alignment horizontal="right" vertical="center"/>
    </xf>
    <xf numFmtId="164" fontId="1" fillId="0" borderId="0" xfId="3" applyAlignment="1"/>
    <xf numFmtId="164" fontId="19" fillId="2" borderId="1" xfId="7" applyFont="1" applyFill="1" applyBorder="1" applyAlignment="1">
      <alignment horizontal="left"/>
    </xf>
    <xf numFmtId="1" fontId="19" fillId="3" borderId="1" xfId="7" applyNumberFormat="1" applyFont="1" applyFill="1" applyBorder="1" applyAlignment="1">
      <alignment horizontal="right"/>
    </xf>
    <xf numFmtId="165" fontId="19" fillId="3" borderId="1" xfId="7" applyNumberFormat="1" applyFont="1" applyFill="1" applyBorder="1"/>
    <xf numFmtId="164" fontId="19" fillId="2" borderId="1" xfId="7" applyFont="1" applyFill="1" applyBorder="1"/>
    <xf numFmtId="3" fontId="19" fillId="3" borderId="1" xfId="3" quotePrefix="1" applyNumberFormat="1" applyFont="1" applyFill="1" applyBorder="1" applyAlignment="1">
      <alignment horizontal="right"/>
    </xf>
    <xf numFmtId="169" fontId="17" fillId="8" borderId="1" xfId="6" applyNumberFormat="1" applyFont="1" applyFill="1" applyBorder="1" applyAlignment="1">
      <alignment horizontal="center" vertical="top" wrapText="1"/>
    </xf>
    <xf numFmtId="187" fontId="17" fillId="0" borderId="0" xfId="8" quotePrefix="1" applyNumberFormat="1" applyFont="1" applyFill="1" applyBorder="1" applyAlignment="1">
      <alignment horizontal="right" vertical="center"/>
    </xf>
    <xf numFmtId="187" fontId="19" fillId="0" borderId="0" xfId="5" applyNumberFormat="1" applyFont="1" applyFill="1" applyBorder="1" applyAlignment="1">
      <alignment horizontal="right" vertical="center" wrapText="1"/>
    </xf>
    <xf numFmtId="2" fontId="34" fillId="0" borderId="0" xfId="5" applyNumberFormat="1" applyFont="1" applyFill="1" applyAlignment="1">
      <alignment vertical="top"/>
    </xf>
    <xf numFmtId="165" fontId="17" fillId="3" borderId="1" xfId="34" applyNumberFormat="1" applyFont="1" applyFill="1" applyBorder="1" applyAlignment="1">
      <alignment horizontal="right"/>
    </xf>
    <xf numFmtId="3" fontId="17" fillId="3" borderId="1" xfId="34" applyNumberFormat="1" applyFont="1" applyFill="1" applyBorder="1" applyAlignment="1">
      <alignment wrapText="1"/>
    </xf>
    <xf numFmtId="165" fontId="19" fillId="3" borderId="1" xfId="34" applyNumberFormat="1" applyFont="1" applyFill="1" applyBorder="1" applyAlignment="1">
      <alignment horizontal="right"/>
    </xf>
    <xf numFmtId="178" fontId="16" fillId="0" borderId="1" xfId="11" applyNumberFormat="1" applyFont="1" applyFill="1" applyBorder="1" applyAlignment="1">
      <alignment horizontal="right" vertical="top"/>
    </xf>
    <xf numFmtId="164" fontId="10" fillId="0" borderId="0" xfId="34" applyFont="1" applyBorder="1"/>
    <xf numFmtId="164" fontId="16" fillId="0" borderId="0" xfId="34" applyFont="1" applyBorder="1" applyAlignment="1"/>
    <xf numFmtId="169" fontId="19" fillId="4" borderId="3" xfId="0" applyNumberFormat="1" applyFont="1" applyFill="1" applyBorder="1" applyAlignment="1">
      <alignment horizontal="left"/>
    </xf>
    <xf numFmtId="2" fontId="47" fillId="0" borderId="3" xfId="2" applyNumberFormat="1" applyFont="1" applyBorder="1" applyAlignment="1">
      <alignment horizontal="center" vertical="center"/>
    </xf>
    <xf numFmtId="164" fontId="15" fillId="3" borderId="0" xfId="3" applyNumberFormat="1" applyFont="1" applyFill="1" applyBorder="1" applyAlignment="1">
      <alignment horizontal="left"/>
    </xf>
    <xf numFmtId="0" fontId="19" fillId="0" borderId="6" xfId="3" applyNumberFormat="1" applyFont="1" applyFill="1" applyBorder="1" applyAlignment="1">
      <alignment horizontal="center" vertical="center"/>
    </xf>
    <xf numFmtId="164" fontId="19" fillId="0" borderId="3" xfId="5" applyFont="1" applyFill="1" applyBorder="1" applyAlignment="1">
      <alignment horizontal="left" vertical="center" wrapText="1"/>
    </xf>
    <xf numFmtId="164" fontId="19" fillId="0" borderId="3" xfId="5" applyFont="1" applyFill="1" applyBorder="1" applyAlignment="1">
      <alignment horizontal="center" vertical="center" wrapText="1"/>
    </xf>
    <xf numFmtId="165" fontId="19" fillId="0" borderId="1" xfId="7" applyNumberFormat="1" applyFont="1" applyFill="1" applyBorder="1" applyAlignment="1">
      <alignment horizontal="center" vertical="center"/>
    </xf>
    <xf numFmtId="164" fontId="19" fillId="0" borderId="1" xfId="5" applyFont="1" applyFill="1" applyBorder="1" applyAlignment="1">
      <alignment horizontal="left" vertical="center" wrapText="1"/>
    </xf>
    <xf numFmtId="164" fontId="19" fillId="0" borderId="1" xfId="5" applyFont="1" applyFill="1" applyBorder="1" applyAlignment="1">
      <alignment horizontal="center" vertical="center" wrapText="1"/>
    </xf>
    <xf numFmtId="3" fontId="19" fillId="0" borderId="3" xfId="5" applyNumberFormat="1" applyFont="1" applyFill="1" applyBorder="1" applyAlignment="1">
      <alignment horizontal="right" vertical="top"/>
    </xf>
    <xf numFmtId="3" fontId="19" fillId="0" borderId="4" xfId="5" applyNumberFormat="1" applyFont="1" applyFill="1" applyBorder="1" applyAlignment="1">
      <alignment horizontal="right" vertical="top"/>
    </xf>
    <xf numFmtId="3" fontId="17" fillId="0" borderId="0" xfId="8" applyNumberFormat="1" applyFont="1" applyFill="1" applyBorder="1" applyAlignment="1">
      <alignment horizontal="right" vertical="top"/>
    </xf>
    <xf numFmtId="164" fontId="73" fillId="0" borderId="0" xfId="34" applyFont="1" applyAlignment="1">
      <alignment wrapText="1"/>
    </xf>
    <xf numFmtId="169" fontId="17" fillId="4" borderId="0" xfId="0" applyNumberFormat="1" applyFont="1" applyFill="1" applyBorder="1" applyAlignment="1">
      <alignment horizontal="left"/>
    </xf>
    <xf numFmtId="167" fontId="8" fillId="0" borderId="1" xfId="0" applyNumberFormat="1" applyFont="1" applyBorder="1" applyAlignment="1">
      <alignment horizontal="center"/>
    </xf>
    <xf numFmtId="167" fontId="8" fillId="0" borderId="1" xfId="2" applyNumberFormat="1" applyFont="1" applyBorder="1" applyAlignment="1">
      <alignment horizontal="center" vertical="center"/>
    </xf>
    <xf numFmtId="167" fontId="47" fillId="0" borderId="0" xfId="0" applyNumberFormat="1" applyFont="1" applyBorder="1" applyAlignment="1">
      <alignment horizontal="center"/>
    </xf>
    <xf numFmtId="3" fontId="16" fillId="3" borderId="1" xfId="34" applyNumberFormat="1" applyFont="1" applyFill="1" applyBorder="1" applyAlignment="1">
      <alignment wrapText="1"/>
    </xf>
    <xf numFmtId="0" fontId="47" fillId="0" borderId="1" xfId="0" applyNumberFormat="1" applyFont="1" applyBorder="1"/>
    <xf numFmtId="173" fontId="19" fillId="0" borderId="1" xfId="7" applyNumberFormat="1" applyFont="1" applyFill="1" applyBorder="1" applyAlignment="1">
      <alignment horizontal="center" vertical="center"/>
    </xf>
    <xf numFmtId="175" fontId="19" fillId="0" borderId="1" xfId="7" applyNumberFormat="1" applyFont="1" applyFill="1" applyBorder="1" applyAlignment="1">
      <alignment horizontal="center" vertical="center"/>
    </xf>
    <xf numFmtId="1" fontId="19" fillId="0" borderId="1" xfId="5" applyNumberFormat="1" applyFont="1" applyFill="1" applyBorder="1" applyAlignment="1">
      <alignment horizontal="left" vertical="center" wrapText="1"/>
    </xf>
    <xf numFmtId="14" fontId="19" fillId="0" borderId="3" xfId="5" applyNumberFormat="1" applyFont="1" applyFill="1" applyBorder="1" applyAlignment="1">
      <alignment horizontal="center" vertical="center" wrapText="1"/>
    </xf>
    <xf numFmtId="3" fontId="19" fillId="0" borderId="18" xfId="5" applyNumberFormat="1" applyFont="1" applyFill="1" applyBorder="1" applyAlignment="1">
      <alignment horizontal="right" vertical="top"/>
    </xf>
    <xf numFmtId="3" fontId="19" fillId="0" borderId="5" xfId="5" applyNumberFormat="1" applyFont="1" applyFill="1" applyBorder="1" applyAlignment="1">
      <alignment horizontal="right" vertical="top"/>
    </xf>
    <xf numFmtId="164" fontId="17" fillId="2" borderId="1" xfId="7" applyFont="1" applyFill="1" applyBorder="1" applyAlignment="1">
      <alignment horizontal="center" vertical="top"/>
    </xf>
    <xf numFmtId="169" fontId="17" fillId="4" borderId="1" xfId="3" applyNumberFormat="1" applyFont="1" applyFill="1" applyBorder="1" applyAlignment="1">
      <alignment horizontal="left"/>
    </xf>
    <xf numFmtId="167" fontId="8" fillId="0" borderId="1" xfId="3" applyNumberFormat="1" applyFont="1" applyFill="1" applyBorder="1" applyAlignment="1">
      <alignment horizontal="right"/>
    </xf>
    <xf numFmtId="169" fontId="17" fillId="4" borderId="0" xfId="3" applyNumberFormat="1" applyFont="1" applyFill="1" applyBorder="1" applyAlignment="1">
      <alignment horizontal="left"/>
    </xf>
    <xf numFmtId="167" fontId="8" fillId="0" borderId="0" xfId="3" applyNumberFormat="1" applyFont="1" applyFill="1" applyBorder="1" applyAlignment="1">
      <alignment horizontal="right"/>
    </xf>
    <xf numFmtId="169" fontId="17" fillId="4" borderId="1" xfId="32" applyNumberFormat="1" applyFont="1" applyFill="1" applyBorder="1" applyAlignment="1">
      <alignment horizontal="left"/>
    </xf>
    <xf numFmtId="167" fontId="8" fillId="0" borderId="1" xfId="32" applyNumberFormat="1" applyFont="1" applyFill="1" applyBorder="1" applyAlignment="1">
      <alignment horizontal="right"/>
    </xf>
    <xf numFmtId="169" fontId="17" fillId="4" borderId="0" xfId="32" applyNumberFormat="1" applyFont="1" applyFill="1" applyBorder="1" applyAlignment="1">
      <alignment horizontal="left"/>
    </xf>
    <xf numFmtId="167" fontId="8" fillId="0" borderId="0" xfId="32" applyNumberFormat="1" applyFont="1" applyFill="1" applyBorder="1" applyAlignment="1">
      <alignment horizontal="right"/>
    </xf>
    <xf numFmtId="164" fontId="17" fillId="0" borderId="1" xfId="34" applyFont="1" applyBorder="1"/>
    <xf numFmtId="169" fontId="19" fillId="0" borderId="1" xfId="27" applyNumberFormat="1" applyFont="1" applyBorder="1" applyAlignment="1">
      <alignment horizontal="left"/>
    </xf>
    <xf numFmtId="0" fontId="17" fillId="0" borderId="0" xfId="27" applyNumberFormat="1" applyFont="1" applyBorder="1" applyAlignment="1">
      <alignment horizontal="left" vertical="top" wrapText="1"/>
    </xf>
    <xf numFmtId="0" fontId="17" fillId="0" borderId="0" xfId="27" applyNumberFormat="1" applyFont="1" applyBorder="1" applyAlignment="1">
      <alignment horizontal="left" vertical="top"/>
    </xf>
    <xf numFmtId="3" fontId="17" fillId="3" borderId="1" xfId="27" applyNumberFormat="1" applyFont="1" applyFill="1" applyBorder="1" applyAlignment="1" applyProtection="1">
      <alignment horizontal="center"/>
      <protection locked="0"/>
    </xf>
    <xf numFmtId="168" fontId="17" fillId="0" borderId="1" xfId="27" applyNumberFormat="1" applyFont="1" applyBorder="1" applyAlignment="1" applyProtection="1">
      <alignment horizontal="center"/>
    </xf>
    <xf numFmtId="3" fontId="17" fillId="3" borderId="1" xfId="27" applyNumberFormat="1" applyFont="1" applyFill="1" applyBorder="1" applyProtection="1">
      <protection locked="0"/>
    </xf>
    <xf numFmtId="168" fontId="17" fillId="0" borderId="1" xfId="27" applyNumberFormat="1" applyFont="1" applyBorder="1" applyAlignment="1" applyProtection="1">
      <alignment horizontal="right"/>
    </xf>
    <xf numFmtId="164" fontId="17" fillId="0" borderId="0" xfId="7" applyFont="1" applyAlignment="1"/>
    <xf numFmtId="164" fontId="17" fillId="2" borderId="3" xfId="5" applyFont="1" applyFill="1" applyBorder="1" applyAlignment="1">
      <alignment horizontal="center" vertical="center" wrapText="1"/>
    </xf>
    <xf numFmtId="164" fontId="17" fillId="2" borderId="1" xfId="5" applyFont="1" applyFill="1" applyBorder="1" applyAlignment="1">
      <alignment horizontal="center" vertical="center" wrapText="1"/>
    </xf>
    <xf numFmtId="164" fontId="17" fillId="2" borderId="1" xfId="5" applyFont="1" applyFill="1" applyBorder="1" applyAlignment="1">
      <alignment horizontal="center" vertical="center"/>
    </xf>
    <xf numFmtId="164" fontId="26" fillId="0" borderId="0" xfId="8" applyFont="1" applyFill="1" applyAlignment="1">
      <alignment horizontal="left" vertical="top" wrapText="1"/>
    </xf>
    <xf numFmtId="2" fontId="19" fillId="0" borderId="0" xfId="6" applyNumberFormat="1" applyFont="1" applyAlignment="1">
      <alignment vertical="top"/>
    </xf>
    <xf numFmtId="2" fontId="12" fillId="0" borderId="0" xfId="34" applyNumberFormat="1" applyFont="1" applyFill="1" applyAlignment="1">
      <alignment vertical="top"/>
    </xf>
    <xf numFmtId="165" fontId="19" fillId="0" borderId="0" xfId="12" applyNumberFormat="1" applyFont="1" applyBorder="1" applyAlignment="1">
      <alignment horizontal="right" vertical="center"/>
    </xf>
    <xf numFmtId="165" fontId="17" fillId="0" borderId="1" xfId="12" applyNumberFormat="1" applyFont="1" applyBorder="1" applyAlignment="1">
      <alignment horizontal="right" vertical="center"/>
    </xf>
    <xf numFmtId="178" fontId="19" fillId="0" borderId="0" xfId="12" applyNumberFormat="1" applyFont="1" applyBorder="1" applyAlignment="1">
      <alignment horizontal="right" vertical="center"/>
    </xf>
    <xf numFmtId="4" fontId="15" fillId="0" borderId="1" xfId="8" applyNumberFormat="1" applyFont="1" applyFill="1" applyBorder="1" applyAlignment="1">
      <alignment horizontal="right" wrapText="1"/>
    </xf>
    <xf numFmtId="4" fontId="16" fillId="0" borderId="1" xfId="8" applyNumberFormat="1" applyFont="1" applyFill="1" applyBorder="1" applyAlignment="1">
      <alignment horizontal="right" wrapText="1"/>
    </xf>
    <xf numFmtId="164" fontId="17" fillId="0" borderId="0" xfId="8" applyFont="1" applyBorder="1" applyAlignment="1">
      <alignment vertical="top"/>
    </xf>
    <xf numFmtId="3" fontId="20" fillId="0" borderId="5" xfId="0" applyNumberFormat="1" applyFont="1" applyFill="1" applyBorder="1"/>
    <xf numFmtId="175" fontId="13" fillId="0" borderId="4" xfId="31" applyNumberFormat="1" applyFont="1" applyFill="1" applyBorder="1" applyAlignment="1">
      <alignment horizontal="right" wrapText="1"/>
    </xf>
    <xf numFmtId="0" fontId="46" fillId="2" borderId="1" xfId="3" applyNumberFormat="1" applyFont="1" applyFill="1" applyBorder="1" applyAlignment="1">
      <alignment horizontal="center" vertical="center"/>
    </xf>
    <xf numFmtId="0" fontId="46" fillId="2" borderId="1" xfId="3" applyNumberFormat="1" applyFont="1" applyFill="1" applyBorder="1" applyAlignment="1">
      <alignment horizontal="center" vertical="center" wrapText="1"/>
    </xf>
    <xf numFmtId="0" fontId="46" fillId="2" borderId="1" xfId="32" applyNumberFormat="1" applyFont="1" applyFill="1" applyBorder="1" applyAlignment="1">
      <alignment horizontal="center" vertical="center"/>
    </xf>
    <xf numFmtId="0" fontId="46" fillId="2" borderId="1" xfId="32"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xf>
    <xf numFmtId="0" fontId="8" fillId="2" borderId="1" xfId="3" applyNumberFormat="1" applyFont="1" applyFill="1" applyBorder="1" applyAlignment="1">
      <alignment horizontal="center" vertical="center" wrapText="1"/>
    </xf>
    <xf numFmtId="0" fontId="8" fillId="2" borderId="1" xfId="0" applyNumberFormat="1" applyFont="1" applyFill="1" applyBorder="1" applyAlignment="1">
      <alignment horizontal="center" wrapText="1"/>
    </xf>
    <xf numFmtId="0" fontId="8" fillId="2" borderId="1" xfId="23" applyNumberFormat="1" applyFont="1" applyFill="1" applyBorder="1" applyAlignment="1">
      <alignment horizontal="center" vertical="center" wrapText="1"/>
    </xf>
    <xf numFmtId="0" fontId="8" fillId="2" borderId="1" xfId="0" applyNumberFormat="1" applyFont="1" applyFill="1" applyBorder="1" applyAlignment="1">
      <alignment horizontal="center"/>
    </xf>
    <xf numFmtId="165" fontId="46" fillId="2" borderId="9" xfId="8" applyNumberFormat="1" applyFont="1" applyFill="1" applyBorder="1" applyAlignment="1">
      <alignment horizontal="right" vertical="center" wrapText="1"/>
    </xf>
    <xf numFmtId="167" fontId="46" fillId="2" borderId="9" xfId="8" applyNumberFormat="1" applyFont="1" applyFill="1" applyBorder="1" applyAlignment="1">
      <alignment vertical="top" wrapText="1"/>
    </xf>
    <xf numFmtId="2" fontId="31" fillId="0" borderId="0" xfId="5" applyNumberFormat="1" applyFont="1" applyBorder="1" applyAlignment="1">
      <alignment vertical="top"/>
    </xf>
    <xf numFmtId="2" fontId="55" fillId="0" borderId="0" xfId="8" applyNumberFormat="1" applyFont="1" applyBorder="1" applyAlignment="1">
      <alignment vertical="top"/>
    </xf>
    <xf numFmtId="166" fontId="17" fillId="3" borderId="1" xfId="1" applyNumberFormat="1" applyFont="1" applyFill="1" applyBorder="1" applyAlignment="1">
      <alignment horizontal="right" vertical="center" wrapText="1"/>
    </xf>
    <xf numFmtId="184" fontId="16" fillId="3" borderId="1" xfId="33" applyNumberFormat="1" applyFont="1" applyFill="1" applyBorder="1" applyAlignment="1">
      <alignment horizontal="center" vertical="center"/>
    </xf>
    <xf numFmtId="164" fontId="33" fillId="0" borderId="1" xfId="32" applyFont="1" applyBorder="1"/>
    <xf numFmtId="164" fontId="11" fillId="0" borderId="2" xfId="5" applyFont="1" applyBorder="1" applyAlignment="1">
      <alignment horizontal="left" vertical="center"/>
    </xf>
    <xf numFmtId="164" fontId="17" fillId="0" borderId="7" xfId="8" applyFont="1" applyBorder="1" applyAlignment="1">
      <alignment horizontal="left" vertical="top" wrapText="1"/>
    </xf>
    <xf numFmtId="164" fontId="11" fillId="0" borderId="0" xfId="5" applyFont="1" applyAlignment="1">
      <alignment horizontal="left"/>
    </xf>
    <xf numFmtId="164" fontId="17" fillId="2" borderId="1" xfId="5" applyFont="1" applyFill="1" applyBorder="1" applyAlignment="1">
      <alignment horizontal="center" vertical="center" wrapText="1"/>
    </xf>
    <xf numFmtId="164" fontId="17" fillId="2" borderId="3" xfId="5" applyFont="1" applyFill="1" applyBorder="1" applyAlignment="1">
      <alignment horizontal="center" vertical="center" wrapText="1"/>
    </xf>
    <xf numFmtId="14" fontId="17" fillId="2" borderId="1" xfId="5" applyNumberFormat="1" applyFont="1" applyFill="1" applyBorder="1" applyAlignment="1">
      <alignment horizontal="center" vertical="center" wrapText="1"/>
    </xf>
    <xf numFmtId="14" fontId="17" fillId="2" borderId="3" xfId="5" applyNumberFormat="1" applyFont="1" applyFill="1" applyBorder="1" applyAlignment="1">
      <alignment horizontal="center" vertical="center" wrapText="1"/>
    </xf>
    <xf numFmtId="164" fontId="17" fillId="3" borderId="0" xfId="3" applyNumberFormat="1" applyFont="1" applyFill="1" applyBorder="1" applyAlignment="1">
      <alignment horizontal="left"/>
    </xf>
    <xf numFmtId="164" fontId="26" fillId="0" borderId="0" xfId="8" applyFont="1" applyAlignment="1">
      <alignment horizontal="left" vertical="top" wrapText="1"/>
    </xf>
    <xf numFmtId="164" fontId="22" fillId="0" borderId="0" xfId="5" applyFont="1" applyAlignment="1">
      <alignment horizontal="left" vertical="center"/>
    </xf>
    <xf numFmtId="164" fontId="17" fillId="2" borderId="4" xfId="5" applyFont="1" applyFill="1" applyBorder="1" applyAlignment="1">
      <alignment horizontal="center" vertical="center" wrapText="1"/>
    </xf>
    <xf numFmtId="164" fontId="17" fillId="2" borderId="5" xfId="5" applyFont="1" applyFill="1" applyBorder="1" applyAlignment="1">
      <alignment horizontal="center" vertical="center" wrapText="1"/>
    </xf>
    <xf numFmtId="164" fontId="17" fillId="2" borderId="1" xfId="5" applyFont="1" applyFill="1" applyBorder="1" applyAlignment="1">
      <alignment horizontal="center" vertical="top"/>
    </xf>
    <xf numFmtId="164" fontId="17" fillId="2" borderId="6" xfId="5" applyFont="1" applyFill="1" applyBorder="1" applyAlignment="1">
      <alignment horizontal="center" vertical="center"/>
    </xf>
    <xf numFmtId="164" fontId="17" fillId="2" borderId="8" xfId="5" applyFont="1" applyFill="1" applyBorder="1" applyAlignment="1">
      <alignment horizontal="center" vertical="center"/>
    </xf>
    <xf numFmtId="164" fontId="17" fillId="2" borderId="9" xfId="5" applyFont="1" applyFill="1" applyBorder="1" applyAlignment="1">
      <alignment horizontal="center" vertical="center"/>
    </xf>
    <xf numFmtId="164" fontId="17" fillId="2" borderId="1" xfId="5" applyFont="1" applyFill="1" applyBorder="1" applyAlignment="1">
      <alignment horizontal="center" vertical="center"/>
    </xf>
    <xf numFmtId="164" fontId="17" fillId="2" borderId="6" xfId="5" applyFont="1" applyFill="1" applyBorder="1" applyAlignment="1">
      <alignment horizontal="center" vertical="center" wrapText="1"/>
    </xf>
    <xf numFmtId="0" fontId="15" fillId="0" borderId="0" xfId="5" applyNumberFormat="1" applyFont="1" applyFill="1" applyBorder="1" applyAlignment="1">
      <alignment horizontal="left" vertical="top" wrapText="1"/>
    </xf>
    <xf numFmtId="164" fontId="15" fillId="0" borderId="0" xfId="3" applyNumberFormat="1" applyFont="1" applyFill="1" applyBorder="1" applyAlignment="1">
      <alignment horizontal="left"/>
    </xf>
    <xf numFmtId="164" fontId="17" fillId="8" borderId="1" xfId="5" applyFont="1" applyFill="1" applyBorder="1" applyAlignment="1">
      <alignment horizontal="center" vertical="center"/>
    </xf>
    <xf numFmtId="0" fontId="15" fillId="0" borderId="7" xfId="5" applyNumberFormat="1" applyFont="1" applyFill="1" applyBorder="1" applyAlignment="1">
      <alignment horizontal="left" vertical="center" wrapText="1"/>
    </xf>
    <xf numFmtId="164" fontId="22" fillId="0" borderId="2" xfId="5" applyFont="1" applyFill="1" applyBorder="1" applyAlignment="1">
      <alignment horizontal="left"/>
    </xf>
    <xf numFmtId="2" fontId="17" fillId="8" borderId="1" xfId="5" applyNumberFormat="1" applyFont="1" applyFill="1" applyBorder="1" applyAlignment="1">
      <alignment horizontal="center" vertical="center" wrapText="1"/>
    </xf>
    <xf numFmtId="164" fontId="22" fillId="0" borderId="0" xfId="5" applyFont="1" applyFill="1" applyBorder="1" applyAlignment="1">
      <alignment horizontal="left" vertical="top" wrapText="1"/>
    </xf>
    <xf numFmtId="164" fontId="17" fillId="2" borderId="3" xfId="5" applyFont="1" applyFill="1" applyBorder="1" applyAlignment="1">
      <alignment horizontal="center" vertical="center"/>
    </xf>
    <xf numFmtId="164" fontId="17" fillId="2" borderId="5" xfId="5" applyFont="1" applyFill="1" applyBorder="1" applyAlignment="1">
      <alignment horizontal="center" vertical="center"/>
    </xf>
    <xf numFmtId="169" fontId="17" fillId="2" borderId="6" xfId="5" quotePrefix="1" applyNumberFormat="1" applyFont="1" applyFill="1" applyBorder="1" applyAlignment="1">
      <alignment horizontal="center" vertical="center"/>
    </xf>
    <xf numFmtId="169" fontId="17" fillId="2" borderId="9" xfId="5" quotePrefix="1" applyNumberFormat="1" applyFont="1" applyFill="1" applyBorder="1" applyAlignment="1">
      <alignment horizontal="center" vertical="center"/>
    </xf>
    <xf numFmtId="164" fontId="17" fillId="8" borderId="1" xfId="5" applyFont="1" applyFill="1" applyBorder="1" applyAlignment="1">
      <alignment horizontal="center" vertical="top"/>
    </xf>
    <xf numFmtId="164" fontId="22" fillId="0" borderId="0" xfId="5" applyFont="1" applyFill="1" applyAlignment="1">
      <alignment horizontal="left"/>
    </xf>
    <xf numFmtId="164" fontId="17" fillId="8" borderId="3" xfId="5" applyFont="1" applyFill="1" applyBorder="1" applyAlignment="1">
      <alignment horizontal="center" vertical="center" wrapText="1"/>
    </xf>
    <xf numFmtId="164" fontId="17" fillId="8" borderId="4" xfId="5" applyFont="1" applyFill="1" applyBorder="1" applyAlignment="1">
      <alignment horizontal="center" vertical="center" wrapText="1"/>
    </xf>
    <xf numFmtId="164" fontId="17" fillId="8" borderId="5" xfId="5" applyFont="1" applyFill="1" applyBorder="1" applyAlignment="1">
      <alignment horizontal="center" vertical="center" wrapText="1"/>
    </xf>
    <xf numFmtId="164" fontId="17" fillId="8" borderId="11" xfId="5" applyFont="1" applyFill="1" applyBorder="1" applyAlignment="1">
      <alignment horizontal="center" vertical="center"/>
    </xf>
    <xf numFmtId="164" fontId="17" fillId="8" borderId="12" xfId="5" applyFont="1" applyFill="1" applyBorder="1" applyAlignment="1">
      <alignment horizontal="center" vertical="center"/>
    </xf>
    <xf numFmtId="164" fontId="17" fillId="8" borderId="13" xfId="5" applyFont="1" applyFill="1" applyBorder="1" applyAlignment="1">
      <alignment horizontal="center" vertical="center"/>
    </xf>
    <xf numFmtId="164" fontId="17" fillId="8" borderId="14" xfId="5" applyFont="1" applyFill="1" applyBorder="1" applyAlignment="1">
      <alignment horizontal="center" vertical="center"/>
    </xf>
    <xf numFmtId="164" fontId="17" fillId="8" borderId="6" xfId="5" applyFont="1" applyFill="1" applyBorder="1" applyAlignment="1">
      <alignment horizontal="center" vertical="center" wrapText="1"/>
    </xf>
    <xf numFmtId="164" fontId="17" fillId="8" borderId="8" xfId="5" applyFont="1" applyFill="1" applyBorder="1" applyAlignment="1">
      <alignment horizontal="center" vertical="center" wrapText="1"/>
    </xf>
    <xf numFmtId="164" fontId="17" fillId="8" borderId="9" xfId="5" applyFont="1" applyFill="1" applyBorder="1" applyAlignment="1">
      <alignment horizontal="center" vertical="center" wrapText="1"/>
    </xf>
    <xf numFmtId="164" fontId="15" fillId="0" borderId="0" xfId="3" applyNumberFormat="1" applyFont="1" applyFill="1" applyBorder="1" applyAlignment="1">
      <alignment horizontal="left" vertical="center"/>
    </xf>
    <xf numFmtId="164" fontId="15" fillId="0" borderId="0" xfId="3" applyNumberFormat="1" applyFont="1" applyFill="1" applyBorder="1" applyAlignment="1">
      <alignment horizontal="left" vertical="center" wrapText="1"/>
    </xf>
    <xf numFmtId="164" fontId="17" fillId="8" borderId="6" xfId="5" applyFont="1" applyFill="1" applyBorder="1" applyAlignment="1">
      <alignment horizontal="center" vertical="top"/>
    </xf>
    <xf numFmtId="164" fontId="17" fillId="8" borderId="9" xfId="5" applyFont="1" applyFill="1" applyBorder="1" applyAlignment="1">
      <alignment horizontal="center" vertical="top"/>
    </xf>
    <xf numFmtId="164" fontId="17" fillId="8" borderId="6" xfId="5" applyFont="1" applyFill="1" applyBorder="1" applyAlignment="1">
      <alignment horizontal="center" vertical="top" wrapText="1"/>
    </xf>
    <xf numFmtId="164" fontId="17" fillId="8" borderId="9" xfId="5" applyFont="1" applyFill="1" applyBorder="1" applyAlignment="1">
      <alignment horizontal="center" vertical="top" wrapText="1"/>
    </xf>
    <xf numFmtId="164" fontId="15" fillId="3" borderId="0" xfId="3" applyNumberFormat="1" applyFont="1" applyFill="1" applyBorder="1" applyAlignment="1">
      <alignment horizontal="left"/>
    </xf>
    <xf numFmtId="164" fontId="15" fillId="0" borderId="0" xfId="9" applyFont="1" applyAlignment="1">
      <alignment horizontal="left"/>
    </xf>
    <xf numFmtId="164" fontId="17" fillId="2" borderId="3" xfId="9" applyFont="1" applyFill="1" applyBorder="1" applyAlignment="1">
      <alignment horizontal="center" vertical="center" wrapText="1"/>
    </xf>
    <xf numFmtId="164" fontId="17" fillId="2" borderId="5" xfId="9" applyFont="1" applyFill="1" applyBorder="1" applyAlignment="1">
      <alignment horizontal="center" vertical="center" wrapText="1"/>
    </xf>
    <xf numFmtId="164" fontId="17" fillId="2" borderId="1" xfId="9" applyFont="1" applyFill="1" applyBorder="1" applyAlignment="1">
      <alignment horizontal="center" vertical="center"/>
    </xf>
    <xf numFmtId="164" fontId="17" fillId="2" borderId="6" xfId="9" applyFont="1" applyFill="1" applyBorder="1" applyAlignment="1">
      <alignment horizontal="center" vertical="center"/>
    </xf>
    <xf numFmtId="164" fontId="17" fillId="2" borderId="9" xfId="9" applyFont="1" applyFill="1" applyBorder="1" applyAlignment="1">
      <alignment horizontal="center" vertical="center"/>
    </xf>
    <xf numFmtId="17" fontId="15" fillId="3" borderId="7" xfId="8" applyNumberFormat="1" applyFont="1" applyFill="1" applyBorder="1" applyAlignment="1">
      <alignment horizontal="left" vertical="center" wrapText="1"/>
    </xf>
    <xf numFmtId="164" fontId="17" fillId="0" borderId="0" xfId="9" applyFont="1" applyAlignment="1">
      <alignment horizontal="left"/>
    </xf>
    <xf numFmtId="164" fontId="22" fillId="3" borderId="0" xfId="10" applyFont="1" applyFill="1" applyAlignment="1">
      <alignment horizontal="left"/>
    </xf>
    <xf numFmtId="164" fontId="17" fillId="2" borderId="3" xfId="3" applyNumberFormat="1" applyFont="1" applyFill="1" applyBorder="1" applyAlignment="1">
      <alignment horizontal="center" vertical="center" wrapText="1"/>
    </xf>
    <xf numFmtId="164" fontId="17" fillId="2" borderId="5" xfId="3" applyNumberFormat="1" applyFont="1" applyFill="1" applyBorder="1" applyAlignment="1">
      <alignment horizontal="center" vertical="center" wrapText="1"/>
    </xf>
    <xf numFmtId="164" fontId="17" fillId="2" borderId="1" xfId="3" applyNumberFormat="1" applyFont="1" applyFill="1" applyBorder="1" applyAlignment="1">
      <alignment horizontal="center" vertical="center"/>
    </xf>
    <xf numFmtId="164" fontId="8" fillId="2" borderId="1" xfId="3" applyNumberFormat="1" applyFont="1" applyFill="1" applyBorder="1" applyAlignment="1">
      <alignment horizontal="center" vertical="center"/>
    </xf>
    <xf numFmtId="164" fontId="17" fillId="0" borderId="0" xfId="8" applyFont="1" applyAlignment="1">
      <alignment horizontal="left" wrapText="1"/>
    </xf>
    <xf numFmtId="164" fontId="40" fillId="0" borderId="2" xfId="3" applyFont="1" applyBorder="1" applyAlignment="1">
      <alignment horizontal="left" wrapText="1"/>
    </xf>
    <xf numFmtId="171" fontId="9" fillId="2" borderId="3" xfId="3" applyNumberFormat="1" applyFont="1" applyFill="1" applyBorder="1" applyAlignment="1">
      <alignment horizontal="center" vertical="center" wrapText="1"/>
    </xf>
    <xf numFmtId="171" fontId="9" fillId="2" borderId="5" xfId="3" applyNumberFormat="1" applyFont="1" applyFill="1" applyBorder="1" applyAlignment="1">
      <alignment horizontal="center" vertical="center" wrapText="1"/>
    </xf>
    <xf numFmtId="171" fontId="9" fillId="2" borderId="1" xfId="3" applyNumberFormat="1" applyFont="1" applyFill="1" applyBorder="1" applyAlignment="1">
      <alignment horizontal="center" wrapText="1"/>
    </xf>
    <xf numFmtId="164" fontId="17" fillId="2" borderId="1" xfId="7" applyFont="1" applyFill="1" applyBorder="1" applyAlignment="1">
      <alignment horizontal="center" vertical="center"/>
    </xf>
    <xf numFmtId="164" fontId="17" fillId="2" borderId="6" xfId="7" applyFont="1" applyFill="1" applyBorder="1" applyAlignment="1">
      <alignment horizontal="center" vertical="center" wrapText="1"/>
    </xf>
    <xf numFmtId="164" fontId="17" fillId="2" borderId="9" xfId="7" applyFont="1" applyFill="1" applyBorder="1" applyAlignment="1">
      <alignment horizontal="center" vertical="center" wrapText="1"/>
    </xf>
    <xf numFmtId="164" fontId="17" fillId="2" borderId="15" xfId="5" applyFont="1" applyFill="1" applyBorder="1" applyAlignment="1">
      <alignment horizontal="justify" vertical="justify" wrapText="1"/>
    </xf>
    <xf numFmtId="164" fontId="1" fillId="0" borderId="16" xfId="3" applyBorder="1"/>
    <xf numFmtId="164" fontId="1" fillId="0" borderId="17" xfId="3" applyBorder="1"/>
    <xf numFmtId="164" fontId="17" fillId="2" borderId="11" xfId="5" applyFont="1" applyFill="1" applyBorder="1" applyAlignment="1">
      <alignment horizontal="center" vertical="center" wrapText="1"/>
    </xf>
    <xf numFmtId="164" fontId="17" fillId="2" borderId="12" xfId="5" applyFont="1" applyFill="1" applyBorder="1" applyAlignment="1">
      <alignment horizontal="center" vertical="center" wrapText="1"/>
    </xf>
    <xf numFmtId="164" fontId="17" fillId="2" borderId="13" xfId="5" applyFont="1" applyFill="1" applyBorder="1" applyAlignment="1">
      <alignment horizontal="center" vertical="center" wrapText="1"/>
    </xf>
    <xf numFmtId="164" fontId="17" fillId="2" borderId="14" xfId="5" applyFont="1" applyFill="1" applyBorder="1" applyAlignment="1">
      <alignment horizontal="center" vertical="center" wrapText="1"/>
    </xf>
    <xf numFmtId="164" fontId="17" fillId="2" borderId="11" xfId="5" applyFont="1" applyFill="1" applyBorder="1" applyAlignment="1">
      <alignment horizontal="center" vertical="center"/>
    </xf>
    <xf numFmtId="164" fontId="17" fillId="2" borderId="12" xfId="5" applyFont="1" applyFill="1" applyBorder="1" applyAlignment="1">
      <alignment horizontal="center" vertical="center"/>
    </xf>
    <xf numFmtId="164" fontId="17" fillId="2" borderId="13" xfId="5" applyFont="1" applyFill="1" applyBorder="1" applyAlignment="1">
      <alignment horizontal="center" vertical="center"/>
    </xf>
    <xf numFmtId="164" fontId="17" fillId="2" borderId="14" xfId="5" applyFont="1" applyFill="1" applyBorder="1" applyAlignment="1">
      <alignment horizontal="center" vertical="center"/>
    </xf>
    <xf numFmtId="164" fontId="17" fillId="2" borderId="9" xfId="5" applyFont="1" applyFill="1" applyBorder="1" applyAlignment="1">
      <alignment horizontal="center" vertical="center" wrapText="1"/>
    </xf>
    <xf numFmtId="164" fontId="17" fillId="0" borderId="0" xfId="5" applyFont="1" applyBorder="1" applyAlignment="1">
      <alignment horizontal="left" vertical="center"/>
    </xf>
    <xf numFmtId="164" fontId="22" fillId="0" borderId="0" xfId="5" applyFont="1" applyAlignment="1">
      <alignment horizontal="left"/>
    </xf>
    <xf numFmtId="164" fontId="17" fillId="2" borderId="15" xfId="5" applyFont="1" applyFill="1" applyBorder="1" applyAlignment="1">
      <alignment horizontal="center" vertical="justify" wrapText="1" readingOrder="1"/>
    </xf>
    <xf numFmtId="164" fontId="22" fillId="0" borderId="0" xfId="7" applyFont="1" applyFill="1" applyBorder="1" applyAlignment="1">
      <alignment horizontal="left" wrapText="1"/>
    </xf>
    <xf numFmtId="164" fontId="15" fillId="3" borderId="7" xfId="3" applyNumberFormat="1" applyFont="1" applyFill="1" applyBorder="1" applyAlignment="1">
      <alignment horizontal="left" wrapText="1"/>
    </xf>
    <xf numFmtId="164" fontId="17" fillId="0" borderId="0" xfId="7" applyFont="1" applyBorder="1" applyAlignment="1">
      <alignment horizontal="left"/>
    </xf>
    <xf numFmtId="164" fontId="22" fillId="0" borderId="0" xfId="15" applyFont="1" applyBorder="1" applyAlignment="1">
      <alignment horizontal="left" vertical="top"/>
    </xf>
    <xf numFmtId="164" fontId="21" fillId="0" borderId="0" xfId="15" applyFont="1" applyBorder="1" applyAlignment="1">
      <alignment horizontal="left" vertical="top"/>
    </xf>
    <xf numFmtId="164" fontId="17" fillId="2" borderId="3" xfId="15" applyFont="1" applyFill="1" applyBorder="1" applyAlignment="1">
      <alignment horizontal="left" vertical="top" wrapText="1"/>
    </xf>
    <xf numFmtId="164" fontId="17" fillId="2" borderId="5" xfId="15" applyFont="1" applyFill="1" applyBorder="1" applyAlignment="1">
      <alignment horizontal="left" vertical="top" wrapText="1"/>
    </xf>
    <xf numFmtId="164" fontId="17" fillId="2" borderId="3" xfId="3" applyFont="1" applyFill="1" applyBorder="1" applyAlignment="1">
      <alignment horizontal="center" vertical="top" wrapText="1"/>
    </xf>
    <xf numFmtId="164" fontId="17" fillId="2" borderId="5" xfId="3" applyFont="1" applyFill="1" applyBorder="1" applyAlignment="1">
      <alignment horizontal="center" vertical="top" wrapText="1"/>
    </xf>
    <xf numFmtId="3" fontId="17" fillId="2" borderId="3" xfId="3" applyNumberFormat="1" applyFont="1" applyFill="1" applyBorder="1" applyAlignment="1">
      <alignment horizontal="center" vertical="top" wrapText="1"/>
    </xf>
    <xf numFmtId="3" fontId="17" fillId="2" borderId="5" xfId="3" applyNumberFormat="1" applyFont="1" applyFill="1" applyBorder="1" applyAlignment="1">
      <alignment horizontal="center" vertical="top" wrapText="1"/>
    </xf>
    <xf numFmtId="176" fontId="17" fillId="2" borderId="1" xfId="15" applyNumberFormat="1" applyFont="1" applyFill="1" applyBorder="1" applyAlignment="1">
      <alignment horizontal="center" vertical="top" wrapText="1"/>
    </xf>
    <xf numFmtId="3" fontId="17" fillId="2" borderId="1" xfId="15" applyNumberFormat="1" applyFont="1" applyFill="1" applyBorder="1" applyAlignment="1">
      <alignment horizontal="center" vertical="top" wrapText="1"/>
    </xf>
    <xf numFmtId="164" fontId="17" fillId="2" borderId="6" xfId="15" applyFont="1" applyFill="1" applyBorder="1" applyAlignment="1">
      <alignment horizontal="center" vertical="center" wrapText="1"/>
    </xf>
    <xf numFmtId="164" fontId="17" fillId="2" borderId="8" xfId="15" applyFont="1" applyFill="1" applyBorder="1" applyAlignment="1">
      <alignment horizontal="center" vertical="center" wrapText="1"/>
    </xf>
    <xf numFmtId="164" fontId="17" fillId="2" borderId="9" xfId="15" applyFont="1" applyFill="1" applyBorder="1" applyAlignment="1">
      <alignment horizontal="center" vertical="center" wrapText="1"/>
    </xf>
    <xf numFmtId="3" fontId="17" fillId="2" borderId="3" xfId="17" applyNumberFormat="1" applyFont="1" applyFill="1" applyBorder="1" applyAlignment="1">
      <alignment horizontal="center" vertical="center" wrapText="1"/>
    </xf>
    <xf numFmtId="164" fontId="19" fillId="2" borderId="4" xfId="17" applyFont="1" applyFill="1" applyBorder="1" applyAlignment="1">
      <alignment horizontal="center" vertical="center"/>
    </xf>
    <xf numFmtId="164" fontId="19" fillId="2" borderId="5" xfId="17" applyFont="1" applyFill="1" applyBorder="1" applyAlignment="1">
      <alignment horizontal="center" vertical="center"/>
    </xf>
    <xf numFmtId="164" fontId="17" fillId="2" borderId="6" xfId="17" applyFont="1" applyFill="1" applyBorder="1" applyAlignment="1">
      <alignment horizontal="center" vertical="center" wrapText="1"/>
    </xf>
    <xf numFmtId="164" fontId="17" fillId="2" borderId="8" xfId="17" applyFont="1" applyFill="1" applyBorder="1" applyAlignment="1">
      <alignment horizontal="center" vertical="center" wrapText="1"/>
    </xf>
    <xf numFmtId="164" fontId="17" fillId="2" borderId="9" xfId="17" applyFont="1" applyFill="1" applyBorder="1" applyAlignment="1">
      <alignment horizontal="center" vertical="center" wrapText="1"/>
    </xf>
    <xf numFmtId="164" fontId="17" fillId="2" borderId="3" xfId="17" applyFont="1" applyFill="1" applyBorder="1" applyAlignment="1">
      <alignment horizontal="center" vertical="center" wrapText="1"/>
    </xf>
    <xf numFmtId="164" fontId="22" fillId="0" borderId="0" xfId="17" applyFont="1" applyFill="1" applyBorder="1" applyAlignment="1">
      <alignment horizontal="left" vertical="top"/>
    </xf>
    <xf numFmtId="164" fontId="21" fillId="0" borderId="0" xfId="17" applyFont="1" applyFill="1" applyBorder="1" applyAlignment="1">
      <alignment horizontal="left" vertical="top"/>
    </xf>
    <xf numFmtId="176" fontId="17" fillId="2" borderId="3" xfId="17" applyNumberFormat="1" applyFont="1" applyFill="1" applyBorder="1" applyAlignment="1">
      <alignment horizontal="center" vertical="center" wrapText="1"/>
    </xf>
    <xf numFmtId="164" fontId="15" fillId="0" borderId="0" xfId="7" applyFont="1" applyBorder="1" applyAlignment="1">
      <alignment horizontal="left" vertical="top" wrapText="1"/>
    </xf>
    <xf numFmtId="164" fontId="15" fillId="0" borderId="0" xfId="7" applyFont="1" applyAlignment="1">
      <alignment horizontal="left" vertical="center" wrapText="1"/>
    </xf>
    <xf numFmtId="164" fontId="22" fillId="0" borderId="2" xfId="19" applyFont="1" applyFill="1" applyBorder="1" applyAlignment="1">
      <alignment horizontal="left" vertical="center" wrapText="1"/>
    </xf>
    <xf numFmtId="164" fontId="17" fillId="2" borderId="6" xfId="19" applyFont="1" applyFill="1" applyBorder="1" applyAlignment="1">
      <alignment horizontal="center" vertical="center"/>
    </xf>
    <xf numFmtId="164" fontId="17" fillId="2" borderId="8" xfId="19" applyFont="1" applyFill="1" applyBorder="1" applyAlignment="1">
      <alignment horizontal="center" vertical="center"/>
    </xf>
    <xf numFmtId="164" fontId="17" fillId="2" borderId="9" xfId="19" applyFont="1" applyFill="1" applyBorder="1" applyAlignment="1">
      <alignment horizontal="center" vertical="center"/>
    </xf>
    <xf numFmtId="164" fontId="17" fillId="2" borderId="3" xfId="19" applyFont="1" applyFill="1" applyBorder="1" applyAlignment="1">
      <alignment horizontal="center" vertical="center" wrapText="1"/>
    </xf>
    <xf numFmtId="164" fontId="2" fillId="2" borderId="5" xfId="3" applyFont="1" applyFill="1" applyBorder="1" applyAlignment="1">
      <alignment horizontal="center" vertical="center" wrapText="1"/>
    </xf>
    <xf numFmtId="0" fontId="46" fillId="2" borderId="3" xfId="3" applyNumberFormat="1" applyFont="1" applyFill="1" applyBorder="1" applyAlignment="1">
      <alignment horizontal="center" vertical="center"/>
    </xf>
    <xf numFmtId="0" fontId="46" fillId="2" borderId="5" xfId="3" applyNumberFormat="1" applyFont="1" applyFill="1" applyBorder="1" applyAlignment="1">
      <alignment horizontal="center" vertical="center"/>
    </xf>
    <xf numFmtId="0" fontId="46" fillId="2" borderId="6" xfId="3" applyNumberFormat="1" applyFont="1" applyFill="1" applyBorder="1" applyAlignment="1">
      <alignment horizontal="center" vertical="center"/>
    </xf>
    <xf numFmtId="0" fontId="46" fillId="2" borderId="8" xfId="3" applyNumberFormat="1" applyFont="1" applyFill="1" applyBorder="1" applyAlignment="1">
      <alignment horizontal="center" vertical="center"/>
    </xf>
    <xf numFmtId="0" fontId="46" fillId="2" borderId="9" xfId="3" applyNumberFormat="1" applyFont="1" applyFill="1" applyBorder="1" applyAlignment="1">
      <alignment horizontal="center" vertical="center"/>
    </xf>
    <xf numFmtId="0" fontId="46" fillId="2" borderId="3" xfId="32" applyNumberFormat="1" applyFont="1" applyFill="1" applyBorder="1" applyAlignment="1">
      <alignment horizontal="center" vertical="center"/>
    </xf>
    <xf numFmtId="0" fontId="46" fillId="2" borderId="5" xfId="32" applyNumberFormat="1" applyFont="1" applyFill="1" applyBorder="1" applyAlignment="1">
      <alignment horizontal="center" vertical="center"/>
    </xf>
    <xf numFmtId="0" fontId="46" fillId="2" borderId="6" xfId="32" applyNumberFormat="1" applyFont="1" applyFill="1" applyBorder="1" applyAlignment="1">
      <alignment horizontal="center" vertical="center"/>
    </xf>
    <xf numFmtId="0" fontId="46" fillId="2" borderId="8" xfId="32" applyNumberFormat="1" applyFont="1" applyFill="1" applyBorder="1" applyAlignment="1">
      <alignment horizontal="center" vertical="center"/>
    </xf>
    <xf numFmtId="0" fontId="46" fillId="2" borderId="9" xfId="32" applyNumberFormat="1" applyFont="1" applyFill="1" applyBorder="1" applyAlignment="1">
      <alignment horizontal="center" vertical="center"/>
    </xf>
    <xf numFmtId="164" fontId="15" fillId="0" borderId="0" xfId="33" applyFont="1" applyAlignment="1">
      <alignment horizontal="left" vertical="top" wrapText="1"/>
    </xf>
    <xf numFmtId="164" fontId="22" fillId="0" borderId="0" xfId="33" applyFont="1" applyBorder="1" applyAlignment="1">
      <alignment horizontal="left" vertical="top"/>
    </xf>
    <xf numFmtId="164" fontId="21" fillId="0" borderId="0" xfId="33" applyFont="1" applyBorder="1" applyAlignment="1">
      <alignment horizontal="left" vertical="top"/>
    </xf>
    <xf numFmtId="0" fontId="53" fillId="0" borderId="0" xfId="32" applyNumberFormat="1" applyFont="1" applyFill="1" applyBorder="1" applyAlignment="1">
      <alignment horizontal="justify" vertical="top" wrapText="1"/>
    </xf>
    <xf numFmtId="0" fontId="53" fillId="0" borderId="0" xfId="32" applyNumberFormat="1" applyFont="1" applyFill="1" applyBorder="1" applyAlignment="1">
      <alignment horizontal="left" vertical="top" wrapText="1"/>
    </xf>
    <xf numFmtId="164" fontId="22" fillId="0" borderId="0" xfId="35" applyFont="1" applyFill="1" applyBorder="1" applyAlignment="1">
      <alignment horizontal="left" vertical="top"/>
    </xf>
    <xf numFmtId="164" fontId="21" fillId="0" borderId="0" xfId="35" applyFont="1" applyFill="1" applyAlignment="1">
      <alignment vertical="top"/>
    </xf>
    <xf numFmtId="0" fontId="17" fillId="0" borderId="7" xfId="27" applyNumberFormat="1" applyFont="1" applyBorder="1" applyAlignment="1">
      <alignment horizontal="left" vertical="top" wrapText="1"/>
    </xf>
    <xf numFmtId="164" fontId="22" fillId="0" borderId="0" xfId="27" applyFont="1" applyBorder="1" applyAlignment="1">
      <alignment vertical="center" wrapText="1"/>
    </xf>
    <xf numFmtId="164" fontId="17" fillId="2" borderId="3" xfId="27" applyFont="1" applyFill="1" applyBorder="1" applyAlignment="1">
      <alignment horizontal="center" vertical="center" wrapText="1"/>
    </xf>
    <xf numFmtId="164" fontId="17" fillId="2" borderId="5" xfId="27" applyFont="1" applyFill="1" applyBorder="1" applyAlignment="1">
      <alignment horizontal="center" vertical="center" wrapText="1"/>
    </xf>
    <xf numFmtId="164" fontId="17" fillId="2" borderId="6" xfId="27" applyFont="1" applyFill="1" applyBorder="1" applyAlignment="1">
      <alignment horizontal="center" vertical="center"/>
    </xf>
    <xf numFmtId="164" fontId="17" fillId="2" borderId="8" xfId="27" applyFont="1" applyFill="1" applyBorder="1" applyAlignment="1">
      <alignment horizontal="center" vertical="center"/>
    </xf>
    <xf numFmtId="164" fontId="17" fillId="2" borderId="9" xfId="27" applyFont="1" applyFill="1" applyBorder="1" applyAlignment="1">
      <alignment horizontal="center" vertical="center"/>
    </xf>
    <xf numFmtId="164" fontId="17" fillId="0" borderId="0" xfId="7" applyFont="1" applyAlignment="1">
      <alignment horizontal="left" wrapText="1"/>
    </xf>
    <xf numFmtId="164" fontId="22" fillId="0" borderId="2" xfId="25" applyFont="1" applyBorder="1" applyAlignment="1">
      <alignment horizontal="left"/>
    </xf>
    <xf numFmtId="164" fontId="17" fillId="2" borderId="3" xfId="25" applyFont="1" applyFill="1" applyBorder="1" applyAlignment="1">
      <alignment horizontal="center" vertical="center" wrapText="1"/>
    </xf>
    <xf numFmtId="164" fontId="17" fillId="2" borderId="4" xfId="25" applyFont="1" applyFill="1" applyBorder="1" applyAlignment="1">
      <alignment horizontal="center" vertical="center" wrapText="1"/>
    </xf>
    <xf numFmtId="164" fontId="17" fillId="2" borderId="5" xfId="25" applyFont="1" applyFill="1" applyBorder="1" applyAlignment="1">
      <alignment horizontal="center" vertical="center" wrapText="1"/>
    </xf>
    <xf numFmtId="164" fontId="17" fillId="2" borderId="1" xfId="25" applyFont="1" applyFill="1" applyBorder="1" applyAlignment="1">
      <alignment horizontal="center"/>
    </xf>
    <xf numFmtId="3" fontId="17" fillId="2" borderId="3" xfId="3" applyNumberFormat="1" applyFont="1" applyFill="1" applyBorder="1" applyAlignment="1">
      <alignment horizontal="center" vertical="center" wrapText="1"/>
    </xf>
    <xf numFmtId="3" fontId="17" fillId="2" borderId="5" xfId="3" applyNumberFormat="1" applyFont="1" applyFill="1" applyBorder="1" applyAlignment="1">
      <alignment horizontal="center" vertical="center" wrapText="1"/>
    </xf>
    <xf numFmtId="164" fontId="17" fillId="2" borderId="3" xfId="26" applyNumberFormat="1" applyFont="1" applyFill="1" applyBorder="1" applyAlignment="1">
      <alignment horizontal="center" vertical="center" wrapText="1"/>
    </xf>
    <xf numFmtId="164" fontId="17" fillId="2" borderId="5" xfId="26" applyNumberFormat="1" applyFont="1" applyFill="1" applyBorder="1" applyAlignment="1">
      <alignment horizontal="center" vertical="center" wrapText="1"/>
    </xf>
    <xf numFmtId="164" fontId="15" fillId="3" borderId="7" xfId="0" applyNumberFormat="1" applyFont="1" applyFill="1" applyBorder="1" applyAlignment="1">
      <alignment horizontal="left" wrapText="1"/>
    </xf>
    <xf numFmtId="164" fontId="22" fillId="0" borderId="0" xfId="29" applyFont="1" applyBorder="1" applyAlignment="1">
      <alignment horizontal="left" vertical="top"/>
    </xf>
    <xf numFmtId="164" fontId="26" fillId="0" borderId="0" xfId="29" applyFont="1" applyBorder="1" applyAlignment="1">
      <alignment vertical="top" wrapText="1"/>
    </xf>
    <xf numFmtId="164" fontId="15" fillId="0" borderId="0" xfId="34" applyFont="1" applyFill="1" applyBorder="1" applyAlignment="1">
      <alignment horizontal="left" vertical="center" wrapText="1"/>
    </xf>
    <xf numFmtId="164" fontId="22" fillId="0" borderId="0" xfId="34" applyFont="1" applyBorder="1" applyAlignment="1">
      <alignment horizontal="left" wrapText="1"/>
    </xf>
    <xf numFmtId="164" fontId="17" fillId="2" borderId="6" xfId="34" applyFont="1" applyFill="1" applyBorder="1" applyAlignment="1">
      <alignment horizontal="center" vertical="center"/>
    </xf>
    <xf numFmtId="164" fontId="17" fillId="2" borderId="8" xfId="34" applyFont="1" applyFill="1" applyBorder="1" applyAlignment="1">
      <alignment horizontal="center" vertical="center"/>
    </xf>
    <xf numFmtId="164" fontId="17" fillId="2" borderId="9" xfId="34" applyFont="1" applyFill="1" applyBorder="1" applyAlignment="1">
      <alignment horizontal="center" vertical="center"/>
    </xf>
    <xf numFmtId="164" fontId="17" fillId="6" borderId="1" xfId="34" applyFont="1" applyFill="1" applyBorder="1" applyAlignment="1">
      <alignment horizontal="center" vertical="center"/>
    </xf>
    <xf numFmtId="2" fontId="17" fillId="6" borderId="1" xfId="34" applyNumberFormat="1" applyFont="1" applyFill="1" applyBorder="1" applyAlignment="1">
      <alignment horizontal="center" vertical="center"/>
    </xf>
    <xf numFmtId="164" fontId="22" fillId="0" borderId="0" xfId="34" applyFont="1" applyBorder="1" applyAlignment="1">
      <alignment horizontal="left" vertical="top"/>
    </xf>
    <xf numFmtId="164" fontId="21" fillId="0" borderId="0" xfId="34" applyFont="1" applyBorder="1" applyAlignment="1">
      <alignment horizontal="left" vertical="top"/>
    </xf>
    <xf numFmtId="164" fontId="22" fillId="0" borderId="0" xfId="34" applyFont="1" applyBorder="1" applyAlignment="1">
      <alignment horizontal="left"/>
    </xf>
    <xf numFmtId="164" fontId="21" fillId="0" borderId="0" xfId="34" applyFont="1" applyBorder="1" applyAlignment="1">
      <alignment horizontal="left"/>
    </xf>
    <xf numFmtId="164" fontId="17" fillId="3" borderId="0" xfId="0" applyNumberFormat="1" applyFont="1" applyFill="1" applyBorder="1" applyAlignment="1">
      <alignment horizontal="left" wrapText="1"/>
    </xf>
    <xf numFmtId="164" fontId="17" fillId="2" borderId="1" xfId="34" applyFont="1" applyFill="1" applyBorder="1" applyAlignment="1">
      <alignment horizontal="center" vertical="center"/>
    </xf>
    <xf numFmtId="3" fontId="17" fillId="2" borderId="1" xfId="34" applyNumberFormat="1" applyFont="1" applyFill="1" applyBorder="1" applyAlignment="1">
      <alignment horizontal="center" vertical="center" wrapText="1"/>
    </xf>
    <xf numFmtId="3" fontId="19" fillId="2" borderId="1" xfId="34" applyNumberFormat="1" applyFont="1" applyFill="1" applyBorder="1" applyAlignment="1">
      <alignment vertical="center"/>
    </xf>
    <xf numFmtId="164" fontId="17" fillId="2" borderId="3" xfId="34" applyFont="1" applyFill="1" applyBorder="1" applyAlignment="1">
      <alignment horizontal="left" vertical="center" wrapText="1"/>
    </xf>
    <xf numFmtId="164" fontId="17" fillId="2" borderId="4" xfId="34" applyFont="1" applyFill="1" applyBorder="1" applyAlignment="1">
      <alignment horizontal="left" vertical="center" wrapText="1"/>
    </xf>
    <xf numFmtId="164" fontId="17" fillId="2" borderId="5" xfId="34" applyFont="1" applyFill="1" applyBorder="1" applyAlignment="1">
      <alignment horizontal="left" vertical="center" wrapText="1"/>
    </xf>
    <xf numFmtId="164" fontId="17" fillId="2" borderId="3" xfId="34" applyFont="1" applyFill="1" applyBorder="1" applyAlignment="1">
      <alignment horizontal="center" vertical="center" wrapText="1"/>
    </xf>
    <xf numFmtId="164" fontId="17" fillId="2" borderId="4" xfId="34" applyFont="1" applyFill="1" applyBorder="1" applyAlignment="1">
      <alignment horizontal="center" vertical="center" wrapText="1"/>
    </xf>
    <xf numFmtId="164" fontId="19" fillId="2" borderId="5" xfId="34" applyFont="1" applyFill="1" applyBorder="1" applyAlignment="1">
      <alignment vertical="center"/>
    </xf>
    <xf numFmtId="164" fontId="17" fillId="2" borderId="11" xfId="34" applyFont="1" applyFill="1" applyBorder="1" applyAlignment="1">
      <alignment horizontal="center" vertical="center"/>
    </xf>
    <xf numFmtId="164" fontId="19" fillId="2" borderId="12" xfId="34" applyFont="1" applyFill="1" applyBorder="1" applyAlignment="1">
      <alignment horizontal="center" vertical="center"/>
    </xf>
    <xf numFmtId="164" fontId="19" fillId="2" borderId="13" xfId="34" applyFont="1" applyFill="1" applyBorder="1" applyAlignment="1">
      <alignment horizontal="center" vertical="center"/>
    </xf>
    <xf numFmtId="164" fontId="19" fillId="2" borderId="14" xfId="34" applyFont="1" applyFill="1" applyBorder="1" applyAlignment="1">
      <alignment horizontal="center" vertical="center"/>
    </xf>
    <xf numFmtId="164" fontId="19" fillId="2" borderId="12" xfId="34" applyFont="1" applyFill="1" applyBorder="1" applyAlignment="1">
      <alignment vertical="center"/>
    </xf>
    <xf numFmtId="164" fontId="19" fillId="2" borderId="13" xfId="34" applyFont="1" applyFill="1" applyBorder="1" applyAlignment="1">
      <alignment vertical="center"/>
    </xf>
    <xf numFmtId="164" fontId="19" fillId="2" borderId="14" xfId="34" applyFont="1" applyFill="1" applyBorder="1" applyAlignment="1">
      <alignment vertical="center"/>
    </xf>
    <xf numFmtId="164" fontId="17" fillId="2" borderId="11" xfId="34" applyFont="1" applyFill="1" applyBorder="1" applyAlignment="1">
      <alignment horizontal="center" vertical="top"/>
    </xf>
    <xf numFmtId="164" fontId="19" fillId="2" borderId="12" xfId="34" applyFont="1" applyFill="1" applyBorder="1" applyAlignment="1">
      <alignment horizontal="center" vertical="top"/>
    </xf>
    <xf numFmtId="164" fontId="19" fillId="2" borderId="13" xfId="34" applyFont="1" applyFill="1" applyBorder="1" applyAlignment="1">
      <alignment horizontal="center" vertical="top"/>
    </xf>
    <xf numFmtId="164" fontId="19" fillId="2" borderId="14" xfId="34" applyFont="1" applyFill="1" applyBorder="1" applyAlignment="1">
      <alignment horizontal="center" vertical="top"/>
    </xf>
    <xf numFmtId="164" fontId="19" fillId="2" borderId="12" xfId="34" applyFont="1" applyFill="1" applyBorder="1" applyAlignment="1">
      <alignment vertical="top"/>
    </xf>
    <xf numFmtId="164" fontId="19" fillId="2" borderId="13" xfId="34" applyFont="1" applyFill="1" applyBorder="1" applyAlignment="1">
      <alignment vertical="top"/>
    </xf>
    <xf numFmtId="164" fontId="19" fillId="2" borderId="14" xfId="34" applyFont="1" applyFill="1" applyBorder="1" applyAlignment="1">
      <alignment vertical="top"/>
    </xf>
    <xf numFmtId="164" fontId="17" fillId="2" borderId="6" xfId="34" applyFont="1" applyFill="1" applyBorder="1" applyAlignment="1">
      <alignment horizontal="center" vertical="top"/>
    </xf>
    <xf numFmtId="164" fontId="17" fillId="2" borderId="8" xfId="34" applyFont="1" applyFill="1" applyBorder="1" applyAlignment="1">
      <alignment horizontal="center" vertical="top"/>
    </xf>
    <xf numFmtId="164" fontId="17" fillId="2" borderId="9" xfId="34" applyFont="1" applyFill="1" applyBorder="1" applyAlignment="1">
      <alignment horizontal="center" vertical="top"/>
    </xf>
    <xf numFmtId="164" fontId="17" fillId="2" borderId="1" xfId="34" applyFont="1" applyFill="1" applyBorder="1" applyAlignment="1">
      <alignment horizontal="center" vertical="top"/>
    </xf>
    <xf numFmtId="3" fontId="17" fillId="2" borderId="1" xfId="34" applyNumberFormat="1" applyFont="1" applyFill="1" applyBorder="1" applyAlignment="1">
      <alignment horizontal="center" vertical="top" wrapText="1"/>
    </xf>
    <xf numFmtId="3" fontId="19" fillId="2" borderId="1" xfId="34" applyNumberFormat="1" applyFont="1" applyFill="1" applyBorder="1" applyAlignment="1">
      <alignment vertical="top"/>
    </xf>
    <xf numFmtId="164" fontId="17" fillId="2" borderId="3" xfId="34" applyFont="1" applyFill="1" applyBorder="1" applyAlignment="1">
      <alignment horizontal="center" vertical="center"/>
    </xf>
    <xf numFmtId="164" fontId="17" fillId="2" borderId="5" xfId="34" applyFont="1" applyFill="1" applyBorder="1" applyAlignment="1">
      <alignment horizontal="center" vertical="center"/>
    </xf>
    <xf numFmtId="164" fontId="17" fillId="2" borderId="3" xfId="34" applyFont="1" applyFill="1" applyBorder="1" applyAlignment="1">
      <alignment horizontal="center" vertical="top" wrapText="1"/>
    </xf>
    <xf numFmtId="164" fontId="17" fillId="2" borderId="5" xfId="34" applyFont="1" applyFill="1" applyBorder="1" applyAlignment="1">
      <alignment horizontal="center" vertical="top" wrapText="1"/>
    </xf>
    <xf numFmtId="164" fontId="22" fillId="0" borderId="2" xfId="34" applyFont="1" applyFill="1" applyBorder="1" applyAlignment="1">
      <alignment horizontal="left"/>
    </xf>
    <xf numFmtId="164" fontId="19" fillId="2" borderId="4" xfId="34" applyFont="1" applyFill="1" applyBorder="1" applyAlignment="1">
      <alignment horizontal="center" vertical="center"/>
    </xf>
    <xf numFmtId="164" fontId="19" fillId="2" borderId="5" xfId="34" applyFont="1" applyFill="1" applyBorder="1" applyAlignment="1">
      <alignment horizontal="center" vertical="center"/>
    </xf>
    <xf numFmtId="164" fontId="19" fillId="2" borderId="1" xfId="34" applyFont="1" applyFill="1" applyBorder="1" applyAlignment="1">
      <alignment horizontal="center" vertical="top"/>
    </xf>
    <xf numFmtId="164" fontId="17" fillId="2" borderId="1" xfId="34" applyFont="1" applyFill="1" applyBorder="1" applyAlignment="1">
      <alignment horizontal="center" vertical="top" wrapText="1"/>
    </xf>
    <xf numFmtId="0" fontId="8" fillId="2" borderId="3" xfId="0" applyNumberFormat="1" applyFont="1" applyFill="1" applyBorder="1" applyAlignment="1">
      <alignment horizontal="center" vertical="center"/>
    </xf>
    <xf numFmtId="0" fontId="8" fillId="2" borderId="5" xfId="0" applyNumberFormat="1" applyFont="1" applyFill="1" applyBorder="1" applyAlignment="1">
      <alignment horizontal="center" vertical="center"/>
    </xf>
    <xf numFmtId="0"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xf>
    <xf numFmtId="0" fontId="8" fillId="2" borderId="3" xfId="3" applyNumberFormat="1" applyFont="1" applyFill="1" applyBorder="1" applyAlignment="1">
      <alignment horizontal="center" vertical="center"/>
    </xf>
    <xf numFmtId="0" fontId="8" fillId="2" borderId="5" xfId="3" applyNumberFormat="1" applyFont="1" applyFill="1" applyBorder="1" applyAlignment="1">
      <alignment horizontal="center" vertical="center"/>
    </xf>
    <xf numFmtId="0" fontId="8" fillId="2" borderId="6" xfId="3" applyNumberFormat="1" applyFont="1" applyFill="1" applyBorder="1" applyAlignment="1">
      <alignment horizontal="center" wrapText="1"/>
    </xf>
    <xf numFmtId="0" fontId="8" fillId="2" borderId="8" xfId="3" applyNumberFormat="1" applyFont="1" applyFill="1" applyBorder="1" applyAlignment="1">
      <alignment horizontal="center" wrapText="1"/>
    </xf>
    <xf numFmtId="0" fontId="8" fillId="2" borderId="9" xfId="3" applyNumberFormat="1" applyFont="1" applyFill="1" applyBorder="1" applyAlignment="1">
      <alignment horizontal="center" wrapText="1"/>
    </xf>
    <xf numFmtId="0" fontId="46" fillId="2" borderId="6" xfId="3" applyNumberFormat="1" applyFont="1" applyFill="1" applyBorder="1" applyAlignment="1">
      <alignment horizontal="center" vertical="center" wrapText="1"/>
    </xf>
    <xf numFmtId="0" fontId="46" fillId="2" borderId="8" xfId="3" applyNumberFormat="1" applyFont="1" applyFill="1" applyBorder="1" applyAlignment="1">
      <alignment horizontal="center" vertical="center" wrapText="1"/>
    </xf>
    <xf numFmtId="0" fontId="46" fillId="2" borderId="9" xfId="3" applyNumberFormat="1" applyFont="1" applyFill="1" applyBorder="1" applyAlignment="1">
      <alignment horizontal="center" vertical="center" wrapText="1"/>
    </xf>
    <xf numFmtId="164" fontId="22" fillId="0" borderId="0" xfId="6" applyFont="1" applyAlignment="1">
      <alignment horizontal="left" vertical="center"/>
    </xf>
    <xf numFmtId="164" fontId="17" fillId="8" borderId="3" xfId="6" applyNumberFormat="1" applyFont="1" applyFill="1" applyBorder="1" applyAlignment="1">
      <alignment horizontal="center" vertical="center" wrapText="1"/>
    </xf>
    <xf numFmtId="164" fontId="19" fillId="8" borderId="4" xfId="6" applyNumberFormat="1" applyFont="1" applyFill="1" applyBorder="1" applyAlignment="1">
      <alignment horizontal="center" vertical="center" wrapText="1"/>
    </xf>
    <xf numFmtId="164" fontId="19" fillId="8" borderId="5" xfId="6" applyNumberFormat="1" applyFont="1" applyFill="1" applyBorder="1" applyAlignment="1">
      <alignment horizontal="center" vertical="center" wrapText="1"/>
    </xf>
    <xf numFmtId="164" fontId="17" fillId="8" borderId="6" xfId="6" applyNumberFormat="1" applyFont="1" applyFill="1" applyBorder="1" applyAlignment="1">
      <alignment horizontal="center" vertical="center"/>
    </xf>
    <xf numFmtId="164" fontId="17" fillId="8" borderId="9" xfId="6" applyNumberFormat="1" applyFont="1" applyFill="1" applyBorder="1" applyAlignment="1">
      <alignment horizontal="center" vertical="center"/>
    </xf>
    <xf numFmtId="164" fontId="17" fillId="8" borderId="8" xfId="6" applyNumberFormat="1" applyFont="1" applyFill="1" applyBorder="1" applyAlignment="1">
      <alignment horizontal="center" vertical="center"/>
    </xf>
    <xf numFmtId="164" fontId="17" fillId="8" borderId="1" xfId="6" applyNumberFormat="1" applyFont="1" applyFill="1" applyBorder="1" applyAlignment="1">
      <alignment horizontal="center" vertical="center" wrapText="1"/>
    </xf>
    <xf numFmtId="164" fontId="66" fillId="8" borderId="1" xfId="34" applyNumberFormat="1" applyFont="1" applyFill="1" applyBorder="1" applyAlignment="1">
      <alignment horizontal="center" vertical="center" wrapText="1"/>
    </xf>
    <xf numFmtId="164" fontId="17" fillId="8" borderId="1" xfId="6" applyFont="1" applyFill="1" applyBorder="1" applyAlignment="1">
      <alignment horizontal="center" vertical="center" wrapText="1"/>
    </xf>
    <xf numFmtId="164" fontId="66" fillId="8" borderId="1" xfId="34" applyFont="1" applyFill="1" applyBorder="1" applyAlignment="1">
      <alignment horizontal="center" vertical="center" wrapText="1"/>
    </xf>
    <xf numFmtId="164" fontId="17" fillId="8" borderId="6" xfId="6" applyNumberFormat="1" applyFont="1" applyFill="1" applyBorder="1" applyAlignment="1">
      <alignment horizontal="center" vertical="center" wrapText="1"/>
    </xf>
    <xf numFmtId="164" fontId="17" fillId="8" borderId="9" xfId="6" applyNumberFormat="1" applyFont="1" applyFill="1" applyBorder="1" applyAlignment="1">
      <alignment horizontal="center" vertical="center" wrapText="1"/>
    </xf>
    <xf numFmtId="164" fontId="17" fillId="8" borderId="5" xfId="6" applyNumberFormat="1" applyFont="1" applyFill="1" applyBorder="1" applyAlignment="1">
      <alignment horizontal="center" vertical="center" wrapText="1"/>
    </xf>
    <xf numFmtId="164" fontId="17" fillId="0" borderId="7" xfId="6" applyNumberFormat="1" applyFont="1" applyFill="1" applyBorder="1" applyAlignment="1">
      <alignment horizontal="left" vertical="top" wrapText="1"/>
    </xf>
    <xf numFmtId="164" fontId="17" fillId="0" borderId="0" xfId="0" applyNumberFormat="1" applyFont="1" applyFill="1" applyBorder="1" applyAlignment="1">
      <alignment horizontal="left" wrapText="1"/>
    </xf>
    <xf numFmtId="164" fontId="22" fillId="0" borderId="0" xfId="6" applyFont="1" applyFill="1" applyAlignment="1">
      <alignment horizontal="left" vertical="center"/>
    </xf>
    <xf numFmtId="164" fontId="17" fillId="8" borderId="1" xfId="34" applyFont="1" applyFill="1" applyBorder="1" applyAlignment="1">
      <alignment horizontal="center" vertical="center" wrapText="1"/>
    </xf>
    <xf numFmtId="164" fontId="17" fillId="8" borderId="1" xfId="34" applyFont="1" applyFill="1" applyBorder="1" applyAlignment="1">
      <alignment horizontal="center" vertical="center"/>
    </xf>
    <xf numFmtId="164" fontId="17" fillId="8" borderId="6" xfId="34" applyFont="1" applyFill="1" applyBorder="1" applyAlignment="1">
      <alignment horizontal="center" vertical="center"/>
    </xf>
    <xf numFmtId="164" fontId="17" fillId="8" borderId="8" xfId="34" applyFont="1" applyFill="1" applyBorder="1" applyAlignment="1">
      <alignment horizontal="center" vertical="center"/>
    </xf>
    <xf numFmtId="164" fontId="17" fillId="8" borderId="9" xfId="34" applyFont="1" applyFill="1" applyBorder="1" applyAlignment="1">
      <alignment horizontal="center" vertical="center"/>
    </xf>
    <xf numFmtId="3" fontId="17" fillId="8" borderId="1" xfId="34" applyNumberFormat="1" applyFont="1" applyFill="1" applyBorder="1" applyAlignment="1">
      <alignment horizontal="center" vertical="center" wrapText="1"/>
    </xf>
    <xf numFmtId="164" fontId="17" fillId="8" borderId="2" xfId="34" applyFont="1" applyFill="1" applyBorder="1" applyAlignment="1">
      <alignment horizontal="center" vertical="center"/>
    </xf>
    <xf numFmtId="164" fontId="17" fillId="8" borderId="14" xfId="34" applyFont="1" applyFill="1" applyBorder="1" applyAlignment="1">
      <alignment horizontal="center" vertical="center"/>
    </xf>
    <xf numFmtId="164" fontId="15" fillId="3" borderId="0" xfId="0" applyNumberFormat="1" applyFont="1" applyFill="1" applyBorder="1" applyAlignment="1">
      <alignment horizontal="left"/>
    </xf>
    <xf numFmtId="164" fontId="17" fillId="3" borderId="0" xfId="0" applyNumberFormat="1" applyFont="1" applyFill="1" applyBorder="1" applyAlignment="1">
      <alignment horizontal="left"/>
    </xf>
    <xf numFmtId="164" fontId="17" fillId="2" borderId="1" xfId="34" applyFont="1" applyFill="1" applyBorder="1" applyAlignment="1">
      <alignment horizontal="center" vertical="center" wrapText="1"/>
    </xf>
    <xf numFmtId="164" fontId="17" fillId="8" borderId="8" xfId="6" applyNumberFormat="1" applyFont="1" applyFill="1" applyBorder="1" applyAlignment="1">
      <alignment horizontal="center" vertical="center" wrapText="1"/>
    </xf>
    <xf numFmtId="164" fontId="17" fillId="8" borderId="3" xfId="34" applyFont="1" applyFill="1" applyBorder="1" applyAlignment="1">
      <alignment horizontal="center" vertical="center" wrapText="1"/>
    </xf>
    <xf numFmtId="164" fontId="17" fillId="8" borderId="5" xfId="34" applyFont="1" applyFill="1" applyBorder="1" applyAlignment="1">
      <alignment horizontal="center" vertical="center" wrapText="1"/>
    </xf>
    <xf numFmtId="164" fontId="19" fillId="8" borderId="1" xfId="6" applyNumberFormat="1" applyFont="1" applyFill="1" applyBorder="1" applyAlignment="1">
      <alignment horizontal="center" vertical="center" wrapText="1"/>
    </xf>
    <xf numFmtId="164" fontId="19" fillId="8" borderId="4" xfId="6" applyNumberFormat="1" applyFont="1" applyFill="1" applyBorder="1" applyAlignment="1">
      <alignment vertical="center" wrapText="1"/>
    </xf>
    <xf numFmtId="164" fontId="19" fillId="8" borderId="5" xfId="6" applyNumberFormat="1" applyFont="1" applyFill="1" applyBorder="1" applyAlignment="1">
      <alignment vertical="center" wrapText="1"/>
    </xf>
    <xf numFmtId="164" fontId="17" fillId="8" borderId="1" xfId="6" applyNumberFormat="1" applyFont="1" applyFill="1" applyBorder="1" applyAlignment="1">
      <alignment horizontal="center" vertical="center"/>
    </xf>
    <xf numFmtId="164" fontId="17" fillId="8" borderId="5" xfId="6" applyNumberFormat="1" applyFont="1" applyFill="1" applyBorder="1" applyAlignment="1">
      <alignment horizontal="center" vertical="center"/>
    </xf>
    <xf numFmtId="164" fontId="17" fillId="8" borderId="11" xfId="6" applyNumberFormat="1" applyFont="1" applyFill="1" applyBorder="1" applyAlignment="1">
      <alignment horizontal="center" vertical="center"/>
    </xf>
    <xf numFmtId="164" fontId="17" fillId="8" borderId="12" xfId="6" applyNumberFormat="1" applyFont="1" applyFill="1" applyBorder="1" applyAlignment="1">
      <alignment horizontal="center" vertical="center"/>
    </xf>
    <xf numFmtId="0" fontId="8" fillId="2" borderId="12" xfId="0" applyNumberFormat="1" applyFont="1" applyFill="1" applyBorder="1" applyAlignment="1">
      <alignment horizontal="center" vertical="center"/>
    </xf>
    <xf numFmtId="0" fontId="8" fillId="2" borderId="14" xfId="0" applyNumberFormat="1" applyFont="1" applyFill="1" applyBorder="1" applyAlignment="1">
      <alignment horizontal="center" vertical="center"/>
    </xf>
    <xf numFmtId="0" fontId="8" fillId="2" borderId="6" xfId="0" applyNumberFormat="1" applyFont="1" applyFill="1" applyBorder="1" applyAlignment="1">
      <alignment horizontal="center" vertical="center" wrapText="1"/>
    </xf>
    <xf numFmtId="0" fontId="8" fillId="2" borderId="8" xfId="0" applyNumberFormat="1" applyFont="1" applyFill="1" applyBorder="1" applyAlignment="1">
      <alignment horizontal="center" vertical="center" wrapText="1"/>
    </xf>
    <xf numFmtId="0" fontId="8" fillId="2" borderId="9" xfId="0" applyNumberFormat="1" applyFont="1" applyFill="1" applyBorder="1" applyAlignment="1">
      <alignment horizontal="center" vertical="center" wrapText="1"/>
    </xf>
    <xf numFmtId="0" fontId="8" fillId="2" borderId="1" xfId="23" applyNumberFormat="1" applyFont="1" applyFill="1" applyBorder="1" applyAlignment="1">
      <alignment horizontal="center" vertical="top" wrapText="1"/>
    </xf>
    <xf numFmtId="0" fontId="8" fillId="2" borderId="3" xfId="23" applyNumberFormat="1" applyFont="1" applyFill="1" applyBorder="1" applyAlignment="1">
      <alignment horizontal="center" vertical="center"/>
    </xf>
    <xf numFmtId="0" fontId="8" fillId="2" borderId="5" xfId="23" applyNumberFormat="1" applyFont="1" applyFill="1" applyBorder="1" applyAlignment="1">
      <alignment horizontal="center" vertical="center"/>
    </xf>
    <xf numFmtId="0" fontId="8" fillId="2" borderId="6" xfId="0" applyNumberFormat="1" applyFont="1" applyFill="1" applyBorder="1" applyAlignment="1">
      <alignment horizontal="center"/>
    </xf>
    <xf numFmtId="0" fontId="8" fillId="2" borderId="8" xfId="0" applyNumberFormat="1" applyFont="1" applyFill="1" applyBorder="1" applyAlignment="1">
      <alignment horizontal="center"/>
    </xf>
    <xf numFmtId="0" fontId="8" fillId="2" borderId="9" xfId="0" applyNumberFormat="1" applyFont="1" applyFill="1" applyBorder="1" applyAlignment="1">
      <alignment horizontal="center"/>
    </xf>
    <xf numFmtId="164" fontId="17" fillId="2" borderId="1" xfId="6" applyNumberFormat="1" applyFont="1" applyFill="1" applyBorder="1" applyAlignment="1">
      <alignment horizontal="center" vertical="center" wrapText="1"/>
    </xf>
    <xf numFmtId="164" fontId="15" fillId="0" borderId="0" xfId="0" applyNumberFormat="1" applyFont="1" applyFill="1" applyBorder="1" applyAlignment="1">
      <alignment horizontal="left"/>
    </xf>
    <xf numFmtId="169" fontId="22" fillId="0" borderId="0" xfId="6" applyNumberFormat="1" applyFont="1" applyFill="1" applyBorder="1" applyAlignment="1">
      <alignment horizontal="left" vertical="top" wrapText="1"/>
    </xf>
    <xf numFmtId="169" fontId="17" fillId="8" borderId="3" xfId="6" applyNumberFormat="1" applyFont="1" applyFill="1" applyBorder="1" applyAlignment="1">
      <alignment horizontal="center" vertical="center" wrapText="1"/>
    </xf>
    <xf numFmtId="169" fontId="17" fillId="8" borderId="5" xfId="6" applyNumberFormat="1" applyFont="1" applyFill="1" applyBorder="1" applyAlignment="1">
      <alignment horizontal="center" vertical="center" wrapText="1"/>
    </xf>
    <xf numFmtId="169" fontId="17" fillId="8" borderId="1" xfId="6" applyNumberFormat="1" applyFont="1" applyFill="1" applyBorder="1" applyAlignment="1">
      <alignment horizontal="center" vertical="top"/>
    </xf>
    <xf numFmtId="164" fontId="22" fillId="0" borderId="0" xfId="5" applyFont="1" applyFill="1" applyAlignment="1">
      <alignment horizontal="left" vertical="top"/>
    </xf>
    <xf numFmtId="164" fontId="26" fillId="0" borderId="0" xfId="8" applyFont="1" applyFill="1" applyAlignment="1">
      <alignment horizontal="left" vertical="top" wrapText="1"/>
    </xf>
    <xf numFmtId="164" fontId="17" fillId="3" borderId="7" xfId="0" applyNumberFormat="1" applyFont="1" applyFill="1" applyBorder="1" applyAlignment="1">
      <alignment horizontal="left" vertical="center" wrapText="1"/>
    </xf>
    <xf numFmtId="164" fontId="22" fillId="0" borderId="0" xfId="5" applyFont="1" applyFill="1" applyAlignment="1">
      <alignment horizontal="left" vertical="top" wrapText="1"/>
    </xf>
    <xf numFmtId="17" fontId="17" fillId="3" borderId="0" xfId="8" applyNumberFormat="1" applyFont="1" applyFill="1" applyBorder="1" applyAlignment="1">
      <alignment horizontal="left" vertical="top" wrapText="1"/>
    </xf>
    <xf numFmtId="164" fontId="26" fillId="0" borderId="0" xfId="8" applyFont="1" applyBorder="1" applyAlignment="1">
      <alignment horizontal="left" vertical="top" wrapText="1"/>
    </xf>
    <xf numFmtId="164" fontId="15" fillId="2" borderId="6" xfId="5" applyFont="1" applyFill="1" applyBorder="1" applyAlignment="1">
      <alignment horizontal="center" vertical="center" wrapText="1"/>
    </xf>
    <xf numFmtId="164" fontId="15" fillId="2" borderId="9" xfId="5" applyFont="1" applyFill="1" applyBorder="1" applyAlignment="1">
      <alignment horizontal="center" vertical="center" wrapText="1"/>
    </xf>
    <xf numFmtId="0" fontId="17" fillId="3" borderId="0" xfId="0" applyNumberFormat="1" applyFont="1" applyFill="1" applyBorder="1" applyAlignment="1">
      <alignment horizontal="left" wrapText="1"/>
    </xf>
    <xf numFmtId="0" fontId="17" fillId="0" borderId="0" xfId="0" applyNumberFormat="1" applyFont="1" applyFill="1" applyBorder="1" applyAlignment="1">
      <alignment horizontal="left" wrapText="1"/>
    </xf>
    <xf numFmtId="164" fontId="15" fillId="2" borderId="1" xfId="5" applyFont="1" applyFill="1" applyBorder="1" applyAlignment="1">
      <alignment horizontal="center" vertical="center"/>
    </xf>
    <xf numFmtId="164" fontId="15" fillId="2" borderId="15" xfId="5" applyFont="1" applyFill="1" applyBorder="1" applyAlignment="1">
      <alignment horizontal="left" vertical="center" wrapText="1"/>
    </xf>
    <xf numFmtId="164" fontId="15" fillId="2" borderId="17" xfId="5" applyFont="1" applyFill="1" applyBorder="1" applyAlignment="1">
      <alignment horizontal="left" vertical="center" wrapText="1"/>
    </xf>
    <xf numFmtId="164" fontId="15" fillId="2" borderId="1" xfId="5" applyFont="1" applyFill="1" applyBorder="1" applyAlignment="1">
      <alignment horizontal="center" vertical="center" wrapText="1"/>
    </xf>
    <xf numFmtId="164" fontId="22" fillId="0" borderId="0" xfId="5" applyFont="1" applyFill="1" applyBorder="1" applyAlignment="1">
      <alignment horizontal="left" vertical="top"/>
    </xf>
    <xf numFmtId="164" fontId="17" fillId="2" borderId="19" xfId="5" applyFont="1" applyFill="1" applyBorder="1" applyAlignment="1">
      <alignment horizontal="center" vertical="center" wrapText="1"/>
    </xf>
    <xf numFmtId="164" fontId="17" fillId="2" borderId="22" xfId="5" applyFont="1" applyFill="1" applyBorder="1" applyAlignment="1">
      <alignment horizontal="center" vertical="center" wrapText="1"/>
    </xf>
    <xf numFmtId="164" fontId="17" fillId="2" borderId="20" xfId="5" applyFont="1" applyFill="1" applyBorder="1" applyAlignment="1">
      <alignment horizontal="center" vertical="top"/>
    </xf>
    <xf numFmtId="164" fontId="17" fillId="2" borderId="21" xfId="5" applyFont="1" applyFill="1" applyBorder="1" applyAlignment="1">
      <alignment horizontal="center" vertical="center" wrapText="1"/>
    </xf>
    <xf numFmtId="164" fontId="17" fillId="2" borderId="23" xfId="5" applyFont="1" applyFill="1" applyBorder="1" applyAlignment="1">
      <alignment horizontal="center" vertical="center"/>
    </xf>
    <xf numFmtId="164" fontId="17" fillId="0" borderId="0" xfId="5" applyFont="1" applyFill="1" applyBorder="1" applyAlignment="1">
      <alignment horizontal="center" vertical="top"/>
    </xf>
    <xf numFmtId="169" fontId="17" fillId="0" borderId="0" xfId="5" applyNumberFormat="1" applyFont="1" applyFill="1" applyBorder="1" applyAlignment="1">
      <alignment horizontal="center" vertical="top" wrapText="1"/>
    </xf>
    <xf numFmtId="169" fontId="17" fillId="0" borderId="0" xfId="5" applyNumberFormat="1" applyFont="1" applyFill="1" applyBorder="1" applyAlignment="1">
      <alignment horizontal="center" vertical="top"/>
    </xf>
    <xf numFmtId="164" fontId="17" fillId="0" borderId="0" xfId="5" applyFont="1" applyFill="1" applyBorder="1" applyAlignment="1">
      <alignment horizontal="center" vertical="center" wrapText="1"/>
    </xf>
    <xf numFmtId="169" fontId="17" fillId="2" borderId="6" xfId="5" applyNumberFormat="1" applyFont="1" applyFill="1" applyBorder="1" applyAlignment="1">
      <alignment horizontal="center" vertical="top" wrapText="1"/>
    </xf>
    <xf numFmtId="169" fontId="17" fillId="2" borderId="8" xfId="5" applyNumberFormat="1" applyFont="1" applyFill="1" applyBorder="1" applyAlignment="1">
      <alignment horizontal="center" vertical="top" wrapText="1"/>
    </xf>
    <xf numFmtId="169" fontId="17" fillId="2" borderId="9" xfId="5" applyNumberFormat="1" applyFont="1" applyFill="1" applyBorder="1" applyAlignment="1">
      <alignment horizontal="center" vertical="top" wrapText="1"/>
    </xf>
    <xf numFmtId="164" fontId="31" fillId="0" borderId="0" xfId="5" applyNumberFormat="1" applyFont="1" applyAlignment="1">
      <alignment horizontal="center" vertical="top" wrapText="1"/>
    </xf>
    <xf numFmtId="164" fontId="22" fillId="0" borderId="0" xfId="5" applyNumberFormat="1" applyFont="1" applyFill="1" applyBorder="1" applyAlignment="1">
      <alignment horizontal="left" vertical="top"/>
    </xf>
    <xf numFmtId="164" fontId="17" fillId="2" borderId="19" xfId="5" applyNumberFormat="1" applyFont="1" applyFill="1" applyBorder="1" applyAlignment="1">
      <alignment horizontal="center" vertical="center"/>
    </xf>
    <xf numFmtId="164" fontId="17" fillId="2" borderId="22" xfId="5" applyNumberFormat="1" applyFont="1" applyFill="1" applyBorder="1" applyAlignment="1">
      <alignment horizontal="center" vertical="center"/>
    </xf>
    <xf numFmtId="164" fontId="17" fillId="2" borderId="25" xfId="5" applyNumberFormat="1" applyFont="1" applyFill="1" applyBorder="1" applyAlignment="1">
      <alignment horizontal="center" vertical="top" wrapText="1"/>
    </xf>
    <xf numFmtId="164" fontId="17" fillId="2" borderId="26" xfId="5" applyNumberFormat="1" applyFont="1" applyFill="1" applyBorder="1" applyAlignment="1">
      <alignment horizontal="center" vertical="top" wrapText="1"/>
    </xf>
    <xf numFmtId="164" fontId="17" fillId="2" borderId="27" xfId="5" applyNumberFormat="1" applyFont="1" applyFill="1" applyBorder="1" applyAlignment="1">
      <alignment horizontal="center" vertical="top" wrapText="1"/>
    </xf>
    <xf numFmtId="169" fontId="17" fillId="2" borderId="25" xfId="5" applyNumberFormat="1" applyFont="1" applyFill="1" applyBorder="1" applyAlignment="1">
      <alignment horizontal="center" vertical="top" wrapText="1"/>
    </xf>
    <xf numFmtId="169" fontId="17" fillId="2" borderId="26" xfId="5" applyNumberFormat="1" applyFont="1" applyFill="1" applyBorder="1" applyAlignment="1">
      <alignment horizontal="center" vertical="top" wrapText="1"/>
    </xf>
    <xf numFmtId="169" fontId="17" fillId="2" borderId="27" xfId="5" applyNumberFormat="1" applyFont="1" applyFill="1" applyBorder="1" applyAlignment="1">
      <alignment horizontal="center" vertical="top" wrapText="1"/>
    </xf>
    <xf numFmtId="169" fontId="17" fillId="2" borderId="28" xfId="5" applyNumberFormat="1" applyFont="1" applyFill="1" applyBorder="1" applyAlignment="1">
      <alignment horizontal="center" vertical="top" wrapText="1"/>
    </xf>
    <xf numFmtId="164" fontId="17" fillId="2" borderId="19" xfId="5" applyFont="1" applyFill="1" applyBorder="1" applyAlignment="1">
      <alignment horizontal="center" vertical="center"/>
    </xf>
    <xf numFmtId="164" fontId="17" fillId="2" borderId="34" xfId="5" applyFont="1" applyFill="1" applyBorder="1" applyAlignment="1">
      <alignment horizontal="center" vertical="center"/>
    </xf>
    <xf numFmtId="164" fontId="17" fillId="2" borderId="22" xfId="5" applyFont="1" applyFill="1" applyBorder="1" applyAlignment="1">
      <alignment horizontal="center" vertical="center"/>
    </xf>
    <xf numFmtId="164" fontId="17" fillId="2" borderId="6" xfId="5" applyFont="1" applyFill="1" applyBorder="1" applyAlignment="1">
      <alignment horizontal="center" vertical="top" wrapText="1"/>
    </xf>
    <xf numFmtId="164" fontId="17" fillId="2" borderId="8" xfId="5" applyFont="1" applyFill="1" applyBorder="1" applyAlignment="1">
      <alignment horizontal="center" vertical="top" wrapText="1"/>
    </xf>
    <xf numFmtId="164" fontId="17" fillId="2" borderId="9" xfId="5" applyFont="1" applyFill="1" applyBorder="1" applyAlignment="1">
      <alignment horizontal="center" vertical="top" wrapText="1"/>
    </xf>
    <xf numFmtId="164" fontId="17" fillId="2" borderId="35" xfId="5" applyFont="1" applyFill="1" applyBorder="1" applyAlignment="1">
      <alignment horizontal="center" vertical="top" wrapText="1"/>
    </xf>
    <xf numFmtId="164" fontId="17" fillId="8" borderId="8" xfId="5" applyFont="1" applyFill="1" applyBorder="1" applyAlignment="1">
      <alignment horizontal="center" vertical="top" wrapText="1"/>
    </xf>
    <xf numFmtId="164" fontId="17" fillId="8" borderId="35" xfId="5" applyFont="1" applyFill="1" applyBorder="1" applyAlignment="1">
      <alignment horizontal="center" vertical="top" wrapText="1"/>
    </xf>
    <xf numFmtId="0" fontId="11" fillId="0" borderId="2" xfId="0" applyNumberFormat="1" applyFont="1" applyBorder="1" applyAlignment="1">
      <alignment horizontal="left" vertical="center" wrapText="1"/>
    </xf>
    <xf numFmtId="169" fontId="8" fillId="2" borderId="1" xfId="0" applyNumberFormat="1" applyFont="1" applyFill="1" applyBorder="1" applyAlignment="1">
      <alignment horizontal="center"/>
    </xf>
    <xf numFmtId="165" fontId="17" fillId="3" borderId="1" xfId="11" applyNumberFormat="1" applyFont="1" applyFill="1" applyBorder="1" applyAlignment="1">
      <alignment horizontal="center"/>
    </xf>
    <xf numFmtId="0" fontId="48" fillId="0" borderId="7" xfId="0" applyNumberFormat="1" applyFont="1" applyBorder="1" applyAlignment="1">
      <alignment horizontal="left" vertical="center" wrapText="1"/>
    </xf>
    <xf numFmtId="41" fontId="20" fillId="0" borderId="3" xfId="0" applyNumberFormat="1" applyFont="1" applyFill="1" applyBorder="1" applyAlignment="1">
      <alignment horizontal="center" vertical="center" wrapText="1"/>
    </xf>
    <xf numFmtId="41" fontId="20" fillId="0" borderId="4" xfId="0" applyNumberFormat="1" applyFont="1" applyFill="1" applyBorder="1" applyAlignment="1">
      <alignment horizontal="center" vertical="center" wrapText="1"/>
    </xf>
    <xf numFmtId="0" fontId="9" fillId="0" borderId="1" xfId="0" applyNumberFormat="1" applyFont="1" applyBorder="1" applyAlignment="1">
      <alignment horizontal="center" vertical="center" wrapText="1"/>
    </xf>
    <xf numFmtId="0" fontId="15" fillId="0" borderId="0" xfId="0" applyNumberFormat="1" applyFont="1" applyFill="1" applyBorder="1" applyAlignment="1">
      <alignment horizontal="left" vertical="top" wrapText="1"/>
    </xf>
    <xf numFmtId="164" fontId="15" fillId="0" borderId="0" xfId="0" applyNumberFormat="1" applyFont="1" applyFill="1" applyBorder="1" applyAlignment="1">
      <alignment vertical="top" wrapText="1"/>
    </xf>
    <xf numFmtId="164" fontId="22" fillId="0" borderId="6" xfId="0" applyNumberFormat="1" applyFont="1" applyFill="1" applyBorder="1" applyAlignment="1">
      <alignment wrapText="1"/>
    </xf>
    <xf numFmtId="164" fontId="22" fillId="0" borderId="8" xfId="0" applyNumberFormat="1" applyFont="1" applyFill="1" applyBorder="1" applyAlignment="1">
      <alignment wrapText="1"/>
    </xf>
    <xf numFmtId="164" fontId="22" fillId="0" borderId="9" xfId="0" applyNumberFormat="1" applyFont="1" applyFill="1" applyBorder="1" applyAlignment="1">
      <alignment wrapText="1"/>
    </xf>
    <xf numFmtId="164" fontId="17" fillId="2" borderId="3" xfId="0" applyNumberFormat="1" applyFont="1" applyFill="1" applyBorder="1" applyAlignment="1">
      <alignment horizontal="center" vertical="center" wrapText="1"/>
    </xf>
    <xf numFmtId="164" fontId="17" fillId="2" borderId="5" xfId="0" applyNumberFormat="1" applyFont="1" applyFill="1" applyBorder="1" applyAlignment="1">
      <alignment horizontal="center" vertical="center" wrapText="1"/>
    </xf>
    <xf numFmtId="1" fontId="17" fillId="2" borderId="1" xfId="0" applyNumberFormat="1" applyFont="1" applyFill="1" applyBorder="1" applyAlignment="1">
      <alignment horizontal="center" vertical="center" wrapText="1"/>
    </xf>
    <xf numFmtId="164" fontId="11" fillId="0" borderId="0" xfId="5" applyFont="1" applyAlignment="1">
      <alignment horizontal="left" vertical="top"/>
    </xf>
    <xf numFmtId="164" fontId="17" fillId="2" borderId="8" xfId="5" applyFont="1" applyFill="1" applyBorder="1" applyAlignment="1">
      <alignment horizontal="center" vertical="center" wrapText="1"/>
    </xf>
    <xf numFmtId="0" fontId="17" fillId="0" borderId="0" xfId="5" applyNumberFormat="1" applyFont="1" applyFill="1" applyAlignment="1">
      <alignment horizontal="left" vertical="top" wrapText="1"/>
    </xf>
    <xf numFmtId="0" fontId="8" fillId="8" borderId="1" xfId="0" applyNumberFormat="1" applyFont="1" applyFill="1" applyBorder="1" applyAlignment="1">
      <alignment horizontal="center" vertical="center"/>
    </xf>
    <xf numFmtId="0" fontId="8" fillId="0" borderId="7" xfId="0" applyNumberFormat="1" applyFont="1" applyFill="1" applyBorder="1" applyAlignment="1">
      <alignment horizontal="left" vertical="center" wrapText="1"/>
    </xf>
    <xf numFmtId="0" fontId="46" fillId="0" borderId="2" xfId="0" applyNumberFormat="1" applyFont="1" applyFill="1" applyBorder="1" applyAlignment="1">
      <alignment horizontal="left" vertical="center"/>
    </xf>
    <xf numFmtId="0" fontId="8" fillId="8" borderId="3" xfId="0" applyNumberFormat="1" applyFont="1" applyFill="1" applyBorder="1" applyAlignment="1">
      <alignment horizontal="center" vertical="center"/>
    </xf>
    <xf numFmtId="0" fontId="8" fillId="8" borderId="5" xfId="0" applyNumberFormat="1" applyFont="1" applyFill="1" applyBorder="1" applyAlignment="1">
      <alignment horizontal="center" vertical="center"/>
    </xf>
    <xf numFmtId="0" fontId="8" fillId="8" borderId="12" xfId="0" applyNumberFormat="1" applyFont="1" applyFill="1" applyBorder="1" applyAlignment="1">
      <alignment horizontal="center" vertical="center"/>
    </xf>
    <xf numFmtId="0" fontId="8" fillId="8" borderId="14" xfId="0" applyNumberFormat="1" applyFont="1" applyFill="1" applyBorder="1" applyAlignment="1">
      <alignment horizontal="center" vertical="center"/>
    </xf>
    <xf numFmtId="0" fontId="46" fillId="0" borderId="2" xfId="3" applyNumberFormat="1" applyFont="1" applyBorder="1" applyAlignment="1">
      <alignment horizontal="left"/>
    </xf>
    <xf numFmtId="0" fontId="8" fillId="0" borderId="11" xfId="3" applyNumberFormat="1" applyFont="1" applyBorder="1" applyAlignment="1">
      <alignment horizontal="left" vertical="center" wrapText="1"/>
    </xf>
    <xf numFmtId="0" fontId="8" fillId="0" borderId="7" xfId="3" applyNumberFormat="1" applyFont="1" applyBorder="1" applyAlignment="1">
      <alignment horizontal="left" vertical="center" wrapText="1"/>
    </xf>
    <xf numFmtId="164" fontId="11" fillId="0" borderId="0" xfId="7" applyFont="1" applyBorder="1" applyAlignment="1">
      <alignment horizontal="left" wrapText="1"/>
    </xf>
    <xf numFmtId="0" fontId="8" fillId="8" borderId="3" xfId="0" applyNumberFormat="1" applyFont="1" applyFill="1" applyBorder="1" applyAlignment="1">
      <alignment horizontal="center" vertical="center" wrapText="1"/>
    </xf>
    <xf numFmtId="0" fontId="8" fillId="8" borderId="5" xfId="0" applyNumberFormat="1" applyFont="1" applyFill="1" applyBorder="1" applyAlignment="1">
      <alignment horizontal="center" vertical="center" wrapText="1"/>
    </xf>
    <xf numFmtId="0" fontId="8" fillId="8" borderId="6" xfId="0" applyNumberFormat="1" applyFont="1" applyFill="1" applyBorder="1" applyAlignment="1">
      <alignment horizontal="center" vertical="center"/>
    </xf>
    <xf numFmtId="0" fontId="8" fillId="8" borderId="8" xfId="0" applyNumberFormat="1" applyFont="1" applyFill="1" applyBorder="1" applyAlignment="1">
      <alignment horizontal="center" vertical="center"/>
    </xf>
    <xf numFmtId="0" fontId="8" fillId="8" borderId="9" xfId="0" applyNumberFormat="1" applyFont="1" applyFill="1" applyBorder="1" applyAlignment="1">
      <alignment horizontal="center" vertical="center"/>
    </xf>
    <xf numFmtId="0" fontId="48" fillId="0" borderId="0" xfId="3" applyNumberFormat="1" applyFont="1" applyAlignment="1">
      <alignment horizontal="left" vertical="center" wrapText="1"/>
    </xf>
    <xf numFmtId="0" fontId="8" fillId="8" borderId="1" xfId="0" applyNumberFormat="1" applyFont="1" applyFill="1" applyBorder="1" applyAlignment="1">
      <alignment horizontal="center" vertical="center" wrapText="1"/>
    </xf>
    <xf numFmtId="0" fontId="0" fillId="8" borderId="5" xfId="0" applyFill="1" applyBorder="1"/>
    <xf numFmtId="0" fontId="48" fillId="0" borderId="0" xfId="3" applyNumberFormat="1" applyFont="1" applyBorder="1" applyAlignment="1">
      <alignment horizontal="left" vertical="center" wrapText="1"/>
    </xf>
    <xf numFmtId="0" fontId="46" fillId="0" borderId="0" xfId="3" applyNumberFormat="1" applyFont="1" applyAlignment="1">
      <alignment horizontal="left" vertical="center"/>
    </xf>
    <xf numFmtId="0" fontId="48" fillId="0" borderId="0" xfId="3" applyNumberFormat="1" applyFont="1" applyBorder="1" applyAlignment="1">
      <alignment horizontal="left" vertical="top" wrapText="1"/>
    </xf>
    <xf numFmtId="0" fontId="8" fillId="8" borderId="1" xfId="0" applyFont="1" applyFill="1" applyBorder="1" applyAlignment="1">
      <alignment horizontal="center" vertical="center" wrapText="1"/>
    </xf>
    <xf numFmtId="0" fontId="8" fillId="8" borderId="6" xfId="0" applyNumberFormat="1" applyFont="1" applyFill="1" applyBorder="1" applyAlignment="1">
      <alignment horizontal="center" vertical="center" wrapText="1"/>
    </xf>
    <xf numFmtId="0" fontId="8" fillId="8" borderId="8" xfId="0" applyNumberFormat="1" applyFont="1" applyFill="1" applyBorder="1" applyAlignment="1">
      <alignment horizontal="center" vertical="center" wrapText="1"/>
    </xf>
    <xf numFmtId="0" fontId="8" fillId="8" borderId="9" xfId="0" applyNumberFormat="1" applyFont="1" applyFill="1" applyBorder="1" applyAlignment="1">
      <alignment horizontal="center" vertical="center" wrapText="1"/>
    </xf>
    <xf numFmtId="0" fontId="8" fillId="8" borderId="4" xfId="0" applyNumberFormat="1" applyFont="1" applyFill="1" applyBorder="1" applyAlignment="1">
      <alignment horizontal="center" vertical="center" wrapText="1"/>
    </xf>
    <xf numFmtId="0" fontId="8" fillId="8" borderId="1" xfId="0" applyNumberFormat="1" applyFont="1" applyFill="1" applyBorder="1" applyAlignment="1">
      <alignment horizontal="center"/>
    </xf>
    <xf numFmtId="0" fontId="51" fillId="0" borderId="2" xfId="3" applyNumberFormat="1" applyFont="1" applyBorder="1" applyAlignment="1">
      <alignment horizontal="left" vertical="center"/>
    </xf>
    <xf numFmtId="0" fontId="9" fillId="8" borderId="3" xfId="0" applyNumberFormat="1" applyFont="1" applyFill="1" applyBorder="1" applyAlignment="1">
      <alignment horizontal="center" vertical="center" wrapText="1"/>
    </xf>
    <xf numFmtId="0" fontId="9" fillId="8" borderId="4" xfId="0" applyNumberFormat="1" applyFont="1" applyFill="1" applyBorder="1" applyAlignment="1">
      <alignment horizontal="center" vertical="center" wrapText="1"/>
    </xf>
    <xf numFmtId="0" fontId="9" fillId="8" borderId="5" xfId="0" applyNumberFormat="1" applyFont="1" applyFill="1" applyBorder="1" applyAlignment="1">
      <alignment horizontal="center" vertical="center" wrapText="1"/>
    </xf>
    <xf numFmtId="0" fontId="9" fillId="8" borderId="1" xfId="0" applyNumberFormat="1" applyFont="1" applyFill="1" applyBorder="1" applyAlignment="1">
      <alignment horizontal="center" vertical="center"/>
    </xf>
    <xf numFmtId="164" fontId="17" fillId="3" borderId="0" xfId="7" applyFont="1" applyFill="1" applyAlignment="1">
      <alignment horizontal="left" wrapText="1"/>
    </xf>
    <xf numFmtId="164" fontId="8" fillId="0" borderId="0" xfId="8" applyFont="1" applyBorder="1" applyAlignment="1">
      <alignment horizontal="left" vertical="center" wrapText="1"/>
    </xf>
    <xf numFmtId="164" fontId="13" fillId="0" borderId="8" xfId="8" applyFont="1" applyBorder="1" applyAlignment="1"/>
    <xf numFmtId="0" fontId="0" fillId="0" borderId="9" xfId="0" applyBorder="1" applyAlignment="1"/>
    <xf numFmtId="164" fontId="46" fillId="2" borderId="6" xfId="8" applyFont="1" applyFill="1" applyBorder="1" applyAlignment="1">
      <alignment horizontal="left" vertical="top" wrapText="1"/>
    </xf>
    <xf numFmtId="0" fontId="0" fillId="0" borderId="8" xfId="0" applyBorder="1"/>
    <xf numFmtId="164" fontId="46" fillId="2" borderId="6" xfId="8" applyFont="1" applyFill="1" applyBorder="1" applyAlignment="1">
      <alignment horizontal="left" vertical="top"/>
    </xf>
    <xf numFmtId="164" fontId="8" fillId="0" borderId="7" xfId="8" applyFont="1" applyBorder="1" applyAlignment="1">
      <alignment horizontal="left" vertical="center" wrapText="1"/>
    </xf>
    <xf numFmtId="0" fontId="46" fillId="2" borderId="3" xfId="0" applyFont="1" applyFill="1" applyBorder="1" applyAlignment="1">
      <alignment vertical="center"/>
    </xf>
    <xf numFmtId="0" fontId="46" fillId="2" borderId="5" xfId="0" applyFont="1" applyFill="1" applyBorder="1" applyAlignment="1">
      <alignment vertical="center"/>
    </xf>
    <xf numFmtId="0" fontId="40" fillId="0" borderId="6" xfId="0" applyFont="1" applyFill="1" applyBorder="1" applyAlignment="1"/>
    <xf numFmtId="0" fontId="40" fillId="0" borderId="8" xfId="0" applyFont="1" applyFill="1" applyBorder="1" applyAlignment="1"/>
  </cellXfs>
  <cellStyles count="36">
    <cellStyle name="Comma" xfId="1" builtinId="3"/>
    <cellStyle name="Comma 11 100" xfId="18"/>
    <cellStyle name="Hyperlink" xfId="4" builtinId="8"/>
    <cellStyle name="Indian Comma" xfId="11"/>
    <cellStyle name="Indian Comma 10" xfId="12"/>
    <cellStyle name="Indian Comma 4" xfId="16"/>
    <cellStyle name="Normal" xfId="0" builtinId="0"/>
    <cellStyle name="Normal 11" xfId="24"/>
    <cellStyle name="Normal 13 27" xfId="32"/>
    <cellStyle name="Normal 15" xfId="33"/>
    <cellStyle name="Normal 16" xfId="35"/>
    <cellStyle name="Normal 19 10" xfId="29"/>
    <cellStyle name="Normal 2" xfId="3"/>
    <cellStyle name="Normal 2 10 10" xfId="34"/>
    <cellStyle name="Normal 2 2" xfId="7"/>
    <cellStyle name="Normal 22" xfId="19"/>
    <cellStyle name="Normal 22 100" xfId="28"/>
    <cellStyle name="Normal 3" xfId="15"/>
    <cellStyle name="Normal 3 10 2" xfId="23"/>
    <cellStyle name="Normal 30 10" xfId="27"/>
    <cellStyle name="Normal 35 10" xfId="25"/>
    <cellStyle name="Normal 35 32" xfId="26"/>
    <cellStyle name="Normal 4" xfId="17"/>
    <cellStyle name="Normal 5" xfId="22"/>
    <cellStyle name="Normal 6" xfId="31"/>
    <cellStyle name="Normal 8" xfId="21"/>
    <cellStyle name="Normal_Calculation" xfId="9"/>
    <cellStyle name="Normal_January 2010" xfId="6"/>
    <cellStyle name="Normal_QIPTable (new to add)" xfId="10"/>
    <cellStyle name="Normal_Sanju Tables" xfId="13"/>
    <cellStyle name="Normal_Sanju Tables 2" xfId="30"/>
    <cellStyle name="Normal_Sanju Tables_tables-oct" xfId="5"/>
    <cellStyle name="Normal_Table 7" xfId="14"/>
    <cellStyle name="Normal_tables-oct" xfId="8"/>
    <cellStyle name="Percent" xfId="2" builtinId="5"/>
    <cellStyle name="Percent 2 10"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externalLink" Target="externalLinks/externalLink2.xml"/><Relationship Id="rId84" Type="http://schemas.openxmlformats.org/officeDocument/2006/relationships/externalLink" Target="externalLinks/externalLink10.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externalLink" Target="externalLinks/externalLink5.xml"/><Relationship Id="rId87"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externalLink" Target="externalLinks/externalLink8.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6.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1.xml"/><Relationship Id="rId83" Type="http://schemas.openxmlformats.org/officeDocument/2006/relationships/externalLink" Target="externalLinks/externalLink9.xml"/><Relationship Id="rId88"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4.xml"/><Relationship Id="rId81" Type="http://schemas.openxmlformats.org/officeDocument/2006/relationships/externalLink" Target="externalLinks/externalLink7.xml"/><Relationship Id="rId86"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160\Documents\Bulletin-%20Consolidation\March%202016\Bulletin%20Tables-%20Suvidha%20(1-2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2160\Documents\Bulletin-%20Consolidation\April%202016\Bulletin%20Tables-Akrit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1171\Local%20Settings\Temporary%20Internet%20Files\Content.IE5\P0WZAP1P\Bulletin_%20Tables_Suvidh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2160\AppData\Local\Microsoft\Windows\Temporary%20Internet%20Files\Content.Outlook\K2XTMOC1\Bulletin%20Tables-%20Suvidh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2160\AppData\Local\Microsoft\Windows\Temporary%20Internet%20Files\Content.Outlook\K2XTMOC1\SEBI_Bulletin_%20Tables_July_1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2160\AppData\Local\Microsoft\Windows\Temporary%20Internet%20Files\Content.Outlook\K2XTMOC1\Bulletin%20Tables-%20Prateek.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2160\Documents\Bulletin-%20Consolidation\March%202016\Bulletin%20Tables-%20Prateek%20(25-4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2160\Documents\Bulletin-%20Consolidation\February%202016\Bulletin%20Tables-%20Pratee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2160\AppData\Local\Microsoft\Windows\Temporary%20Internet%20Files\Content.Outlook\K2XTMOC1\SEBI%20Bulletin_Tables_July_2016%20Final.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2160\Documents\Bulletin-%20Consolidation\March%202016\Bulletin%20Tables-%20Akriti%20(41-60%20and%207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bl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Sheet1"/>
    </sheetNames>
    <sheetDataSet>
      <sheetData sheetId="0">
        <row r="2">
          <cell r="A2" t="str">
            <v>Table 1: SEBI Registered Market Intermediaries/Institutions</v>
          </cell>
        </row>
        <row r="7">
          <cell r="A7" t="str">
            <v>Table 6: Issues Listed on SME Platform</v>
          </cell>
        </row>
        <row r="8">
          <cell r="A8" t="str">
            <v xml:space="preserve">Table 7: Industry-wise Classification of Capital Raised through Public and Rights Issues </v>
          </cell>
        </row>
        <row r="12">
          <cell r="A12" t="str">
            <v>Table 11: Preferential Allotments Listed at BSE and NSE</v>
          </cell>
        </row>
        <row r="13">
          <cell r="A13" t="str">
            <v>Table 12: Private Placement of Corporate Debt Reported to BSE and NSE</v>
          </cell>
        </row>
        <row r="14">
          <cell r="A14" t="str">
            <v>Table 13: Trading in the Corporate Debt Market</v>
          </cell>
        </row>
        <row r="15">
          <cell r="A15" t="str">
            <v>Table 14: Ratings Assigned for Long-term Corporate Debt Securities (Maturity ≥ 1 year)</v>
          </cell>
        </row>
        <row r="16">
          <cell r="A16" t="str">
            <v>Table 15: Review of Accepted Ratings of Corporate Debt Securities (Maturity ≥ 1 year)</v>
          </cell>
        </row>
        <row r="18">
          <cell r="A18" t="str">
            <v xml:space="preserve">Table 17: Trends in Cash Segment of BSE </v>
          </cell>
        </row>
        <row r="19">
          <cell r="A19" t="str">
            <v xml:space="preserve">Table 18: Trends in Cash Segment of NSE </v>
          </cell>
        </row>
        <row r="20">
          <cell r="A20" t="str">
            <v>Table 19: City-wise Distribution of Turnover on Cash Segments of BSE and NSE</v>
          </cell>
        </row>
        <row r="21">
          <cell r="A21" t="str">
            <v>Table 20: Category-wise Share of Turnover in Cash Segment of BSE</v>
          </cell>
        </row>
      </sheetData>
      <sheetData sheetId="1">
        <row r="44">
          <cell r="A44" t="str">
            <v>$ indicates as on February 29, 2016.</v>
          </cell>
        </row>
      </sheetData>
      <sheetData sheetId="2" refreshError="1"/>
      <sheetData sheetId="3" refreshError="1"/>
      <sheetData sheetId="4">
        <row r="19">
          <cell r="A19" t="str">
            <v>$ indicates as on February 29, 2016.</v>
          </cell>
        </row>
      </sheetData>
      <sheetData sheetId="5">
        <row r="21">
          <cell r="A21" t="str">
            <v>$ indicates as on February 29, 2016.</v>
          </cell>
        </row>
      </sheetData>
      <sheetData sheetId="6" refreshError="1"/>
      <sheetData sheetId="7">
        <row r="22">
          <cell r="A22" t="str">
            <v>$ indicates as on February 29, 2016.</v>
          </cell>
        </row>
      </sheetData>
      <sheetData sheetId="8">
        <row r="18">
          <cell r="A18" t="str">
            <v>$ indicates as on February 29, 2016.</v>
          </cell>
        </row>
      </sheetData>
      <sheetData sheetId="9">
        <row r="17">
          <cell r="A17" t="str">
            <v>$ indicates as on February 29, 2016.</v>
          </cell>
        </row>
      </sheetData>
      <sheetData sheetId="10">
        <row r="19">
          <cell r="A19" t="str">
            <v>$ indicates as on February 29, 2016.</v>
          </cell>
        </row>
      </sheetData>
      <sheetData sheetId="11">
        <row r="17">
          <cell r="A17" t="str">
            <v>$ indicates as on February 29, 2016.</v>
          </cell>
        </row>
      </sheetData>
      <sheetData sheetId="12">
        <row r="17">
          <cell r="A17" t="str">
            <v>$ indicates as on February 29, 2016.</v>
          </cell>
        </row>
      </sheetData>
      <sheetData sheetId="13">
        <row r="17">
          <cell r="A17" t="str">
            <v>$ indicates as on February 29, 2016.</v>
          </cell>
        </row>
      </sheetData>
      <sheetData sheetId="14">
        <row r="18">
          <cell r="A18" t="str">
            <v>$ indicates as on February 29, 2016.</v>
          </cell>
        </row>
      </sheetData>
      <sheetData sheetId="15">
        <row r="17">
          <cell r="A17" t="str">
            <v>$ indicates as on February 29, 2016.</v>
          </cell>
        </row>
      </sheetData>
      <sheetData sheetId="16" refreshError="1"/>
      <sheetData sheetId="17">
        <row r="18">
          <cell r="A18" t="str">
            <v>$ indicates as on February 29, 2016.</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ables"/>
      <sheetName val="1"/>
      <sheetName val="2"/>
      <sheetName val="3"/>
      <sheetName val="Sheet2"/>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Sheet1"/>
      <sheetName val="Sheet3"/>
    </sheetNames>
    <sheetDataSet>
      <sheetData sheetId="0">
        <row r="59">
          <cell r="A59" t="str">
            <v>Table 58: Progress Report of NSDL &amp; CDSl as on end of March 2016 (Listed Companies)</v>
          </cell>
        </row>
        <row r="73">
          <cell r="A73" t="str">
            <v>Table 72: Macro Economic Indicators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Sheet1"/>
    </sheetNames>
    <sheetDataSet>
      <sheetData sheetId="0">
        <row r="3">
          <cell r="A3" t="str">
            <v xml:space="preserve">Table 2: Company-Wise Capital Raised through Public and Rights Issues (Equity) during June 2016 </v>
          </cell>
        </row>
        <row r="23">
          <cell r="A23" t="str">
            <v xml:space="preserve">Table 22: Component Stocks: S&amp;P BSE Sensex during June 2016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1">
          <cell r="A11" t="str">
            <v>$ indicates as on June 30, 2016.</v>
          </cell>
        </row>
      </sheetData>
      <sheetData sheetId="19"/>
      <sheetData sheetId="20">
        <row r="9">
          <cell r="A9" t="str">
            <v>$ indicates as on June 30, 2016.</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Sheet1"/>
    </sheetNames>
    <sheetDataSet>
      <sheetData sheetId="0" refreshError="1">
        <row r="22">
          <cell r="A22" t="str">
            <v>Table 21: Category-wise Share of Turnover in Cash Segment of NSE</v>
          </cell>
        </row>
        <row r="25">
          <cell r="A25" t="str">
            <v>Table 24: Advances/Declines in Cash Segment of BSE and NSE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Sheet1"/>
    </sheetNames>
    <sheetDataSet>
      <sheetData sheetId="0">
        <row r="24">
          <cell r="A24" t="str">
            <v xml:space="preserve">Table 23: Component Stocks: Nifty 50 Index during June 2016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les"/>
      <sheetName val="1"/>
      <sheetName val="2"/>
      <sheetName val="3"/>
      <sheetName val="Sheet2"/>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Sheet1"/>
    </sheetNames>
    <sheetDataSet>
      <sheetData sheetId="0" refreshError="1">
        <row r="26">
          <cell r="A26" t="str">
            <v>Table 25: Trading Frequency in Cash Segment of BSE and NSE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s"/>
      <sheetName val="1"/>
      <sheetName val="2"/>
      <sheetName val="3"/>
      <sheetName val="Sheet2"/>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Sheet1"/>
    </sheetNames>
    <sheetDataSet>
      <sheetData sheetId="0">
        <row r="27">
          <cell r="A27" t="str">
            <v>Table 26: Daily Volatility of Major Indices  (percent)</v>
          </cell>
        </row>
        <row r="28">
          <cell r="A28" t="str">
            <v>Table 27: Percentage Share of Top ‘N’ Securities/Members in Turnover of Cash Segment  (percent)</v>
          </cell>
        </row>
        <row r="29">
          <cell r="A29" t="str">
            <v xml:space="preserve">Table 28: Settlement Statistics for Cash Segment of BSE </v>
          </cell>
        </row>
        <row r="30">
          <cell r="A30" t="str">
            <v xml:space="preserve">Table 29: Settlement Statistics for Cash Segment of NSE </v>
          </cell>
        </row>
        <row r="31">
          <cell r="A31" t="str">
            <v xml:space="preserve">Table 30: Trends in Equity Derivatives Segment at BSE (Turnover in Notional Value) </v>
          </cell>
        </row>
        <row r="32">
          <cell r="A32" t="str">
            <v xml:space="preserve">Table 31: Trends in Equity Derivatives Segment at NSE </v>
          </cell>
        </row>
        <row r="34">
          <cell r="A34" t="str">
            <v>Table 33: Category-wise Share of Turnover &amp; Open Interest in Equity Derivative Segment of BSE</v>
          </cell>
        </row>
        <row r="35">
          <cell r="A35" t="str">
            <v>Table 34: Category-wise Share of Turnover &amp; Open Interest in Equity Derivative Segment of NSE</v>
          </cell>
        </row>
        <row r="38">
          <cell r="A38" t="str">
            <v>Table 37: Trends in Currency Derivatives Segment at NSE</v>
          </cell>
        </row>
        <row r="39">
          <cell r="A39" t="str">
            <v>Table 38: Trends in Currency Derivatives Segment at MSEI</v>
          </cell>
        </row>
        <row r="40">
          <cell r="A40" t="str">
            <v>Table 39: Trends in Currency Derivatives Segment at BSE</v>
          </cell>
        </row>
        <row r="42">
          <cell r="A42" t="str">
            <v>Table 41: Instrument-wise Turnover in Currency Derivatives of NSE</v>
          </cell>
        </row>
        <row r="43">
          <cell r="A43" t="str">
            <v>Table 42: Instrument-wise Turnover in Currency Derivative Segment of MSEI</v>
          </cell>
        </row>
        <row r="44">
          <cell r="A44" t="str">
            <v>Table 43: Instrument-wise Turnover in Currency Derivative Segment of BSE</v>
          </cell>
        </row>
        <row r="48">
          <cell r="A48" t="str">
            <v>Table 47: Trading Statistics of Interest Rate Futures at BSE, NSE and MSEI</v>
          </cell>
        </row>
      </sheetData>
      <sheetData sheetId="1">
        <row r="42">
          <cell r="A42" t="str">
            <v>6. *Stock brokers/sub-brokers pertaining to active stock exchanges.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5">
          <cell r="A15" t="str">
            <v>$ indicates as on February 29, 2016.</v>
          </cell>
        </row>
      </sheetData>
      <sheetData sheetId="17"/>
      <sheetData sheetId="18"/>
      <sheetData sheetId="19"/>
      <sheetData sheetId="20"/>
      <sheetData sheetId="21"/>
      <sheetData sheetId="22"/>
      <sheetData sheetId="23"/>
      <sheetData sheetId="24"/>
      <sheetData sheetId="25"/>
      <sheetData sheetId="26"/>
      <sheetData sheetId="27">
        <row r="19">
          <cell r="A19" t="str">
            <v>$ indicates as on February 29, 2016.</v>
          </cell>
        </row>
      </sheetData>
      <sheetData sheetId="28">
        <row r="33">
          <cell r="A33" t="str">
            <v>$ indicates as on February 29, 2016.</v>
          </cell>
        </row>
      </sheetData>
      <sheetData sheetId="29">
        <row r="16">
          <cell r="A16" t="str">
            <v>$ indicates as on February 29, 2016.</v>
          </cell>
        </row>
      </sheetData>
      <sheetData sheetId="30">
        <row r="16">
          <cell r="A16" t="str">
            <v>$ indicates as on February 29, 2016.</v>
          </cell>
        </row>
      </sheetData>
      <sheetData sheetId="31">
        <row r="19">
          <cell r="A19" t="str">
            <v>$ indicates as on February 29, 2016.</v>
          </cell>
        </row>
      </sheetData>
      <sheetData sheetId="32">
        <row r="19">
          <cell r="A19" t="str">
            <v>$ indicates as on February 29, 2016.</v>
          </cell>
        </row>
      </sheetData>
      <sheetData sheetId="33"/>
      <sheetData sheetId="34"/>
      <sheetData sheetId="35"/>
      <sheetData sheetId="36"/>
      <sheetData sheetId="37"/>
      <sheetData sheetId="38">
        <row r="19">
          <cell r="A19" t="str">
            <v>$ indicates as on February 29, 2016.</v>
          </cell>
        </row>
      </sheetData>
      <sheetData sheetId="39">
        <row r="18">
          <cell r="A18" t="str">
            <v>$ indicates as on February 29, 2016.</v>
          </cell>
        </row>
      </sheetData>
      <sheetData sheetId="40">
        <row r="18">
          <cell r="A18" t="str">
            <v>$ indicates as on February 29, 2016.</v>
          </cell>
        </row>
      </sheetData>
      <sheetData sheetId="41">
        <row r="19">
          <cell r="A19" t="str">
            <v>$ indicates as on February 29, 2016.</v>
          </cell>
        </row>
      </sheetData>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s"/>
      <sheetName val="1"/>
      <sheetName val="2"/>
      <sheetName val="3"/>
      <sheetName val="Sheet2"/>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Sheet1"/>
    </sheetNames>
    <sheetDataSet>
      <sheetData sheetId="0">
        <row r="26">
          <cell r="A26" t="str">
            <v>Table 25: Trading Frequency in Cash Segment of BSE and NSE</v>
          </cell>
        </row>
        <row r="36">
          <cell r="A36" t="str">
            <v>Table 35: Instrument-wise Turnover in Index Derivatives at BSE</v>
          </cell>
        </row>
        <row r="37">
          <cell r="A37" t="str">
            <v>Table 36: Instrument-wise Turnover in Index Derivatives at NSE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5">
          <cell r="A15" t="str">
            <v>$ indicates as on January 31, 2016.</v>
          </cell>
        </row>
      </sheetData>
      <sheetData sheetId="17"/>
      <sheetData sheetId="18"/>
      <sheetData sheetId="19"/>
      <sheetData sheetId="20"/>
      <sheetData sheetId="21"/>
      <sheetData sheetId="22"/>
      <sheetData sheetId="23"/>
      <sheetData sheetId="24"/>
      <sheetData sheetId="25"/>
      <sheetData sheetId="26"/>
      <sheetData sheetId="27">
        <row r="18">
          <cell r="A18" t="str">
            <v>$ indicates as on January 31, 2016.</v>
          </cell>
        </row>
      </sheetData>
      <sheetData sheetId="28">
        <row r="31">
          <cell r="A31" t="str">
            <v>$ indicates as on January 31, 2016.</v>
          </cell>
        </row>
      </sheetData>
      <sheetData sheetId="29">
        <row r="15">
          <cell r="A15" t="str">
            <v>$ indicates as on January 31, 2016.</v>
          </cell>
        </row>
      </sheetData>
      <sheetData sheetId="30">
        <row r="15">
          <cell r="A15" t="str">
            <v>$ indicates as on January 31, 2016.</v>
          </cell>
        </row>
      </sheetData>
      <sheetData sheetId="31">
        <row r="18">
          <cell r="A18" t="str">
            <v>$ indicates as on January 31, 2016.</v>
          </cell>
        </row>
      </sheetData>
      <sheetData sheetId="32">
        <row r="18">
          <cell r="A18" t="str">
            <v>$ indicates as on January 31, 2016.</v>
          </cell>
        </row>
      </sheetData>
      <sheetData sheetId="33"/>
      <sheetData sheetId="34"/>
      <sheetData sheetId="35"/>
      <sheetData sheetId="36"/>
      <sheetData sheetId="37"/>
      <sheetData sheetId="38">
        <row r="18">
          <cell r="A18" t="str">
            <v>$ indicates as on January 31, 2016.</v>
          </cell>
        </row>
      </sheetData>
      <sheetData sheetId="39">
        <row r="17">
          <cell r="A17" t="str">
            <v>$ indicates as on January 31, 2016.</v>
          </cell>
        </row>
      </sheetData>
      <sheetData sheetId="40">
        <row r="17">
          <cell r="A17" t="str">
            <v>$ indicates as on January 31, 2016.</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ables"/>
      <sheetName val="1"/>
      <sheetName val="2"/>
      <sheetName val="3"/>
      <sheetName val="Sheet2"/>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Sheet1"/>
      <sheetName val="Sheet3"/>
    </sheetNames>
    <sheetDataSet>
      <sheetData sheetId="0" refreshError="1"/>
      <sheetData sheetId="1">
        <row r="43">
          <cell r="A43" t="str">
            <v>$ indicates as on June 30, 2016.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s"/>
      <sheetName val="1"/>
      <sheetName val="2"/>
      <sheetName val="3"/>
      <sheetName val="Sheet2"/>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Sheet1"/>
      <sheetName val="Sheet3"/>
    </sheetNames>
    <sheetDataSet>
      <sheetData sheetId="0">
        <row r="50">
          <cell r="A50" t="str">
            <v>Table 49: Trends in Foreign Portfolio Investment</v>
          </cell>
        </row>
        <row r="52">
          <cell r="A52" t="str">
            <v>Table 51: Assets under the Custody of Custodians</v>
          </cell>
        </row>
        <row r="56">
          <cell r="A56" t="str">
            <v xml:space="preserve">Table 55: Number of Schemes and Folios by Investment Objective           </v>
          </cell>
        </row>
        <row r="58">
          <cell r="A58" t="str">
            <v>Table 57: Asset Under Management by Portfolio Manager</v>
          </cell>
        </row>
        <row r="60">
          <cell r="A60" t="str">
            <v>Table 59: Progress of Dematerialisation at NSDL and CDSL (Listed and Unlisted Companies)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mailto:NSE@" TargetMode="External"/><Relationship Id="rId1" Type="http://schemas.openxmlformats.org/officeDocument/2006/relationships/hyperlink" Target="mailto:NSE@"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3" Type="http://schemas.openxmlformats.org/officeDocument/2006/relationships/hyperlink" Target="http://mospi.nic.in/" TargetMode="External"/><Relationship Id="rId2" Type="http://schemas.openxmlformats.org/officeDocument/2006/relationships/hyperlink" Target="http://mospi.nic.in/" TargetMode="External"/><Relationship Id="rId1" Type="http://schemas.openxmlformats.org/officeDocument/2006/relationships/hyperlink" Target="http://mospi.nic.in/" TargetMode="External"/><Relationship Id="rId4"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E80"/>
  <sheetViews>
    <sheetView workbookViewId="0">
      <selection activeCell="D19" sqref="D19"/>
    </sheetView>
  </sheetViews>
  <sheetFormatPr defaultRowHeight="12.75"/>
  <cols>
    <col min="1" max="1" width="122" style="2" customWidth="1"/>
    <col min="2" max="2" width="10.28515625" style="2" customWidth="1"/>
    <col min="3" max="16384" width="9.140625" style="2"/>
  </cols>
  <sheetData>
    <row r="1" spans="1:4" ht="15">
      <c r="A1" s="1" t="s">
        <v>0</v>
      </c>
      <c r="C1" s="4"/>
      <c r="D1" s="4"/>
    </row>
    <row r="2" spans="1:4" s="4" customFormat="1" ht="14.25" customHeight="1">
      <c r="A2" s="3" t="s">
        <v>1</v>
      </c>
    </row>
    <row r="3" spans="1:4" s="4" customFormat="1" ht="14.25" customHeight="1">
      <c r="A3" s="3" t="s">
        <v>764</v>
      </c>
    </row>
    <row r="4" spans="1:4" s="4" customFormat="1" ht="14.25" customHeight="1">
      <c r="A4" s="3" t="s">
        <v>748</v>
      </c>
    </row>
    <row r="5" spans="1:4" s="4" customFormat="1" ht="14.25" customHeight="1">
      <c r="A5" s="3" t="s">
        <v>2</v>
      </c>
    </row>
    <row r="6" spans="1:4" s="4" customFormat="1" ht="14.25" customHeight="1">
      <c r="A6" s="3" t="s">
        <v>3</v>
      </c>
    </row>
    <row r="7" spans="1:4" s="4" customFormat="1" ht="14.25" customHeight="1">
      <c r="A7" s="3" t="s">
        <v>4</v>
      </c>
    </row>
    <row r="8" spans="1:4" s="4" customFormat="1" ht="14.25" customHeight="1">
      <c r="A8" s="3" t="s">
        <v>5</v>
      </c>
    </row>
    <row r="9" spans="1:4" s="4" customFormat="1" ht="14.25" customHeight="1">
      <c r="A9" s="3" t="s">
        <v>6</v>
      </c>
    </row>
    <row r="10" spans="1:4" s="4" customFormat="1" ht="14.25" customHeight="1">
      <c r="A10" s="3" t="s">
        <v>7</v>
      </c>
    </row>
    <row r="11" spans="1:4" s="4" customFormat="1" ht="14.25" customHeight="1">
      <c r="A11" s="3" t="s">
        <v>8</v>
      </c>
    </row>
    <row r="12" spans="1:4" s="4" customFormat="1" ht="14.25" customHeight="1">
      <c r="A12" s="3" t="s">
        <v>9</v>
      </c>
    </row>
    <row r="13" spans="1:4" s="4" customFormat="1" ht="14.25" customHeight="1">
      <c r="A13" s="3" t="s">
        <v>10</v>
      </c>
    </row>
    <row r="14" spans="1:4" s="4" customFormat="1" ht="14.25" customHeight="1">
      <c r="A14" s="3" t="s">
        <v>11</v>
      </c>
    </row>
    <row r="15" spans="1:4" s="4" customFormat="1" ht="14.25" customHeight="1">
      <c r="A15" s="3" t="s">
        <v>12</v>
      </c>
    </row>
    <row r="16" spans="1:4" s="4" customFormat="1" ht="14.25" customHeight="1">
      <c r="A16" s="3" t="s">
        <v>13</v>
      </c>
    </row>
    <row r="17" spans="1:5" s="4" customFormat="1" ht="14.25" customHeight="1">
      <c r="A17" s="3" t="s">
        <v>14</v>
      </c>
    </row>
    <row r="18" spans="1:5" s="4" customFormat="1" ht="14.25" customHeight="1">
      <c r="A18" s="3" t="s">
        <v>15</v>
      </c>
    </row>
    <row r="19" spans="1:5" s="4" customFormat="1" ht="14.25" customHeight="1">
      <c r="A19" s="3" t="s">
        <v>16</v>
      </c>
    </row>
    <row r="20" spans="1:5" s="4" customFormat="1" ht="14.25" customHeight="1">
      <c r="A20" s="3" t="s">
        <v>17</v>
      </c>
    </row>
    <row r="21" spans="1:5" s="4" customFormat="1" ht="14.25" customHeight="1">
      <c r="A21" s="3" t="s">
        <v>18</v>
      </c>
    </row>
    <row r="22" spans="1:5" s="540" customFormat="1" ht="14.25" customHeight="1">
      <c r="A22" s="3" t="s">
        <v>19</v>
      </c>
      <c r="C22" s="4"/>
      <c r="D22" s="4"/>
      <c r="E22" s="4"/>
    </row>
    <row r="23" spans="1:5" s="540" customFormat="1" ht="14.25" customHeight="1">
      <c r="A23" s="3" t="s">
        <v>765</v>
      </c>
      <c r="C23" s="4"/>
      <c r="D23" s="4"/>
      <c r="E23" s="4"/>
    </row>
    <row r="24" spans="1:5" s="540" customFormat="1" ht="14.25" customHeight="1">
      <c r="A24" s="3" t="s">
        <v>766</v>
      </c>
      <c r="C24" s="4"/>
      <c r="D24" s="4"/>
      <c r="E24" s="4"/>
    </row>
    <row r="25" spans="1:5" s="540" customFormat="1" ht="14.25" customHeight="1">
      <c r="A25" s="3" t="s">
        <v>20</v>
      </c>
    </row>
    <row r="26" spans="1:5" s="4" customFormat="1" ht="14.25" customHeight="1">
      <c r="A26" s="3" t="s">
        <v>21</v>
      </c>
    </row>
    <row r="27" spans="1:5" s="4" customFormat="1" ht="14.25" customHeight="1">
      <c r="A27" s="3" t="s">
        <v>22</v>
      </c>
    </row>
    <row r="28" spans="1:5" s="4" customFormat="1" ht="14.25" customHeight="1">
      <c r="A28" s="3" t="s">
        <v>23</v>
      </c>
    </row>
    <row r="29" spans="1:5" s="4" customFormat="1" ht="14.25" customHeight="1">
      <c r="A29" s="3" t="s">
        <v>24</v>
      </c>
    </row>
    <row r="30" spans="1:5" s="4" customFormat="1" ht="14.25" customHeight="1">
      <c r="A30" s="3" t="s">
        <v>25</v>
      </c>
    </row>
    <row r="31" spans="1:5" s="4" customFormat="1" ht="14.25" customHeight="1">
      <c r="A31" s="3" t="s">
        <v>26</v>
      </c>
    </row>
    <row r="32" spans="1:5" s="4" customFormat="1" ht="14.25" customHeight="1">
      <c r="A32" s="3" t="s">
        <v>27</v>
      </c>
    </row>
    <row r="33" spans="1:1" s="4" customFormat="1" ht="14.25" customHeight="1">
      <c r="A33" s="3" t="s">
        <v>28</v>
      </c>
    </row>
    <row r="34" spans="1:1" s="4" customFormat="1" ht="14.25" customHeight="1">
      <c r="A34" s="3" t="s">
        <v>29</v>
      </c>
    </row>
    <row r="35" spans="1:1" s="4" customFormat="1" ht="14.25" customHeight="1">
      <c r="A35" s="3" t="s">
        <v>30</v>
      </c>
    </row>
    <row r="36" spans="1:1" s="4" customFormat="1" ht="14.25" customHeight="1">
      <c r="A36" s="3" t="s">
        <v>31</v>
      </c>
    </row>
    <row r="37" spans="1:1" s="4" customFormat="1" ht="14.25" customHeight="1">
      <c r="A37" s="3" t="s">
        <v>32</v>
      </c>
    </row>
    <row r="38" spans="1:1" s="4" customFormat="1" ht="14.25" customHeight="1">
      <c r="A38" s="3" t="s">
        <v>33</v>
      </c>
    </row>
    <row r="39" spans="1:1" s="4" customFormat="1" ht="14.25" customHeight="1">
      <c r="A39" s="3" t="s">
        <v>34</v>
      </c>
    </row>
    <row r="40" spans="1:1" s="4" customFormat="1" ht="14.25" customHeight="1">
      <c r="A40" s="3" t="s">
        <v>35</v>
      </c>
    </row>
    <row r="41" spans="1:1" s="4" customFormat="1" ht="14.25" customHeight="1">
      <c r="A41" s="3" t="s">
        <v>36</v>
      </c>
    </row>
    <row r="42" spans="1:1" s="4" customFormat="1" ht="14.25" customHeight="1">
      <c r="A42" s="3" t="s">
        <v>37</v>
      </c>
    </row>
    <row r="43" spans="1:1" s="4" customFormat="1" ht="14.25" customHeight="1">
      <c r="A43" s="3" t="s">
        <v>38</v>
      </c>
    </row>
    <row r="44" spans="1:1" s="4" customFormat="1" ht="14.25" customHeight="1">
      <c r="A44" s="3" t="s">
        <v>39</v>
      </c>
    </row>
    <row r="45" spans="1:1" s="4" customFormat="1" ht="14.25" customHeight="1">
      <c r="A45" s="3" t="s">
        <v>452</v>
      </c>
    </row>
    <row r="46" spans="1:1" s="4" customFormat="1" ht="14.25" customHeight="1">
      <c r="A46" s="3" t="s">
        <v>40</v>
      </c>
    </row>
    <row r="47" spans="1:1" s="4" customFormat="1" ht="14.25" customHeight="1">
      <c r="A47" s="3" t="s">
        <v>41</v>
      </c>
    </row>
    <row r="48" spans="1:1" s="4" customFormat="1" ht="14.25" customHeight="1">
      <c r="A48" s="3" t="s">
        <v>42</v>
      </c>
    </row>
    <row r="49" spans="1:1" s="4" customFormat="1" ht="14.25" customHeight="1">
      <c r="A49" s="3" t="s">
        <v>43</v>
      </c>
    </row>
    <row r="50" spans="1:1" s="4" customFormat="1" ht="14.25" customHeight="1">
      <c r="A50" s="3" t="s">
        <v>44</v>
      </c>
    </row>
    <row r="51" spans="1:1" s="4" customFormat="1" ht="14.25" customHeight="1">
      <c r="A51" s="3" t="s">
        <v>453</v>
      </c>
    </row>
    <row r="52" spans="1:1" s="540" customFormat="1" ht="14.25" customHeight="1">
      <c r="A52" s="539" t="s">
        <v>45</v>
      </c>
    </row>
    <row r="53" spans="1:1" s="4" customFormat="1" ht="14.25" customHeight="1">
      <c r="A53" s="3" t="s">
        <v>46</v>
      </c>
    </row>
    <row r="54" spans="1:1" s="4" customFormat="1" ht="14.25" customHeight="1">
      <c r="A54" s="3" t="s">
        <v>47</v>
      </c>
    </row>
    <row r="55" spans="1:1" s="4" customFormat="1" ht="14.25" customHeight="1">
      <c r="A55" s="3" t="s">
        <v>48</v>
      </c>
    </row>
    <row r="56" spans="1:1" s="4" customFormat="1" ht="14.25" customHeight="1">
      <c r="A56" s="3" t="s">
        <v>49</v>
      </c>
    </row>
    <row r="57" spans="1:1" s="4" customFormat="1" ht="14.25" customHeight="1">
      <c r="A57" s="3" t="s">
        <v>50</v>
      </c>
    </row>
    <row r="58" spans="1:1" s="4" customFormat="1" ht="14.25" customHeight="1">
      <c r="A58" s="3" t="s">
        <v>51</v>
      </c>
    </row>
    <row r="59" spans="1:1" s="4" customFormat="1" ht="14.25" customHeight="1">
      <c r="A59" s="3" t="s">
        <v>759</v>
      </c>
    </row>
    <row r="60" spans="1:1" s="4" customFormat="1" ht="14.25" customHeight="1">
      <c r="A60" s="3" t="s">
        <v>52</v>
      </c>
    </row>
    <row r="61" spans="1:1" s="4" customFormat="1" ht="14.25" customHeight="1">
      <c r="A61" s="3" t="s">
        <v>760</v>
      </c>
    </row>
    <row r="62" spans="1:1" s="4" customFormat="1" ht="14.25" customHeight="1">
      <c r="A62" s="3" t="s">
        <v>53</v>
      </c>
    </row>
    <row r="63" spans="1:1" s="4" customFormat="1" ht="14.25" customHeight="1">
      <c r="A63" s="3" t="s">
        <v>54</v>
      </c>
    </row>
    <row r="64" spans="1:1" s="4" customFormat="1" ht="14.25" customHeight="1">
      <c r="A64" s="3" t="s">
        <v>55</v>
      </c>
    </row>
    <row r="65" spans="1:1" s="4" customFormat="1" ht="14.25" customHeight="1">
      <c r="A65" s="3" t="s">
        <v>56</v>
      </c>
    </row>
    <row r="66" spans="1:1" s="4" customFormat="1" ht="14.25" customHeight="1">
      <c r="A66" s="3" t="s">
        <v>57</v>
      </c>
    </row>
    <row r="67" spans="1:1" s="4" customFormat="1" ht="14.25" customHeight="1">
      <c r="A67" s="3" t="s">
        <v>58</v>
      </c>
    </row>
    <row r="68" spans="1:1" s="4" customFormat="1" ht="14.25" customHeight="1">
      <c r="A68" s="3" t="s">
        <v>300</v>
      </c>
    </row>
    <row r="69" spans="1:1" s="4" customFormat="1" ht="14.25" customHeight="1">
      <c r="A69" s="3" t="s">
        <v>301</v>
      </c>
    </row>
    <row r="70" spans="1:1" s="4" customFormat="1" ht="14.25" customHeight="1">
      <c r="A70" s="3" t="s">
        <v>59</v>
      </c>
    </row>
    <row r="71" spans="1:1" s="4" customFormat="1" ht="14.25" customHeight="1">
      <c r="A71" s="3" t="s">
        <v>60</v>
      </c>
    </row>
    <row r="72" spans="1:1" s="4" customFormat="1" ht="14.25" customHeight="1">
      <c r="A72" s="3" t="s">
        <v>61</v>
      </c>
    </row>
    <row r="73" spans="1:1" s="540" customFormat="1" ht="14.25" customHeight="1">
      <c r="A73" s="539" t="s">
        <v>62</v>
      </c>
    </row>
    <row r="74" spans="1:1" ht="14.25" customHeight="1">
      <c r="A74" s="5"/>
    </row>
    <row r="75" spans="1:1">
      <c r="A75" s="6" t="s">
        <v>63</v>
      </c>
    </row>
    <row r="76" spans="1:1">
      <c r="A76" s="7" t="s">
        <v>64</v>
      </c>
    </row>
    <row r="77" spans="1:1">
      <c r="A77" s="7" t="s">
        <v>65</v>
      </c>
    </row>
    <row r="78" spans="1:1">
      <c r="A78" s="7" t="s">
        <v>66</v>
      </c>
    </row>
    <row r="79" spans="1:1">
      <c r="A79" s="7" t="s">
        <v>67</v>
      </c>
    </row>
    <row r="80" spans="1:1">
      <c r="A80" s="7" t="s">
        <v>68</v>
      </c>
    </row>
  </sheetData>
  <hyperlinks>
    <hyperlink ref="A37" location="'41 '!A1" display="Table 41: Instrument-wise Turnover in Index Derivatives at NSE"/>
    <hyperlink ref="A16" location="'15'!A1" display="Table 15: Review of Accepted Ratings of Corporate Debt Securities (Maturity ≥ 1 year)"/>
    <hyperlink ref="A17" location="'16'!A1" display="Table 16: Distribution of Turnover on Cash Segments of Exchanges (` crore)"/>
    <hyperlink ref="A18" location="'17'!A1" display="Table 17: Trends in Cash Segment of BSE "/>
    <hyperlink ref="A19" location="'18'!A1" display="Table 18: Trends in Cash Segment of NSE "/>
    <hyperlink ref="A20" location="'19'!A1" display="Table 19: City-wise Distribution of Turnover on Cash Segments of BSE and NSE"/>
    <hyperlink ref="A21" location="'20'!A1" display="Table 20: Category-wise Share of Turnover in Cash Segment of BSE"/>
    <hyperlink ref="A22" location="'21'!A1" display="Table 21: Category-wise Share of Turnover in Cash Segment of NSE"/>
    <hyperlink ref="A23" location="'22'!A1" display="Table 22: Component Stocks: S&amp;P BSE Sensex during January 2016 "/>
    <hyperlink ref="A24" location="'23'!A1" display="Table 23: Component Stocks: CNX Nifty Index during January 2016 "/>
    <hyperlink ref="A25" location="'24'!A1" display="Table 24: Advances/Declines in Cash Segment of BSE and NSE"/>
    <hyperlink ref="A26" location="'28'!A1" display="Table 28: Trading Frequency in Cash Segment of BSE and NSE"/>
    <hyperlink ref="A27" location="'29'!A1" display="Table 29: Daily Volatility of Major Indices  (percent)"/>
    <hyperlink ref="A28" location="'30'!A1" display="Table 30: Percentage Share of Top ‘N’ Securities/Members in Turnover of Cash Segment  (percent)"/>
    <hyperlink ref="A29" location="'31'!A1" display="Table 31: Settlement Statistics for Cash Segment of BSE "/>
    <hyperlink ref="A30" location="'32'!A1" display="Table 32: Settlement Statistics for Cash Segment of NSE "/>
    <hyperlink ref="A31" location="'33'!A1" display="Table 33: Trends in Equity Derivatives Segment at BSE (Turnover in Notional Value) "/>
    <hyperlink ref="A32" location="'34'!A1" display="Table 34: Trends in Equity Derivatives Segment at NSE "/>
    <hyperlink ref="A33" location="'37'!A1" display="Table 37: Settlement Statistics in Equity Derivatives Segment at BSE and NSE (` crore)"/>
    <hyperlink ref="A34" location="'38'!A1" display="Table 38: Category-wise Share of Turnover &amp; Open Interest in Equity Derivative Segment of BSE"/>
    <hyperlink ref="A35" location="'39'!A1" display="Table 39: Category-wise Share of Turnover &amp; Open Interest in Equity Derivative Segment of NSE"/>
    <hyperlink ref="A36" location="'40'!A1" display="Table 40: Instrument-wise Turnover in Index Derivatives at BSE"/>
    <hyperlink ref="A38" location="'42 '!A1" display="Table 42: Trends in Currency Derivatives Segment at NSE"/>
    <hyperlink ref="A39" location="'43 '!A1" display="Table 43: Trends in Currency Derivatives Segment at MSEI"/>
    <hyperlink ref="A40" location="'44 '!A1" display="Table 44: Trends in Currency Derivatives Segment at BSE"/>
    <hyperlink ref="A41" location="'48 '!A1" display="Table 48: Settlement Statistics of Currency Derivatives Segment (` crore)"/>
    <hyperlink ref="A42" location="'41'!A1" display="Table 41: Instrument-wise Turnover in Currency Derivatives of NSE"/>
    <hyperlink ref="A43" location="'42'!A1" display="Table 42: Instrument-wise Turnover in Currency Derivative Segment of MSEI"/>
    <hyperlink ref="A44" location="'43'!A1" display="Table 43: Instrument-wise Turnover in Currency Derivative Segment of BSE"/>
    <hyperlink ref="A45" location="'44'!A1" display="Table 44: Maturity-wise Turnover in Currency Derivative Segment of NSE  (` crore)"/>
    <hyperlink ref="A46" location="'45'!A1" display="Table 45: Maturity-wise Turnover in Currency Derivative Segment of MSEI (` crore)"/>
    <hyperlink ref="A47" location="'46'!A1" display="Table 46: Maturity-wise Turnover in Currency Derivative Segment of BSE (` crore)"/>
    <hyperlink ref="A48" location="'47'!A1" display="Table 47: Trading Statistics of Interest Rate Futures at BSE, NSE and MSEI"/>
    <hyperlink ref="A7" location="'6'!A1" display="Table 6: Issues Listed on SME Platform"/>
    <hyperlink ref="A8" location="'7'!A1" display="Table 7: Industry-wise Classification of Capital Raised through Public and Rights Issues "/>
    <hyperlink ref="A9" location="'8'!A1" display="Table 8: Sector-wise and Region-wise Distribution of Capital Mobilised through Public and Rights Issues "/>
    <hyperlink ref="A10" location="'9'!A1" display="Table 9: Size-wise Classification of Capital Raised through Public and Rights Issues "/>
    <hyperlink ref="A11" location="'10'!A1" display="Table 10: Capital Raised by Listed Companies from the Primary Market through QIPs"/>
    <hyperlink ref="A12" location="'11'!A1" display="Table 11: Preferential Allotments Listed at BSE and NSE"/>
    <hyperlink ref="A13" location="'12'!A1" display="Table 12: Private Placement of Corporate Debt Reported to BSE and NSE"/>
    <hyperlink ref="A14" location="'13'!A1" display="Table 13: Trading in the Corporate Debt Market"/>
    <hyperlink ref="A15" location="'14'!A1" display="Table 14: Ratings Assigned for Long-term Corporate Debt Securities (Maturity ≥ 1 year)"/>
    <hyperlink ref="A61" location="'60'!A1" display="Table 60: Depository Statistics for January 2016"/>
    <hyperlink ref="A60" location="'59'!A1" display="Table 59: Progress of Dematerialisation at NSDL and CDSL (Listed and Unlisted Companies)"/>
    <hyperlink ref="A59" location="'58'!A1" display="Table 58: Progress Report of NSDL &amp; CDSl as on end of January 2016 (Listed Companies)"/>
    <hyperlink ref="A58" location="'57'!A1" display="Table 57: Asset Under Management by Portfolio Manager"/>
    <hyperlink ref="A57" location="'56'!A1" display="Table 56: Trends in Transactions on Stock Exchanges by Mutual Funds (` crore)"/>
    <hyperlink ref="A56" location="'55'!A1" display="Table 55: Number of Schemes and Folios by Investment Objective           "/>
    <hyperlink ref="A55" location="'54'!A1" display="Table 54: Scheme-wise Resource Mobilisation and Assets under Management by Mutual Funds (` crore)"/>
    <hyperlink ref="A54" location="'53'!A1" display="Table 53: Type-wise Resource Mobilisation by Mutual Funds: Open-ended and Close-ended (` crore)"/>
    <hyperlink ref="A53" location="'52'!A1" display="Table 52: Trends in Resource Mobilization by Mutual Funds (` crore)"/>
    <hyperlink ref="A52" location="'63'!A1" display="Table 63: Assets under the Custody of Custodians"/>
    <hyperlink ref="A51" location="'50'!A1" display="Table 50: Notional Value of Offshore Derivative Instruments (ODIs) Vs Assets Under Custody (AUC) of FPIs/Deemed FPIs (` crore)"/>
    <hyperlink ref="A50" location="'49'!A1" display="Table 49: Trends in Foreign Portfolio Investment"/>
    <hyperlink ref="A63" location="'62'!A1" display="Table 62: Trends in MCXCOMDEX of MCX"/>
    <hyperlink ref="A64" location="'63'!A1" display="Table 63: Trends in Dhaanya of NCDEX"/>
    <hyperlink ref="A65" location="'64'!A1" display="Table 64: Trends in Commodity Futures at MCX "/>
    <hyperlink ref="A66" location="'65'!A1" display="Table 65: Trends in Commodity Futures at NCDEX "/>
    <hyperlink ref="A67" location="'66'!A1" display="Table 66: Trends in Commodity Futures at NMCE "/>
    <hyperlink ref="A68" location="'67'!A1" display="Table 67: Category-wise Share in Turnover at MCX (percent) "/>
    <hyperlink ref="A69" location="'68'!A1" display="Table 68: Category-wise Share in Turnover at NCDEX (percent) "/>
    <hyperlink ref="A70" location="'69'!A1" display="Table 69: Category-wise Percentage Share of Turnover &amp; Open Interest at MCX"/>
    <hyperlink ref="A71" location="'70'!A1" display="Table 70: Category-wise  Percentage Share of Turnover &amp; Open Interest at NCDEX"/>
    <hyperlink ref="A72" location="'71'!A1" display="Table 71: Category-wise Percentage Share of Turnover &amp; Open Interest at NMCE"/>
    <hyperlink ref="A62" location="'61'!A1" display="Table 61: National Commoditiy Exchanges - Permitted Commodities"/>
    <hyperlink ref="A6" location="'5'!A1" display="Table 5: Capital Raised from the Primary Market through though Public and Rights Issues "/>
    <hyperlink ref="A5" location="'4'!A1" display="Table 4: Substantial Acquisition of Shares and Takeovers"/>
    <hyperlink ref="A4" location="'3'!A1" display="Table 3: Open Offers under SEBI Takeover Code closed during September 2015"/>
    <hyperlink ref="A3" location="'2'!A1" display="Table 2: Company-Wise Capital Raised through Public and Rights Issues (Equity) during September 2015 "/>
    <hyperlink ref="A2" location="'1'!A1" display="Table 1: SEBI Registered Market Intermediaries/Institutions"/>
    <hyperlink ref="A49" location="'48'!A1" display="Table 48: Settlement Statistics in Interest Rate Futures at BSE, NSE and MSEI (` crore)"/>
    <hyperlink ref="A73" location="'72'!A1" display="Table 72: Macro Economic Indicators"/>
  </hyperlinks>
  <pageMargins left="0.7" right="0.7" top="0.75" bottom="0.75" header="0.3" footer="0.3"/>
  <pageSetup scale="85" orientation="portrait" r:id="rId1"/>
</worksheet>
</file>

<file path=xl/worksheets/sheet10.xml><?xml version="1.0" encoding="utf-8"?>
<worksheet xmlns="http://schemas.openxmlformats.org/spreadsheetml/2006/main" xmlns:r="http://schemas.openxmlformats.org/officeDocument/2006/relationships">
  <dimension ref="A1:N12"/>
  <sheetViews>
    <sheetView zoomScaleSheetLayoutView="115" workbookViewId="0">
      <selection activeCell="G16" sqref="G16"/>
    </sheetView>
  </sheetViews>
  <sheetFormatPr defaultColWidth="9.140625" defaultRowHeight="12.75"/>
  <cols>
    <col min="1" max="1" width="8.42578125" style="116" customWidth="1"/>
    <col min="2" max="2" width="6.85546875" style="116" customWidth="1"/>
    <col min="3" max="3" width="8" style="116" customWidth="1"/>
    <col min="4" max="4" width="6.28515625" style="116" customWidth="1"/>
    <col min="5" max="5" width="8.140625" style="116" customWidth="1"/>
    <col min="6" max="6" width="7" style="116" customWidth="1"/>
    <col min="7" max="7" width="8" style="116" customWidth="1"/>
    <col min="8" max="8" width="6.28515625" style="116" customWidth="1"/>
    <col min="9" max="9" width="7.5703125" style="116" customWidth="1"/>
    <col min="10" max="10" width="6.42578125" style="116" customWidth="1"/>
    <col min="11" max="11" width="7.85546875" style="116" customWidth="1"/>
    <col min="12" max="12" width="6.28515625" style="116" customWidth="1"/>
    <col min="13" max="13" width="7.5703125" style="116" customWidth="1"/>
    <col min="14" max="16384" width="9.140625" style="116"/>
  </cols>
  <sheetData>
    <row r="1" spans="1:14" s="62" customFormat="1" ht="18.75">
      <c r="A1" s="948" t="str">
        <f>Tables!A10</f>
        <v xml:space="preserve">Table 9: Size-wise Classification of Capital Raised through Public and Rights Issues </v>
      </c>
      <c r="B1" s="948"/>
      <c r="C1" s="948"/>
      <c r="D1" s="948"/>
      <c r="E1" s="948"/>
      <c r="F1" s="948"/>
      <c r="G1" s="948"/>
      <c r="H1" s="948"/>
      <c r="I1" s="948"/>
      <c r="J1" s="948"/>
      <c r="K1" s="948"/>
      <c r="L1" s="948"/>
      <c r="M1" s="948"/>
    </row>
    <row r="2" spans="1:14" s="62" customFormat="1" ht="26.25" customHeight="1">
      <c r="A2" s="949" t="s">
        <v>173</v>
      </c>
      <c r="B2" s="961" t="s">
        <v>128</v>
      </c>
      <c r="C2" s="962"/>
      <c r="D2" s="961" t="s">
        <v>174</v>
      </c>
      <c r="E2" s="962"/>
      <c r="F2" s="963" t="s">
        <v>175</v>
      </c>
      <c r="G2" s="964"/>
      <c r="H2" s="963" t="s">
        <v>176</v>
      </c>
      <c r="I2" s="964"/>
      <c r="J2" s="963" t="s">
        <v>177</v>
      </c>
      <c r="K2" s="964"/>
      <c r="L2" s="963" t="s">
        <v>178</v>
      </c>
      <c r="M2" s="964"/>
    </row>
    <row r="3" spans="1:14" s="117" customFormat="1" ht="40.5" customHeight="1">
      <c r="A3" s="951"/>
      <c r="B3" s="826" t="s">
        <v>149</v>
      </c>
      <c r="C3" s="827" t="s">
        <v>153</v>
      </c>
      <c r="D3" s="826" t="s">
        <v>149</v>
      </c>
      <c r="E3" s="827" t="s">
        <v>153</v>
      </c>
      <c r="F3" s="826" t="s">
        <v>149</v>
      </c>
      <c r="G3" s="827" t="s">
        <v>153</v>
      </c>
      <c r="H3" s="826" t="s">
        <v>149</v>
      </c>
      <c r="I3" s="827" t="s">
        <v>153</v>
      </c>
      <c r="J3" s="826" t="s">
        <v>149</v>
      </c>
      <c r="K3" s="827" t="s">
        <v>153</v>
      </c>
      <c r="L3" s="826" t="s">
        <v>149</v>
      </c>
      <c r="M3" s="827" t="s">
        <v>153</v>
      </c>
    </row>
    <row r="4" spans="1:14" s="118" customFormat="1" ht="15.75" customHeight="1">
      <c r="A4" s="55" t="s">
        <v>677</v>
      </c>
      <c r="B4" s="107">
        <v>108</v>
      </c>
      <c r="C4" s="107">
        <v>58166.420000000006</v>
      </c>
      <c r="D4" s="107">
        <v>29</v>
      </c>
      <c r="E4" s="107">
        <v>80.279999999999987</v>
      </c>
      <c r="F4" s="107">
        <v>13</v>
      </c>
      <c r="G4" s="107">
        <v>82.45</v>
      </c>
      <c r="H4" s="107">
        <v>9</v>
      </c>
      <c r="I4" s="107">
        <v>166.23</v>
      </c>
      <c r="J4" s="107">
        <v>7</v>
      </c>
      <c r="K4" s="107">
        <v>487.07</v>
      </c>
      <c r="L4" s="107">
        <v>50</v>
      </c>
      <c r="M4" s="107">
        <v>57350.389999999992</v>
      </c>
    </row>
    <row r="5" spans="1:14" s="118" customFormat="1" ht="15.75" customHeight="1">
      <c r="A5" s="55" t="s">
        <v>678</v>
      </c>
      <c r="B5" s="107">
        <v>24</v>
      </c>
      <c r="C5" s="107">
        <v>7836.4500000000007</v>
      </c>
      <c r="D5" s="107">
        <v>5</v>
      </c>
      <c r="E5" s="107">
        <v>13.93</v>
      </c>
      <c r="F5" s="107">
        <v>5</v>
      </c>
      <c r="G5" s="107">
        <v>35.06</v>
      </c>
      <c r="H5" s="107">
        <v>3</v>
      </c>
      <c r="I5" s="107">
        <v>85.259999999999991</v>
      </c>
      <c r="J5" s="107">
        <v>1</v>
      </c>
      <c r="K5" s="107">
        <v>75</v>
      </c>
      <c r="L5" s="107">
        <v>10</v>
      </c>
      <c r="M5" s="107">
        <v>7627.2</v>
      </c>
    </row>
    <row r="6" spans="1:14" s="118" customFormat="1" ht="15.75" customHeight="1">
      <c r="A6" s="58">
        <v>42474</v>
      </c>
      <c r="B6" s="109">
        <v>5</v>
      </c>
      <c r="C6" s="109">
        <v>3571.9</v>
      </c>
      <c r="D6" s="119">
        <v>1</v>
      </c>
      <c r="E6" s="119">
        <v>2.6</v>
      </c>
      <c r="F6" s="119">
        <v>0</v>
      </c>
      <c r="G6" s="119">
        <v>0</v>
      </c>
      <c r="H6" s="119">
        <v>1</v>
      </c>
      <c r="I6" s="119">
        <v>30.9</v>
      </c>
      <c r="J6" s="119">
        <v>0</v>
      </c>
      <c r="K6" s="119">
        <v>0</v>
      </c>
      <c r="L6" s="119">
        <v>3</v>
      </c>
      <c r="M6" s="119">
        <v>3538.4</v>
      </c>
    </row>
    <row r="7" spans="1:14" s="118" customFormat="1" ht="15.75" customHeight="1">
      <c r="A7" s="58">
        <v>42504</v>
      </c>
      <c r="B7" s="109">
        <v>8</v>
      </c>
      <c r="C7" s="109">
        <v>1746.1100000000001</v>
      </c>
      <c r="D7" s="119">
        <v>0</v>
      </c>
      <c r="E7" s="119">
        <v>0</v>
      </c>
      <c r="F7" s="119">
        <v>3</v>
      </c>
      <c r="G7" s="119">
        <v>21.19</v>
      </c>
      <c r="H7" s="119">
        <v>0</v>
      </c>
      <c r="I7" s="119">
        <v>0</v>
      </c>
      <c r="J7" s="119">
        <v>1</v>
      </c>
      <c r="K7" s="119">
        <v>75</v>
      </c>
      <c r="L7" s="119">
        <v>4</v>
      </c>
      <c r="M7" s="119">
        <v>1649.92</v>
      </c>
    </row>
    <row r="8" spans="1:14" s="118" customFormat="1" ht="15.75" customHeight="1">
      <c r="A8" s="58">
        <v>42535</v>
      </c>
      <c r="B8" s="109">
        <v>11</v>
      </c>
      <c r="C8" s="109">
        <v>2518.44</v>
      </c>
      <c r="D8" s="119">
        <v>4</v>
      </c>
      <c r="E8" s="119">
        <v>11.33</v>
      </c>
      <c r="F8" s="119">
        <v>2</v>
      </c>
      <c r="G8" s="119">
        <v>13.87</v>
      </c>
      <c r="H8" s="119">
        <v>2</v>
      </c>
      <c r="I8" s="119">
        <v>54.36</v>
      </c>
      <c r="J8" s="119">
        <v>0</v>
      </c>
      <c r="K8" s="119">
        <v>0</v>
      </c>
      <c r="L8" s="119">
        <v>3</v>
      </c>
      <c r="M8" s="119">
        <v>2438.88</v>
      </c>
    </row>
    <row r="9" spans="1:14" s="115" customFormat="1" ht="15" customHeight="1">
      <c r="A9" s="959" t="s">
        <v>723</v>
      </c>
      <c r="B9" s="959"/>
      <c r="C9" s="959"/>
      <c r="D9" s="959"/>
      <c r="E9" s="959"/>
      <c r="F9" s="959"/>
      <c r="M9" s="120"/>
      <c r="N9" s="121"/>
    </row>
    <row r="10" spans="1:14" s="115" customFormat="1" ht="15" customHeight="1">
      <c r="A10" s="960" t="s">
        <v>116</v>
      </c>
      <c r="B10" s="960"/>
      <c r="C10" s="960"/>
      <c r="D10" s="960"/>
      <c r="E10" s="960"/>
      <c r="F10" s="112"/>
    </row>
    <row r="11" spans="1:14">
      <c r="M11" s="122"/>
    </row>
    <row r="12" spans="1:14">
      <c r="M12" s="122"/>
    </row>
  </sheetData>
  <mergeCells count="10">
    <mergeCell ref="A9:F9"/>
    <mergeCell ref="A10:E10"/>
    <mergeCell ref="A1:M1"/>
    <mergeCell ref="A2:A3"/>
    <mergeCell ref="B2:C2"/>
    <mergeCell ref="D2:E2"/>
    <mergeCell ref="F2:G2"/>
    <mergeCell ref="H2:I2"/>
    <mergeCell ref="J2:K2"/>
    <mergeCell ref="L2:M2"/>
  </mergeCells>
  <pageMargins left="0.75" right="0.75" top="1" bottom="1" header="0.5" footer="0.5"/>
  <pageSetup orientation="landscape" r:id="rId1"/>
  <headerFooter alignWithMargins="0"/>
</worksheet>
</file>

<file path=xl/worksheets/sheet11.xml><?xml version="1.0" encoding="utf-8"?>
<worksheet xmlns="http://schemas.openxmlformats.org/spreadsheetml/2006/main" xmlns:r="http://schemas.openxmlformats.org/officeDocument/2006/relationships">
  <dimension ref="A1:J16"/>
  <sheetViews>
    <sheetView zoomScaleSheetLayoutView="115" workbookViewId="0">
      <selection activeCell="G14" sqref="G14"/>
    </sheetView>
  </sheetViews>
  <sheetFormatPr defaultColWidth="9.140625" defaultRowHeight="12.75"/>
  <cols>
    <col min="1" max="1" width="8.7109375" style="134" customWidth="1"/>
    <col min="2" max="2" width="7.85546875" style="134" customWidth="1"/>
    <col min="3" max="3" width="9" style="134" customWidth="1"/>
    <col min="4" max="4" width="9.28515625" style="134" customWidth="1"/>
    <col min="5" max="7" width="8.42578125" style="134" customWidth="1"/>
    <col min="8" max="8" width="8.5703125" style="134" customWidth="1"/>
    <col min="9" max="9" width="8.7109375" style="134" customWidth="1"/>
    <col min="10" max="10" width="11" style="134" customWidth="1"/>
    <col min="11" max="16384" width="9.140625" style="134"/>
  </cols>
  <sheetData>
    <row r="1" spans="1:10" s="125" customFormat="1" ht="15.75">
      <c r="A1" s="123" t="str">
        <f>Tables!A11</f>
        <v>Table 10: Capital Raised by Listed Companies from the Primary Market through QIPs</v>
      </c>
      <c r="B1" s="124"/>
      <c r="C1" s="124"/>
      <c r="D1" s="124"/>
      <c r="E1" s="124"/>
      <c r="F1" s="124"/>
      <c r="G1" s="124"/>
      <c r="H1" s="124"/>
      <c r="I1" s="124"/>
    </row>
    <row r="2" spans="1:10" s="126" customFormat="1" ht="15">
      <c r="A2" s="967" t="s">
        <v>179</v>
      </c>
      <c r="B2" s="969" t="s">
        <v>180</v>
      </c>
      <c r="C2" s="969"/>
      <c r="D2" s="969" t="s">
        <v>181</v>
      </c>
      <c r="E2" s="969"/>
      <c r="F2" s="970" t="s">
        <v>182</v>
      </c>
      <c r="G2" s="971"/>
      <c r="H2" s="969" t="s">
        <v>128</v>
      </c>
      <c r="I2" s="969"/>
    </row>
    <row r="3" spans="1:10" s="126" customFormat="1" ht="30" customHeight="1">
      <c r="A3" s="968"/>
      <c r="B3" s="127" t="s">
        <v>146</v>
      </c>
      <c r="C3" s="128" t="s">
        <v>153</v>
      </c>
      <c r="D3" s="127" t="s">
        <v>146</v>
      </c>
      <c r="E3" s="128" t="s">
        <v>153</v>
      </c>
      <c r="F3" s="127" t="s">
        <v>146</v>
      </c>
      <c r="G3" s="128" t="s">
        <v>153</v>
      </c>
      <c r="H3" s="127" t="s">
        <v>146</v>
      </c>
      <c r="I3" s="128" t="s">
        <v>153</v>
      </c>
    </row>
    <row r="4" spans="1:10" s="50" customFormat="1" ht="15.75">
      <c r="A4" s="55" t="s">
        <v>677</v>
      </c>
      <c r="B4" s="107">
        <v>0</v>
      </c>
      <c r="C4" s="107">
        <v>0</v>
      </c>
      <c r="D4" s="107">
        <v>7</v>
      </c>
      <c r="E4" s="107">
        <v>1494.335</v>
      </c>
      <c r="F4" s="107">
        <v>17</v>
      </c>
      <c r="G4" s="107">
        <v>13093.4787984</v>
      </c>
      <c r="H4" s="107">
        <v>24</v>
      </c>
      <c r="I4" s="107">
        <v>14587.813798399999</v>
      </c>
      <c r="J4" s="130"/>
    </row>
    <row r="5" spans="1:10" s="50" customFormat="1" ht="15.75">
      <c r="A5" s="55" t="s">
        <v>678</v>
      </c>
      <c r="B5" s="107">
        <v>0</v>
      </c>
      <c r="C5" s="107">
        <v>0</v>
      </c>
      <c r="D5" s="107">
        <v>0</v>
      </c>
      <c r="E5" s="107">
        <v>0</v>
      </c>
      <c r="F5" s="107">
        <v>2</v>
      </c>
      <c r="G5" s="107">
        <v>322.85000000000002</v>
      </c>
      <c r="H5" s="107">
        <v>2</v>
      </c>
      <c r="I5" s="107">
        <v>322.85000000000002</v>
      </c>
      <c r="J5" s="130"/>
    </row>
    <row r="6" spans="1:10" s="50" customFormat="1" ht="15.75">
      <c r="A6" s="58">
        <v>42474</v>
      </c>
      <c r="B6" s="109">
        <v>0</v>
      </c>
      <c r="C6" s="109">
        <v>0</v>
      </c>
      <c r="D6" s="109">
        <v>0</v>
      </c>
      <c r="E6" s="109">
        <v>0</v>
      </c>
      <c r="F6" s="109">
        <v>0</v>
      </c>
      <c r="G6" s="109">
        <v>0</v>
      </c>
      <c r="H6" s="109">
        <v>0</v>
      </c>
      <c r="I6" s="109">
        <v>0</v>
      </c>
      <c r="J6" s="130"/>
    </row>
    <row r="7" spans="1:10" s="50" customFormat="1" ht="15.75">
      <c r="A7" s="58">
        <v>42504</v>
      </c>
      <c r="B7" s="109">
        <v>0</v>
      </c>
      <c r="C7" s="109">
        <v>0</v>
      </c>
      <c r="D7" s="109">
        <v>0</v>
      </c>
      <c r="E7" s="109">
        <v>0</v>
      </c>
      <c r="F7" s="109">
        <v>1</v>
      </c>
      <c r="G7" s="109">
        <v>261.94</v>
      </c>
      <c r="H7" s="109">
        <v>1</v>
      </c>
      <c r="I7" s="109">
        <v>261.94</v>
      </c>
      <c r="J7" s="130"/>
    </row>
    <row r="8" spans="1:10" s="50" customFormat="1" ht="15.75">
      <c r="A8" s="58">
        <v>42535</v>
      </c>
      <c r="B8" s="109">
        <v>0</v>
      </c>
      <c r="C8" s="109">
        <v>0</v>
      </c>
      <c r="D8" s="109">
        <v>0</v>
      </c>
      <c r="E8" s="109">
        <v>0</v>
      </c>
      <c r="F8" s="109">
        <v>1</v>
      </c>
      <c r="G8" s="109">
        <v>60.91</v>
      </c>
      <c r="H8" s="109">
        <v>1</v>
      </c>
      <c r="I8" s="109">
        <v>60.91</v>
      </c>
      <c r="J8" s="130"/>
    </row>
    <row r="9" spans="1:10" s="132" customFormat="1" ht="25.5" customHeight="1">
      <c r="A9" s="972" t="s">
        <v>183</v>
      </c>
      <c r="B9" s="972"/>
      <c r="C9" s="972"/>
      <c r="D9" s="972"/>
      <c r="E9" s="972"/>
      <c r="F9" s="972"/>
      <c r="G9" s="972"/>
      <c r="H9" s="972"/>
      <c r="I9" s="972"/>
      <c r="J9" s="131"/>
    </row>
    <row r="10" spans="1:10" s="28" customFormat="1" ht="13.5" customHeight="1">
      <c r="A10" s="965" t="s">
        <v>723</v>
      </c>
      <c r="B10" s="965"/>
      <c r="C10" s="965"/>
      <c r="D10" s="965"/>
      <c r="E10" s="965"/>
      <c r="F10" s="965"/>
      <c r="G10" s="30"/>
      <c r="H10" s="133"/>
      <c r="I10" s="133"/>
      <c r="J10" s="31"/>
    </row>
    <row r="11" spans="1:10" s="28" customFormat="1" ht="12" customHeight="1">
      <c r="A11" s="966" t="s">
        <v>184</v>
      </c>
      <c r="B11" s="966"/>
      <c r="C11" s="966"/>
      <c r="D11" s="966"/>
      <c r="E11" s="966"/>
      <c r="F11" s="966"/>
      <c r="G11" s="966"/>
      <c r="H11" s="966"/>
      <c r="I11" s="966"/>
      <c r="J11" s="31"/>
    </row>
    <row r="12" spans="1:10" s="50" customFormat="1" ht="15" customHeight="1">
      <c r="A12" s="134"/>
      <c r="B12" s="134"/>
      <c r="C12" s="134"/>
      <c r="D12" s="134"/>
      <c r="E12" s="134"/>
      <c r="F12" s="134"/>
      <c r="G12" s="134"/>
      <c r="H12" s="134"/>
      <c r="I12" s="134"/>
      <c r="J12" s="134"/>
    </row>
    <row r="13" spans="1:10" s="50" customFormat="1" ht="15" customHeight="1">
      <c r="A13" s="134"/>
      <c r="B13" s="134"/>
      <c r="C13" s="134"/>
      <c r="D13" s="134"/>
      <c r="E13" s="134"/>
      <c r="F13" s="134"/>
      <c r="G13" s="134"/>
      <c r="H13" s="134"/>
      <c r="I13" s="134"/>
      <c r="J13" s="134"/>
    </row>
    <row r="14" spans="1:10" s="135" customFormat="1" ht="15.75" customHeight="1">
      <c r="A14" s="134"/>
      <c r="B14" s="134"/>
      <c r="C14" s="134"/>
      <c r="D14" s="134"/>
      <c r="E14" s="134"/>
      <c r="F14" s="134"/>
      <c r="G14" s="134"/>
      <c r="H14" s="134"/>
      <c r="I14" s="134"/>
      <c r="J14" s="134"/>
    </row>
    <row r="15" spans="1:10" s="50" customFormat="1" ht="12.75" customHeight="1">
      <c r="A15" s="134"/>
      <c r="B15" s="134"/>
      <c r="C15" s="134"/>
      <c r="D15" s="134"/>
      <c r="E15" s="134"/>
      <c r="F15" s="134"/>
      <c r="G15" s="134"/>
      <c r="H15" s="134"/>
      <c r="I15" s="136"/>
      <c r="J15" s="134"/>
    </row>
    <row r="16" spans="1:10">
      <c r="C16" s="137"/>
      <c r="I16" s="136"/>
    </row>
  </sheetData>
  <mergeCells count="8">
    <mergeCell ref="A10:F10"/>
    <mergeCell ref="A11:I11"/>
    <mergeCell ref="A2:A3"/>
    <mergeCell ref="B2:C2"/>
    <mergeCell ref="D2:E2"/>
    <mergeCell ref="F2:G2"/>
    <mergeCell ref="H2:I2"/>
    <mergeCell ref="A9:I9"/>
  </mergeCells>
  <pageMargins left="0.75" right="0.75" top="1" bottom="1" header="0.5" footer="0.5"/>
  <pageSetup scale="94" orientation="portrait" r:id="rId1"/>
  <headerFooter alignWithMargins="0"/>
</worksheet>
</file>

<file path=xl/worksheets/sheet12.xml><?xml version="1.0" encoding="utf-8"?>
<worksheet xmlns="http://schemas.openxmlformats.org/spreadsheetml/2006/main" xmlns:r="http://schemas.openxmlformats.org/officeDocument/2006/relationships">
  <dimension ref="A1:J287"/>
  <sheetViews>
    <sheetView zoomScaleSheetLayoutView="90" workbookViewId="0">
      <selection activeCell="F20" sqref="F20"/>
    </sheetView>
  </sheetViews>
  <sheetFormatPr defaultColWidth="9.140625" defaultRowHeight="11.25"/>
  <cols>
    <col min="1" max="1" width="7.85546875" style="139" customWidth="1"/>
    <col min="2" max="2" width="8.85546875" style="139" customWidth="1"/>
    <col min="3" max="3" width="10.42578125" style="139" customWidth="1"/>
    <col min="4" max="4" width="8.5703125" style="139" customWidth="1"/>
    <col min="5" max="5" width="9" style="139" customWidth="1"/>
    <col min="6" max="6" width="9.85546875" style="147" customWidth="1"/>
    <col min="7" max="7" width="8.7109375" style="139" customWidth="1"/>
    <col min="8" max="8" width="9.28515625" style="139" customWidth="1"/>
    <col min="9" max="9" width="10.42578125" style="139" customWidth="1"/>
    <col min="10" max="16384" width="9.140625" style="139"/>
  </cols>
  <sheetData>
    <row r="1" spans="1:10" s="138" customFormat="1" ht="15.75">
      <c r="A1" s="974" t="str">
        <f>[1]Tables!A12</f>
        <v>Table 11: Preferential Allotments Listed at BSE and NSE</v>
      </c>
      <c r="B1" s="974"/>
      <c r="C1" s="974"/>
      <c r="D1" s="974"/>
      <c r="E1" s="974"/>
      <c r="F1" s="974"/>
      <c r="G1" s="974"/>
      <c r="H1" s="974"/>
      <c r="I1" s="974"/>
    </row>
    <row r="2" spans="1:10" ht="18.75" customHeight="1">
      <c r="A2" s="975" t="s">
        <v>134</v>
      </c>
      <c r="B2" s="969" t="s">
        <v>180</v>
      </c>
      <c r="C2" s="969"/>
      <c r="D2" s="969" t="s">
        <v>181</v>
      </c>
      <c r="E2" s="969"/>
      <c r="F2" s="977" t="s">
        <v>182</v>
      </c>
      <c r="G2" s="977"/>
      <c r="H2" s="978" t="s">
        <v>128</v>
      </c>
      <c r="I2" s="978"/>
    </row>
    <row r="3" spans="1:10" s="141" customFormat="1" ht="30" customHeight="1">
      <c r="A3" s="976"/>
      <c r="B3" s="140" t="s">
        <v>185</v>
      </c>
      <c r="C3" s="128" t="s">
        <v>153</v>
      </c>
      <c r="D3" s="140" t="s">
        <v>185</v>
      </c>
      <c r="E3" s="128" t="s">
        <v>153</v>
      </c>
      <c r="F3" s="140" t="s">
        <v>185</v>
      </c>
      <c r="G3" s="128" t="s">
        <v>153</v>
      </c>
      <c r="H3" s="140" t="s">
        <v>185</v>
      </c>
      <c r="I3" s="128" t="s">
        <v>153</v>
      </c>
    </row>
    <row r="4" spans="1:10" s="142" customFormat="1" ht="13.5" customHeight="1">
      <c r="A4" s="55" t="s">
        <v>677</v>
      </c>
      <c r="B4" s="107">
        <v>144</v>
      </c>
      <c r="C4" s="107">
        <v>1956.7326999999998</v>
      </c>
      <c r="D4" s="107">
        <v>22</v>
      </c>
      <c r="E4" s="107">
        <v>983.09149850000006</v>
      </c>
      <c r="F4" s="107">
        <v>189</v>
      </c>
      <c r="G4" s="107">
        <v>47573.450295359005</v>
      </c>
      <c r="H4" s="107">
        <v>355</v>
      </c>
      <c r="I4" s="107">
        <v>50512.874493859003</v>
      </c>
    </row>
    <row r="5" spans="1:10" s="142" customFormat="1" ht="13.5" customHeight="1">
      <c r="A5" s="55" t="s">
        <v>678</v>
      </c>
      <c r="B5" s="107">
        <f>SUM(B6:B8)</f>
        <v>91</v>
      </c>
      <c r="C5" s="107">
        <f>SUM(C6:C8)</f>
        <v>4346.3099999999995</v>
      </c>
      <c r="D5" s="107">
        <f t="shared" ref="D5:H5" si="0">SUM(D6:D8)</f>
        <v>34</v>
      </c>
      <c r="E5" s="107">
        <f>SUM(E6:E8)</f>
        <v>3849.4916999999996</v>
      </c>
      <c r="F5" s="107">
        <f t="shared" si="0"/>
        <v>71</v>
      </c>
      <c r="G5" s="107">
        <f t="shared" si="0"/>
        <v>10304.89623</v>
      </c>
      <c r="H5" s="107">
        <f t="shared" si="0"/>
        <v>143</v>
      </c>
      <c r="I5" s="107">
        <f>SUM(I6:I8)</f>
        <v>11056.864031538</v>
      </c>
    </row>
    <row r="6" spans="1:10" s="142" customFormat="1" ht="13.5" customHeight="1">
      <c r="A6" s="58">
        <v>42474</v>
      </c>
      <c r="B6" s="143">
        <v>43</v>
      </c>
      <c r="C6" s="143">
        <v>3868</v>
      </c>
      <c r="D6" s="143">
        <v>31</v>
      </c>
      <c r="E6" s="143">
        <v>3733.2</v>
      </c>
      <c r="F6" s="143">
        <v>26</v>
      </c>
      <c r="G6" s="143">
        <v>3671.67</v>
      </c>
      <c r="H6" s="143">
        <v>47</v>
      </c>
      <c r="I6" s="143">
        <v>3829.0361015379999</v>
      </c>
      <c r="J6" s="139"/>
    </row>
    <row r="7" spans="1:10" s="142" customFormat="1" ht="13.5" customHeight="1">
      <c r="A7" s="58">
        <v>42504</v>
      </c>
      <c r="B7" s="143">
        <v>33</v>
      </c>
      <c r="C7" s="143">
        <v>343.44</v>
      </c>
      <c r="D7" s="143">
        <v>2</v>
      </c>
      <c r="E7" s="143">
        <v>39.231699999999996</v>
      </c>
      <c r="F7" s="143">
        <v>29</v>
      </c>
      <c r="G7" s="143">
        <v>4835.8162300000004</v>
      </c>
      <c r="H7" s="143">
        <v>64</v>
      </c>
      <c r="I7" s="143">
        <v>5218.4879300000002</v>
      </c>
      <c r="J7" s="139"/>
    </row>
    <row r="8" spans="1:10" s="142" customFormat="1" ht="13.5" customHeight="1">
      <c r="A8" s="58">
        <v>42535</v>
      </c>
      <c r="B8" s="143">
        <v>15</v>
      </c>
      <c r="C8" s="143">
        <v>134.87</v>
      </c>
      <c r="D8" s="143">
        <v>1</v>
      </c>
      <c r="E8" s="143">
        <v>77.06</v>
      </c>
      <c r="F8" s="143">
        <v>16</v>
      </c>
      <c r="G8" s="143">
        <v>1797.41</v>
      </c>
      <c r="H8" s="143">
        <v>32</v>
      </c>
      <c r="I8" s="143">
        <v>2009.3400000000001</v>
      </c>
      <c r="J8" s="139"/>
    </row>
    <row r="9" spans="1:10" s="142" customFormat="1" ht="13.5" customHeight="1">
      <c r="A9" s="965" t="s">
        <v>723</v>
      </c>
      <c r="B9" s="965"/>
      <c r="C9" s="965"/>
      <c r="D9" s="965"/>
      <c r="E9" s="965"/>
      <c r="F9" s="965"/>
      <c r="G9" s="144"/>
      <c r="H9" s="145"/>
      <c r="I9" s="145"/>
      <c r="J9" s="139"/>
    </row>
    <row r="10" spans="1:10" s="50" customFormat="1" ht="12.75" customHeight="1">
      <c r="A10" s="973" t="s">
        <v>184</v>
      </c>
      <c r="B10" s="973"/>
      <c r="C10" s="973"/>
      <c r="D10" s="973"/>
      <c r="E10" s="973"/>
      <c r="F10" s="973"/>
      <c r="G10" s="973"/>
      <c r="H10" s="973"/>
      <c r="I10" s="973"/>
      <c r="J10" s="139"/>
    </row>
    <row r="12" spans="1:10">
      <c r="C12" s="146"/>
      <c r="D12" s="146"/>
      <c r="E12" s="146"/>
      <c r="F12" s="146"/>
      <c r="G12" s="146"/>
      <c r="H12" s="146"/>
      <c r="I12" s="146"/>
      <c r="J12" s="146"/>
    </row>
    <row r="13" spans="1:10">
      <c r="C13" s="146"/>
      <c r="D13" s="146"/>
      <c r="E13" s="146"/>
      <c r="F13" s="146"/>
      <c r="G13" s="146"/>
      <c r="H13" s="146"/>
      <c r="I13" s="146"/>
      <c r="J13" s="146"/>
    </row>
    <row r="14" spans="1:10">
      <c r="C14" s="146"/>
      <c r="D14" s="146"/>
      <c r="E14" s="146"/>
      <c r="F14" s="146"/>
      <c r="G14" s="146"/>
      <c r="H14" s="146"/>
      <c r="I14" s="146"/>
      <c r="J14" s="146"/>
    </row>
    <row r="15" spans="1:10">
      <c r="C15" s="146"/>
      <c r="D15" s="146"/>
      <c r="E15" s="146"/>
      <c r="F15" s="146"/>
      <c r="G15" s="146"/>
      <c r="H15" s="146"/>
      <c r="I15" s="146"/>
      <c r="J15" s="146"/>
    </row>
    <row r="16" spans="1:10">
      <c r="F16" s="139"/>
    </row>
    <row r="17" spans="6:6">
      <c r="F17" s="139"/>
    </row>
    <row r="18" spans="6:6">
      <c r="F18" s="139"/>
    </row>
    <row r="19" spans="6:6">
      <c r="F19" s="139"/>
    </row>
    <row r="20" spans="6:6">
      <c r="F20" s="139"/>
    </row>
    <row r="21" spans="6:6">
      <c r="F21" s="139"/>
    </row>
    <row r="22" spans="6:6">
      <c r="F22" s="139"/>
    </row>
    <row r="23" spans="6:6">
      <c r="F23" s="139"/>
    </row>
    <row r="24" spans="6:6">
      <c r="F24" s="139"/>
    </row>
    <row r="25" spans="6:6">
      <c r="F25" s="139"/>
    </row>
    <row r="26" spans="6:6">
      <c r="F26" s="139"/>
    </row>
    <row r="27" spans="6:6">
      <c r="F27" s="139"/>
    </row>
    <row r="28" spans="6:6">
      <c r="F28" s="139"/>
    </row>
    <row r="29" spans="6:6">
      <c r="F29" s="139"/>
    </row>
    <row r="30" spans="6:6">
      <c r="F30" s="139"/>
    </row>
    <row r="31" spans="6:6">
      <c r="F31" s="139"/>
    </row>
    <row r="32" spans="6:6">
      <c r="F32" s="139"/>
    </row>
    <row r="33" spans="6:6">
      <c r="F33" s="139"/>
    </row>
    <row r="34" spans="6:6">
      <c r="F34" s="139"/>
    </row>
    <row r="35" spans="6:6">
      <c r="F35" s="139"/>
    </row>
    <row r="36" spans="6:6">
      <c r="F36" s="139"/>
    </row>
    <row r="37" spans="6:6">
      <c r="F37" s="139"/>
    </row>
    <row r="38" spans="6:6">
      <c r="F38" s="139"/>
    </row>
    <row r="39" spans="6:6">
      <c r="F39" s="139"/>
    </row>
    <row r="40" spans="6:6">
      <c r="F40" s="139"/>
    </row>
    <row r="41" spans="6:6">
      <c r="F41" s="139"/>
    </row>
    <row r="42" spans="6:6">
      <c r="F42" s="139"/>
    </row>
    <row r="43" spans="6:6">
      <c r="F43" s="139"/>
    </row>
    <row r="44" spans="6:6">
      <c r="F44" s="139"/>
    </row>
    <row r="45" spans="6:6">
      <c r="F45" s="139"/>
    </row>
    <row r="46" spans="6:6">
      <c r="F46" s="139"/>
    </row>
    <row r="47" spans="6:6">
      <c r="F47" s="139"/>
    </row>
    <row r="48" spans="6:6">
      <c r="F48" s="139"/>
    </row>
    <row r="49" spans="6:6">
      <c r="F49" s="139"/>
    </row>
    <row r="50" spans="6:6">
      <c r="F50" s="139"/>
    </row>
    <row r="51" spans="6:6">
      <c r="F51" s="139"/>
    </row>
    <row r="52" spans="6:6">
      <c r="F52" s="139"/>
    </row>
    <row r="53" spans="6:6">
      <c r="F53" s="139"/>
    </row>
    <row r="54" spans="6:6">
      <c r="F54" s="139"/>
    </row>
    <row r="55" spans="6:6">
      <c r="F55" s="139"/>
    </row>
    <row r="56" spans="6:6">
      <c r="F56" s="139"/>
    </row>
    <row r="57" spans="6:6">
      <c r="F57" s="139"/>
    </row>
    <row r="58" spans="6:6">
      <c r="F58" s="139"/>
    </row>
    <row r="59" spans="6:6">
      <c r="F59" s="139"/>
    </row>
    <row r="60" spans="6:6">
      <c r="F60" s="139"/>
    </row>
    <row r="61" spans="6:6">
      <c r="F61" s="139"/>
    </row>
    <row r="62" spans="6:6">
      <c r="F62" s="139"/>
    </row>
    <row r="63" spans="6:6">
      <c r="F63" s="139"/>
    </row>
    <row r="64" spans="6:6">
      <c r="F64" s="139"/>
    </row>
    <row r="65" spans="6:6">
      <c r="F65" s="139"/>
    </row>
    <row r="66" spans="6:6">
      <c r="F66" s="139"/>
    </row>
    <row r="67" spans="6:6">
      <c r="F67" s="139"/>
    </row>
    <row r="68" spans="6:6">
      <c r="F68" s="139"/>
    </row>
    <row r="69" spans="6:6">
      <c r="F69" s="139"/>
    </row>
    <row r="70" spans="6:6">
      <c r="F70" s="139"/>
    </row>
    <row r="71" spans="6:6">
      <c r="F71" s="139"/>
    </row>
    <row r="72" spans="6:6">
      <c r="F72" s="139"/>
    </row>
    <row r="73" spans="6:6">
      <c r="F73" s="139"/>
    </row>
    <row r="74" spans="6:6">
      <c r="F74" s="139"/>
    </row>
    <row r="75" spans="6:6">
      <c r="F75" s="139"/>
    </row>
    <row r="76" spans="6:6">
      <c r="F76" s="139"/>
    </row>
    <row r="77" spans="6:6">
      <c r="F77" s="139"/>
    </row>
    <row r="78" spans="6:6">
      <c r="F78" s="139"/>
    </row>
    <row r="79" spans="6:6">
      <c r="F79" s="139"/>
    </row>
    <row r="80" spans="6:6">
      <c r="F80" s="139"/>
    </row>
    <row r="81" spans="6:6">
      <c r="F81" s="139"/>
    </row>
    <row r="82" spans="6:6">
      <c r="F82" s="139"/>
    </row>
    <row r="83" spans="6:6">
      <c r="F83" s="139"/>
    </row>
    <row r="84" spans="6:6">
      <c r="F84" s="139"/>
    </row>
    <row r="85" spans="6:6">
      <c r="F85" s="139"/>
    </row>
    <row r="86" spans="6:6">
      <c r="F86" s="139"/>
    </row>
    <row r="87" spans="6:6">
      <c r="F87" s="139"/>
    </row>
    <row r="88" spans="6:6">
      <c r="F88" s="139"/>
    </row>
    <row r="89" spans="6:6">
      <c r="F89" s="139"/>
    </row>
    <row r="90" spans="6:6">
      <c r="F90" s="139"/>
    </row>
    <row r="91" spans="6:6">
      <c r="F91" s="139"/>
    </row>
    <row r="92" spans="6:6">
      <c r="F92" s="139"/>
    </row>
    <row r="93" spans="6:6">
      <c r="F93" s="139"/>
    </row>
    <row r="94" spans="6:6">
      <c r="F94" s="139"/>
    </row>
    <row r="95" spans="6:6">
      <c r="F95" s="139"/>
    </row>
    <row r="96" spans="6:6">
      <c r="F96" s="139"/>
    </row>
    <row r="97" spans="6:6">
      <c r="F97" s="139"/>
    </row>
    <row r="98" spans="6:6">
      <c r="F98" s="139"/>
    </row>
    <row r="99" spans="6:6">
      <c r="F99" s="139"/>
    </row>
    <row r="100" spans="6:6">
      <c r="F100" s="139"/>
    </row>
    <row r="101" spans="6:6">
      <c r="F101" s="139"/>
    </row>
    <row r="102" spans="6:6">
      <c r="F102" s="139"/>
    </row>
    <row r="103" spans="6:6">
      <c r="F103" s="139"/>
    </row>
    <row r="104" spans="6:6">
      <c r="F104" s="139"/>
    </row>
    <row r="105" spans="6:6">
      <c r="F105" s="139"/>
    </row>
    <row r="106" spans="6:6">
      <c r="F106" s="139"/>
    </row>
    <row r="107" spans="6:6">
      <c r="F107" s="139"/>
    </row>
    <row r="108" spans="6:6">
      <c r="F108" s="139"/>
    </row>
    <row r="109" spans="6:6">
      <c r="F109" s="139"/>
    </row>
    <row r="110" spans="6:6">
      <c r="F110" s="139"/>
    </row>
    <row r="111" spans="6:6">
      <c r="F111" s="139"/>
    </row>
    <row r="112" spans="6:6">
      <c r="F112" s="139"/>
    </row>
    <row r="113" spans="6:6">
      <c r="F113" s="139"/>
    </row>
    <row r="114" spans="6:6">
      <c r="F114" s="139"/>
    </row>
    <row r="115" spans="6:6">
      <c r="F115" s="139"/>
    </row>
    <row r="116" spans="6:6">
      <c r="F116" s="139"/>
    </row>
    <row r="117" spans="6:6">
      <c r="F117" s="139"/>
    </row>
    <row r="118" spans="6:6">
      <c r="F118" s="139"/>
    </row>
    <row r="119" spans="6:6">
      <c r="F119" s="139"/>
    </row>
    <row r="120" spans="6:6">
      <c r="F120" s="139"/>
    </row>
    <row r="121" spans="6:6">
      <c r="F121" s="139"/>
    </row>
    <row r="122" spans="6:6">
      <c r="F122" s="139"/>
    </row>
    <row r="123" spans="6:6">
      <c r="F123" s="139"/>
    </row>
    <row r="124" spans="6:6">
      <c r="F124" s="139"/>
    </row>
    <row r="125" spans="6:6">
      <c r="F125" s="139"/>
    </row>
    <row r="126" spans="6:6">
      <c r="F126" s="139"/>
    </row>
    <row r="127" spans="6:6">
      <c r="F127" s="139"/>
    </row>
    <row r="128" spans="6:6">
      <c r="F128" s="139"/>
    </row>
    <row r="129" spans="6:6">
      <c r="F129" s="139"/>
    </row>
    <row r="130" spans="6:6">
      <c r="F130" s="139"/>
    </row>
    <row r="131" spans="6:6">
      <c r="F131" s="139"/>
    </row>
    <row r="132" spans="6:6">
      <c r="F132" s="139"/>
    </row>
    <row r="133" spans="6:6">
      <c r="F133" s="139"/>
    </row>
    <row r="134" spans="6:6">
      <c r="F134" s="139"/>
    </row>
    <row r="135" spans="6:6">
      <c r="F135" s="139"/>
    </row>
    <row r="136" spans="6:6">
      <c r="F136" s="139"/>
    </row>
    <row r="137" spans="6:6">
      <c r="F137" s="139"/>
    </row>
    <row r="138" spans="6:6">
      <c r="F138" s="139"/>
    </row>
    <row r="139" spans="6:6">
      <c r="F139" s="139"/>
    </row>
    <row r="140" spans="6:6">
      <c r="F140" s="139"/>
    </row>
    <row r="141" spans="6:6">
      <c r="F141" s="139"/>
    </row>
    <row r="142" spans="6:6">
      <c r="F142" s="139"/>
    </row>
    <row r="143" spans="6:6">
      <c r="F143" s="139"/>
    </row>
    <row r="144" spans="6:6">
      <c r="F144" s="139"/>
    </row>
    <row r="145" spans="6:6">
      <c r="F145" s="139"/>
    </row>
    <row r="146" spans="6:6">
      <c r="F146" s="139"/>
    </row>
    <row r="147" spans="6:6">
      <c r="F147" s="139"/>
    </row>
    <row r="148" spans="6:6">
      <c r="F148" s="139"/>
    </row>
    <row r="149" spans="6:6">
      <c r="F149" s="139"/>
    </row>
    <row r="150" spans="6:6">
      <c r="F150" s="139"/>
    </row>
    <row r="151" spans="6:6">
      <c r="F151" s="139"/>
    </row>
    <row r="152" spans="6:6">
      <c r="F152" s="139"/>
    </row>
    <row r="153" spans="6:6">
      <c r="F153" s="139"/>
    </row>
    <row r="154" spans="6:6">
      <c r="F154" s="139"/>
    </row>
    <row r="155" spans="6:6">
      <c r="F155" s="139"/>
    </row>
    <row r="156" spans="6:6">
      <c r="F156" s="139"/>
    </row>
    <row r="157" spans="6:6">
      <c r="F157" s="139"/>
    </row>
    <row r="158" spans="6:6">
      <c r="F158" s="139"/>
    </row>
    <row r="159" spans="6:6">
      <c r="F159" s="139"/>
    </row>
    <row r="275" spans="6:8">
      <c r="F275" s="139"/>
    </row>
    <row r="276" spans="6:8" ht="15">
      <c r="F276" s="139"/>
      <c r="H276" s="135"/>
    </row>
    <row r="277" spans="6:8">
      <c r="F277" s="139"/>
    </row>
    <row r="278" spans="6:8">
      <c r="F278" s="139"/>
    </row>
    <row r="279" spans="6:8">
      <c r="F279" s="139"/>
    </row>
    <row r="281" spans="6:8">
      <c r="F281" s="139"/>
    </row>
    <row r="282" spans="6:8">
      <c r="F282" s="139"/>
    </row>
    <row r="283" spans="6:8">
      <c r="F283" s="139"/>
    </row>
    <row r="284" spans="6:8">
      <c r="F284" s="139"/>
    </row>
    <row r="285" spans="6:8">
      <c r="F285" s="139"/>
    </row>
    <row r="286" spans="6:8">
      <c r="F286" s="139"/>
    </row>
    <row r="287" spans="6:8">
      <c r="F287" s="139"/>
    </row>
  </sheetData>
  <mergeCells count="8">
    <mergeCell ref="A10:I10"/>
    <mergeCell ref="A1:I1"/>
    <mergeCell ref="A2:A3"/>
    <mergeCell ref="B2:C2"/>
    <mergeCell ref="D2:E2"/>
    <mergeCell ref="F2:G2"/>
    <mergeCell ref="H2:I2"/>
    <mergeCell ref="A9:F9"/>
  </mergeCells>
  <pageMargins left="0.75" right="0.46" top="1" bottom="1" header="0.5" footer="0.5"/>
  <pageSetup paperSize="9" scale="95" orientation="landscape" r:id="rId1"/>
  <headerFooter alignWithMargins="0"/>
</worksheet>
</file>

<file path=xl/worksheets/sheet13.xml><?xml version="1.0" encoding="utf-8"?>
<worksheet xmlns="http://schemas.openxmlformats.org/spreadsheetml/2006/main" xmlns:r="http://schemas.openxmlformats.org/officeDocument/2006/relationships">
  <dimension ref="A1:I18"/>
  <sheetViews>
    <sheetView zoomScaleSheetLayoutView="100" workbookViewId="0">
      <selection activeCell="F18" sqref="F18"/>
    </sheetView>
  </sheetViews>
  <sheetFormatPr defaultRowHeight="15"/>
  <cols>
    <col min="1" max="1" width="8.28515625" style="135" customWidth="1"/>
    <col min="2" max="2" width="9.140625" style="135"/>
    <col min="3" max="3" width="10.42578125" style="135" customWidth="1"/>
    <col min="4" max="4" width="7.85546875" style="135" customWidth="1"/>
    <col min="5" max="5" width="10.5703125" style="135" customWidth="1"/>
    <col min="6" max="6" width="7.28515625" style="135" customWidth="1"/>
    <col min="7" max="7" width="8.5703125" style="135" customWidth="1"/>
    <col min="8" max="8" width="7.7109375" style="135" customWidth="1"/>
    <col min="9" max="9" width="9.28515625" style="135" customWidth="1"/>
    <col min="10" max="16384" width="9.140625" style="135"/>
  </cols>
  <sheetData>
    <row r="1" spans="1:9" ht="15.75">
      <c r="A1" s="980" t="str">
        <f>[1]Tables!A13</f>
        <v>Table 12: Private Placement of Corporate Debt Reported to BSE and NSE</v>
      </c>
      <c r="B1" s="980"/>
      <c r="C1" s="980"/>
      <c r="D1" s="980"/>
      <c r="E1" s="980"/>
      <c r="F1" s="980"/>
      <c r="G1" s="980"/>
      <c r="H1" s="980"/>
      <c r="I1" s="980"/>
    </row>
    <row r="2" spans="1:9" ht="15" customHeight="1">
      <c r="A2" s="981" t="s">
        <v>134</v>
      </c>
      <c r="B2" s="969" t="s">
        <v>180</v>
      </c>
      <c r="C2" s="969"/>
      <c r="D2" s="969" t="s">
        <v>181</v>
      </c>
      <c r="E2" s="969"/>
      <c r="F2" s="977" t="s">
        <v>182</v>
      </c>
      <c r="G2" s="977"/>
      <c r="H2" s="983" t="s">
        <v>128</v>
      </c>
      <c r="I2" s="983"/>
    </row>
    <row r="3" spans="1:9" ht="34.5" customHeight="1">
      <c r="A3" s="982"/>
      <c r="B3" s="588" t="s">
        <v>186</v>
      </c>
      <c r="C3" s="148" t="s">
        <v>187</v>
      </c>
      <c r="D3" s="588" t="s">
        <v>186</v>
      </c>
      <c r="E3" s="148" t="s">
        <v>187</v>
      </c>
      <c r="F3" s="588" t="s">
        <v>186</v>
      </c>
      <c r="G3" s="148" t="s">
        <v>187</v>
      </c>
      <c r="H3" s="588" t="s">
        <v>186</v>
      </c>
      <c r="I3" s="148" t="s">
        <v>187</v>
      </c>
    </row>
    <row r="4" spans="1:9">
      <c r="A4" s="55" t="s">
        <v>677</v>
      </c>
      <c r="B4" s="149">
        <v>1198</v>
      </c>
      <c r="C4" s="149">
        <v>206676.33000000002</v>
      </c>
      <c r="D4" s="149">
        <v>1619</v>
      </c>
      <c r="E4" s="149">
        <v>152281.16</v>
      </c>
      <c r="F4" s="149">
        <v>158</v>
      </c>
      <c r="G4" s="149">
        <v>99116</v>
      </c>
      <c r="H4" s="149">
        <v>2975</v>
      </c>
      <c r="I4" s="149">
        <v>458073.48000000004</v>
      </c>
    </row>
    <row r="5" spans="1:9">
      <c r="A5" s="210" t="s">
        <v>678</v>
      </c>
      <c r="B5" s="149">
        <f>SUM(B6:B8)</f>
        <v>303</v>
      </c>
      <c r="C5" s="149">
        <f t="shared" ref="C5:I5" si="0">SUM(C6:C8)</f>
        <v>53174.2</v>
      </c>
      <c r="D5" s="149">
        <f t="shared" si="0"/>
        <v>536</v>
      </c>
      <c r="E5" s="149">
        <f t="shared" si="0"/>
        <v>51237.06</v>
      </c>
      <c r="F5" s="149">
        <f t="shared" si="0"/>
        <v>54</v>
      </c>
      <c r="G5" s="149">
        <f t="shared" si="0"/>
        <v>30044.5</v>
      </c>
      <c r="H5" s="149">
        <f t="shared" si="0"/>
        <v>893</v>
      </c>
      <c r="I5" s="149">
        <f t="shared" si="0"/>
        <v>134455.76</v>
      </c>
    </row>
    <row r="6" spans="1:9" s="151" customFormat="1" ht="13.5" customHeight="1">
      <c r="A6" s="58">
        <v>42474</v>
      </c>
      <c r="B6" s="150">
        <v>112</v>
      </c>
      <c r="C6" s="150">
        <v>15601.8</v>
      </c>
      <c r="D6" s="150">
        <v>189</v>
      </c>
      <c r="E6" s="150">
        <v>20166.96</v>
      </c>
      <c r="F6" s="150">
        <v>13</v>
      </c>
      <c r="G6" s="150">
        <v>5310</v>
      </c>
      <c r="H6" s="150">
        <v>314</v>
      </c>
      <c r="I6" s="150">
        <v>41078.76</v>
      </c>
    </row>
    <row r="7" spans="1:9" s="151" customFormat="1" ht="13.5" customHeight="1">
      <c r="A7" s="58">
        <v>42504</v>
      </c>
      <c r="B7" s="150">
        <v>89</v>
      </c>
      <c r="C7" s="150">
        <v>24470.45</v>
      </c>
      <c r="D7" s="150">
        <v>167</v>
      </c>
      <c r="E7" s="150">
        <v>21548.68</v>
      </c>
      <c r="F7" s="150">
        <v>16</v>
      </c>
      <c r="G7" s="150">
        <v>13782</v>
      </c>
      <c r="H7" s="150">
        <v>272</v>
      </c>
      <c r="I7" s="150">
        <v>59801.13</v>
      </c>
    </row>
    <row r="8" spans="1:9" s="151" customFormat="1" ht="13.5" customHeight="1">
      <c r="A8" s="58">
        <v>42535</v>
      </c>
      <c r="B8" s="150">
        <v>102</v>
      </c>
      <c r="C8" s="150">
        <v>13101.95</v>
      </c>
      <c r="D8" s="150">
        <v>180</v>
      </c>
      <c r="E8" s="150">
        <v>9521.42</v>
      </c>
      <c r="F8" s="150">
        <v>25</v>
      </c>
      <c r="G8" s="150">
        <v>10952.5</v>
      </c>
      <c r="H8" s="150">
        <v>307</v>
      </c>
      <c r="I8" s="150">
        <v>33575.870000000003</v>
      </c>
    </row>
    <row r="9" spans="1:9" s="829" customFormat="1">
      <c r="A9" s="965" t="s">
        <v>723</v>
      </c>
      <c r="B9" s="965"/>
      <c r="C9" s="965"/>
      <c r="D9" s="965"/>
      <c r="E9" s="965"/>
      <c r="F9" s="965"/>
      <c r="G9" s="152"/>
      <c r="H9" s="153"/>
      <c r="I9" s="152"/>
    </row>
    <row r="10" spans="1:9">
      <c r="A10" s="979" t="s">
        <v>151</v>
      </c>
      <c r="B10" s="979"/>
      <c r="C10" s="979"/>
      <c r="D10" s="979"/>
      <c r="E10" s="979"/>
      <c r="F10" s="979"/>
      <c r="G10" s="979"/>
      <c r="H10" s="979"/>
      <c r="I10" s="979"/>
    </row>
    <row r="11" spans="1:9">
      <c r="G11" s="154"/>
    </row>
    <row r="12" spans="1:9">
      <c r="E12" s="155"/>
      <c r="G12" s="154"/>
    </row>
    <row r="13" spans="1:9">
      <c r="G13" s="154"/>
    </row>
    <row r="14" spans="1:9">
      <c r="A14" s="156"/>
    </row>
    <row r="18" spans="4:4">
      <c r="D18" s="135" t="s">
        <v>188</v>
      </c>
    </row>
  </sheetData>
  <mergeCells count="8">
    <mergeCell ref="A10:I10"/>
    <mergeCell ref="A1:I1"/>
    <mergeCell ref="A2:A3"/>
    <mergeCell ref="B2:C2"/>
    <mergeCell ref="D2:E2"/>
    <mergeCell ref="F2:G2"/>
    <mergeCell ref="H2:I2"/>
    <mergeCell ref="A9:F9"/>
  </mergeCells>
  <hyperlinks>
    <hyperlink ref="B2" r:id="rId1" display="NSE@"/>
    <hyperlink ref="B2:C2" r:id="rId2" display="NSE @"/>
  </hyperlinks>
  <pageMargins left="0.7" right="0.7" top="0.75" bottom="0.75" header="0.3" footer="0.3"/>
  <pageSetup scale="85" orientation="portrait" r:id="rId3"/>
</worksheet>
</file>

<file path=xl/worksheets/sheet14.xml><?xml version="1.0" encoding="utf-8"?>
<worksheet xmlns="http://schemas.openxmlformats.org/spreadsheetml/2006/main" xmlns:r="http://schemas.openxmlformats.org/officeDocument/2006/relationships">
  <dimension ref="A1:J95"/>
  <sheetViews>
    <sheetView zoomScaleSheetLayoutView="100" workbookViewId="0">
      <selection activeCell="I29" sqref="I29"/>
    </sheetView>
  </sheetViews>
  <sheetFormatPr defaultColWidth="9.140625" defaultRowHeight="12.75"/>
  <cols>
    <col min="1" max="1" width="8.5703125" style="158" customWidth="1"/>
    <col min="2" max="5" width="8.85546875" style="158" customWidth="1"/>
    <col min="6" max="6" width="8" style="158" customWidth="1"/>
    <col min="7" max="7" width="8.85546875" style="158" customWidth="1"/>
    <col min="8" max="16384" width="9.140625" style="158"/>
  </cols>
  <sheetData>
    <row r="1" spans="1:10" ht="15.75">
      <c r="A1" s="157" t="str">
        <f>[1]Tables!A14</f>
        <v>Table 13: Trading in the Corporate Debt Market</v>
      </c>
      <c r="B1" s="157"/>
      <c r="C1" s="157"/>
      <c r="D1" s="157"/>
      <c r="E1" s="157"/>
    </row>
    <row r="2" spans="1:10" ht="17.25" customHeight="1">
      <c r="A2" s="981" t="s">
        <v>134</v>
      </c>
      <c r="B2" s="984" t="s">
        <v>181</v>
      </c>
      <c r="C2" s="984"/>
      <c r="D2" s="984" t="s">
        <v>180</v>
      </c>
      <c r="E2" s="984"/>
      <c r="F2" s="985" t="s">
        <v>189</v>
      </c>
      <c r="G2" s="986"/>
    </row>
    <row r="3" spans="1:10" ht="43.5" customHeight="1">
      <c r="A3" s="982"/>
      <c r="B3" s="591" t="s">
        <v>190</v>
      </c>
      <c r="C3" s="591" t="s">
        <v>191</v>
      </c>
      <c r="D3" s="591" t="s">
        <v>190</v>
      </c>
      <c r="E3" s="591" t="s">
        <v>191</v>
      </c>
      <c r="F3" s="591" t="s">
        <v>190</v>
      </c>
      <c r="G3" s="591" t="s">
        <v>191</v>
      </c>
    </row>
    <row r="4" spans="1:10" ht="14.25" customHeight="1">
      <c r="A4" s="55" t="s">
        <v>677</v>
      </c>
      <c r="B4" s="159">
        <v>16900</v>
      </c>
      <c r="C4" s="159">
        <v>207652.31000000003</v>
      </c>
      <c r="D4" s="159">
        <v>53223</v>
      </c>
      <c r="E4" s="159">
        <v>814755.59999999986</v>
      </c>
      <c r="F4" s="159">
        <v>0</v>
      </c>
      <c r="G4" s="159">
        <v>0</v>
      </c>
      <c r="H4" s="160"/>
      <c r="I4" s="160"/>
      <c r="J4" s="160"/>
    </row>
    <row r="5" spans="1:10" ht="14.25" customHeight="1">
      <c r="A5" s="55" t="s">
        <v>678</v>
      </c>
      <c r="B5" s="159">
        <f>SUM(B6:B8)</f>
        <v>5420</v>
      </c>
      <c r="C5" s="159">
        <f t="shared" ref="C5:G5" si="0">SUM(C6:C8)</f>
        <v>50717.14</v>
      </c>
      <c r="D5" s="159">
        <f t="shared" si="0"/>
        <v>14517</v>
      </c>
      <c r="E5" s="159">
        <f t="shared" si="0"/>
        <v>210312.47000000003</v>
      </c>
      <c r="F5" s="159">
        <f t="shared" si="0"/>
        <v>0</v>
      </c>
      <c r="G5" s="159">
        <f t="shared" si="0"/>
        <v>0</v>
      </c>
      <c r="H5" s="160"/>
      <c r="I5" s="160"/>
      <c r="J5" s="160"/>
    </row>
    <row r="6" spans="1:10" ht="14.25" customHeight="1">
      <c r="A6" s="58">
        <v>42474</v>
      </c>
      <c r="B6" s="161">
        <v>1541</v>
      </c>
      <c r="C6" s="161">
        <v>14841.5</v>
      </c>
      <c r="D6" s="161">
        <v>4617</v>
      </c>
      <c r="E6" s="161">
        <v>66679.350000000006</v>
      </c>
      <c r="F6" s="161">
        <v>0</v>
      </c>
      <c r="G6" s="162">
        <v>0</v>
      </c>
      <c r="H6" s="160"/>
      <c r="I6" s="160"/>
      <c r="J6" s="160"/>
    </row>
    <row r="7" spans="1:10" ht="14.25" customHeight="1">
      <c r="A7" s="58">
        <v>42504</v>
      </c>
      <c r="B7" s="161">
        <v>1839</v>
      </c>
      <c r="C7" s="161">
        <v>17334.830000000002</v>
      </c>
      <c r="D7" s="161">
        <v>4620</v>
      </c>
      <c r="E7" s="161">
        <v>65225.29</v>
      </c>
      <c r="F7" s="161">
        <v>0</v>
      </c>
      <c r="G7" s="162">
        <v>0</v>
      </c>
      <c r="H7" s="160"/>
      <c r="I7" s="160"/>
      <c r="J7" s="160"/>
    </row>
    <row r="8" spans="1:10" ht="14.25" customHeight="1">
      <c r="A8" s="58">
        <v>42535</v>
      </c>
      <c r="B8" s="161">
        <v>2040</v>
      </c>
      <c r="C8" s="161">
        <v>18540.810000000001</v>
      </c>
      <c r="D8" s="161">
        <v>5280</v>
      </c>
      <c r="E8" s="161">
        <v>78407.83</v>
      </c>
      <c r="F8" s="161">
        <v>0</v>
      </c>
      <c r="G8" s="162">
        <v>0</v>
      </c>
      <c r="H8" s="160"/>
      <c r="I8" s="160"/>
      <c r="J8" s="160"/>
    </row>
    <row r="9" spans="1:10" s="163" customFormat="1" ht="12.75" customHeight="1">
      <c r="A9" s="965" t="s">
        <v>723</v>
      </c>
      <c r="B9" s="965"/>
      <c r="C9" s="965"/>
      <c r="D9" s="965"/>
      <c r="E9" s="965"/>
      <c r="F9" s="965"/>
    </row>
    <row r="10" spans="1:10">
      <c r="A10" s="164" t="s">
        <v>151</v>
      </c>
      <c r="B10" s="165"/>
      <c r="C10" s="165"/>
      <c r="D10" s="165"/>
      <c r="E10" s="165" t="s">
        <v>188</v>
      </c>
    </row>
    <row r="12" spans="1:10">
      <c r="A12" s="166"/>
    </row>
    <row r="13" spans="1:10">
      <c r="C13" s="166"/>
      <c r="D13" s="166"/>
      <c r="E13" s="166"/>
    </row>
    <row r="14" spans="1:10" ht="15">
      <c r="C14" s="167"/>
      <c r="D14" s="167"/>
      <c r="E14" s="167"/>
    </row>
    <row r="15" spans="1:10" ht="15">
      <c r="C15" s="167"/>
      <c r="D15" s="167"/>
      <c r="E15" s="167"/>
    </row>
    <row r="16" spans="1:10">
      <c r="A16" s="139"/>
      <c r="B16" s="139"/>
      <c r="C16" s="139"/>
      <c r="D16" s="139"/>
      <c r="E16" s="139"/>
    </row>
    <row r="17" spans="3:5" ht="15">
      <c r="C17" s="167"/>
      <c r="D17" s="167"/>
      <c r="E17" s="167"/>
    </row>
    <row r="18" spans="3:5">
      <c r="C18" s="168"/>
      <c r="D18" s="168"/>
      <c r="E18" s="168"/>
    </row>
    <row r="19" spans="3:5">
      <c r="C19" s="168"/>
      <c r="D19" s="168"/>
      <c r="E19" s="168"/>
    </row>
    <row r="20" spans="3:5" ht="15">
      <c r="C20" s="169"/>
      <c r="D20" s="169"/>
      <c r="E20" s="169"/>
    </row>
    <row r="21" spans="3:5">
      <c r="C21" s="166"/>
      <c r="D21" s="166"/>
      <c r="E21" s="166"/>
    </row>
    <row r="22" spans="3:5">
      <c r="C22" s="166"/>
      <c r="D22" s="166"/>
      <c r="E22" s="166"/>
    </row>
    <row r="23" spans="3:5">
      <c r="C23" s="166"/>
      <c r="D23" s="166"/>
      <c r="E23" s="166"/>
    </row>
    <row r="24" spans="3:5">
      <c r="C24" s="166"/>
      <c r="D24" s="166"/>
      <c r="E24" s="166"/>
    </row>
    <row r="25" spans="3:5">
      <c r="C25" s="166"/>
      <c r="D25" s="166"/>
      <c r="E25" s="166"/>
    </row>
    <row r="26" spans="3:5">
      <c r="C26" s="166"/>
      <c r="D26" s="166"/>
      <c r="E26" s="166"/>
    </row>
    <row r="27" spans="3:5">
      <c r="C27" s="166"/>
      <c r="D27" s="166"/>
      <c r="E27" s="166"/>
    </row>
    <row r="28" spans="3:5">
      <c r="C28" s="166"/>
      <c r="D28" s="166"/>
      <c r="E28" s="166"/>
    </row>
    <row r="29" spans="3:5">
      <c r="C29" s="166"/>
      <c r="D29" s="166"/>
      <c r="E29" s="166"/>
    </row>
    <row r="30" spans="3:5">
      <c r="C30" s="166"/>
      <c r="D30" s="166"/>
      <c r="E30" s="166"/>
    </row>
    <row r="31" spans="3:5">
      <c r="C31" s="166"/>
      <c r="D31" s="166"/>
      <c r="E31" s="166"/>
    </row>
    <row r="32" spans="3:5">
      <c r="C32" s="166"/>
      <c r="D32" s="166"/>
      <c r="E32" s="166"/>
    </row>
    <row r="33" spans="3:5">
      <c r="C33" s="166"/>
      <c r="D33" s="166"/>
      <c r="E33" s="166"/>
    </row>
    <row r="34" spans="3:5">
      <c r="C34" s="166"/>
      <c r="D34" s="166"/>
      <c r="E34" s="166"/>
    </row>
    <row r="35" spans="3:5">
      <c r="C35" s="166"/>
      <c r="D35" s="166"/>
      <c r="E35" s="166"/>
    </row>
    <row r="36" spans="3:5">
      <c r="C36" s="166"/>
      <c r="D36" s="166"/>
      <c r="E36" s="166"/>
    </row>
    <row r="37" spans="3:5">
      <c r="C37" s="166"/>
      <c r="D37" s="166"/>
      <c r="E37" s="166"/>
    </row>
    <row r="38" spans="3:5">
      <c r="C38" s="166"/>
      <c r="D38" s="166"/>
      <c r="E38" s="166"/>
    </row>
    <row r="39" spans="3:5">
      <c r="C39" s="166"/>
      <c r="D39" s="166"/>
      <c r="E39" s="166"/>
    </row>
    <row r="40" spans="3:5">
      <c r="C40" s="166"/>
      <c r="D40" s="166"/>
      <c r="E40" s="166"/>
    </row>
    <row r="41" spans="3:5">
      <c r="C41" s="166"/>
      <c r="D41" s="166"/>
      <c r="E41" s="166"/>
    </row>
    <row r="42" spans="3:5">
      <c r="C42" s="166"/>
      <c r="D42" s="166"/>
      <c r="E42" s="166"/>
    </row>
    <row r="43" spans="3:5">
      <c r="C43" s="166"/>
      <c r="D43" s="166"/>
      <c r="E43" s="166"/>
    </row>
    <row r="44" spans="3:5">
      <c r="C44" s="166"/>
      <c r="D44" s="166"/>
      <c r="E44" s="166"/>
    </row>
    <row r="45" spans="3:5">
      <c r="C45" s="166"/>
      <c r="D45" s="166"/>
      <c r="E45" s="166"/>
    </row>
    <row r="46" spans="3:5">
      <c r="C46" s="166"/>
      <c r="D46" s="166"/>
      <c r="E46" s="166"/>
    </row>
    <row r="47" spans="3:5">
      <c r="C47" s="166"/>
      <c r="D47" s="166"/>
      <c r="E47" s="166"/>
    </row>
    <row r="48" spans="3:5">
      <c r="C48" s="166"/>
      <c r="D48" s="166"/>
      <c r="E48" s="166"/>
    </row>
    <row r="49" spans="3:5">
      <c r="C49" s="166"/>
      <c r="D49" s="166"/>
      <c r="E49" s="166"/>
    </row>
    <row r="50" spans="3:5">
      <c r="C50" s="166"/>
      <c r="D50" s="166"/>
      <c r="E50" s="166"/>
    </row>
    <row r="51" spans="3:5">
      <c r="C51" s="166"/>
      <c r="D51" s="166"/>
      <c r="E51" s="166"/>
    </row>
    <row r="52" spans="3:5">
      <c r="C52" s="166"/>
      <c r="D52" s="166"/>
      <c r="E52" s="166"/>
    </row>
    <row r="53" spans="3:5">
      <c r="C53" s="166"/>
      <c r="D53" s="166"/>
      <c r="E53" s="166"/>
    </row>
    <row r="54" spans="3:5">
      <c r="C54" s="166"/>
      <c r="D54" s="166"/>
      <c r="E54" s="166"/>
    </row>
    <row r="55" spans="3:5">
      <c r="C55" s="166"/>
      <c r="D55" s="166"/>
      <c r="E55" s="166"/>
    </row>
    <row r="56" spans="3:5">
      <c r="C56" s="166"/>
      <c r="D56" s="166"/>
      <c r="E56" s="166"/>
    </row>
    <row r="57" spans="3:5">
      <c r="C57" s="166"/>
      <c r="D57" s="166"/>
      <c r="E57" s="166"/>
    </row>
    <row r="58" spans="3:5">
      <c r="C58" s="166"/>
      <c r="D58" s="166"/>
      <c r="E58" s="166"/>
    </row>
    <row r="59" spans="3:5">
      <c r="C59" s="166"/>
      <c r="D59" s="166"/>
      <c r="E59" s="166"/>
    </row>
    <row r="60" spans="3:5">
      <c r="C60" s="166"/>
      <c r="D60" s="166"/>
      <c r="E60" s="166"/>
    </row>
    <row r="61" spans="3:5">
      <c r="C61" s="166"/>
      <c r="D61" s="166"/>
      <c r="E61" s="166"/>
    </row>
    <row r="62" spans="3:5">
      <c r="C62" s="166"/>
      <c r="D62" s="166"/>
      <c r="E62" s="166"/>
    </row>
    <row r="63" spans="3:5">
      <c r="C63" s="166"/>
      <c r="D63" s="166"/>
      <c r="E63" s="166"/>
    </row>
    <row r="64" spans="3:5">
      <c r="C64" s="166"/>
      <c r="D64" s="166"/>
      <c r="E64" s="166"/>
    </row>
    <row r="65" spans="3:5">
      <c r="C65" s="166"/>
      <c r="D65" s="166"/>
      <c r="E65" s="166"/>
    </row>
    <row r="66" spans="3:5">
      <c r="C66" s="166"/>
      <c r="D66" s="166"/>
      <c r="E66" s="166"/>
    </row>
    <row r="67" spans="3:5">
      <c r="C67" s="166"/>
      <c r="D67" s="166"/>
      <c r="E67" s="166"/>
    </row>
    <row r="68" spans="3:5">
      <c r="C68" s="166"/>
      <c r="D68" s="166"/>
      <c r="E68" s="166"/>
    </row>
    <row r="69" spans="3:5">
      <c r="C69" s="166"/>
      <c r="D69" s="166"/>
      <c r="E69" s="166"/>
    </row>
    <row r="70" spans="3:5">
      <c r="C70" s="166"/>
      <c r="D70" s="166"/>
      <c r="E70" s="166"/>
    </row>
    <row r="71" spans="3:5">
      <c r="C71" s="166"/>
      <c r="D71" s="166"/>
      <c r="E71" s="166"/>
    </row>
    <row r="72" spans="3:5">
      <c r="C72" s="166"/>
      <c r="D72" s="166"/>
      <c r="E72" s="166"/>
    </row>
    <row r="73" spans="3:5">
      <c r="C73" s="166"/>
      <c r="D73" s="166"/>
      <c r="E73" s="166"/>
    </row>
    <row r="74" spans="3:5">
      <c r="C74" s="166"/>
      <c r="D74" s="166"/>
      <c r="E74" s="166"/>
    </row>
    <row r="75" spans="3:5">
      <c r="C75" s="166"/>
      <c r="D75" s="166"/>
      <c r="E75" s="166"/>
    </row>
    <row r="76" spans="3:5">
      <c r="C76" s="166"/>
      <c r="D76" s="166"/>
      <c r="E76" s="166"/>
    </row>
    <row r="77" spans="3:5">
      <c r="C77" s="166"/>
      <c r="D77" s="166"/>
      <c r="E77" s="166"/>
    </row>
    <row r="78" spans="3:5">
      <c r="C78" s="166"/>
      <c r="D78" s="166"/>
      <c r="E78" s="166"/>
    </row>
    <row r="79" spans="3:5">
      <c r="C79" s="166"/>
      <c r="D79" s="166"/>
      <c r="E79" s="166"/>
    </row>
    <row r="80" spans="3:5">
      <c r="C80" s="166"/>
      <c r="D80" s="166"/>
      <c r="E80" s="166"/>
    </row>
    <row r="81" spans="3:5">
      <c r="C81" s="166"/>
      <c r="D81" s="166"/>
      <c r="E81" s="166"/>
    </row>
    <row r="82" spans="3:5">
      <c r="C82" s="166"/>
      <c r="D82" s="166"/>
      <c r="E82" s="166"/>
    </row>
    <row r="83" spans="3:5">
      <c r="C83" s="166"/>
      <c r="D83" s="166"/>
      <c r="E83" s="166"/>
    </row>
    <row r="84" spans="3:5">
      <c r="C84" s="166"/>
      <c r="D84" s="166"/>
      <c r="E84" s="166"/>
    </row>
    <row r="85" spans="3:5">
      <c r="C85" s="166"/>
      <c r="D85" s="166"/>
      <c r="E85" s="166"/>
    </row>
    <row r="86" spans="3:5">
      <c r="C86" s="166"/>
      <c r="D86" s="166"/>
      <c r="E86" s="166"/>
    </row>
    <row r="87" spans="3:5">
      <c r="C87" s="166"/>
      <c r="D87" s="166"/>
      <c r="E87" s="166"/>
    </row>
    <row r="88" spans="3:5">
      <c r="C88" s="166"/>
      <c r="D88" s="166"/>
      <c r="E88" s="166"/>
    </row>
    <row r="89" spans="3:5">
      <c r="C89" s="166"/>
      <c r="D89" s="166"/>
      <c r="E89" s="166"/>
    </row>
    <row r="90" spans="3:5">
      <c r="C90" s="166"/>
      <c r="D90" s="166"/>
      <c r="E90" s="166"/>
    </row>
    <row r="91" spans="3:5">
      <c r="C91" s="166"/>
      <c r="D91" s="166"/>
      <c r="E91" s="166"/>
    </row>
    <row r="92" spans="3:5">
      <c r="C92" s="166"/>
      <c r="D92" s="166"/>
      <c r="E92" s="166"/>
    </row>
    <row r="93" spans="3:5">
      <c r="C93" s="166"/>
      <c r="D93" s="166"/>
      <c r="E93" s="166"/>
    </row>
    <row r="94" spans="3:5">
      <c r="C94" s="166"/>
      <c r="D94" s="166"/>
      <c r="E94" s="166"/>
    </row>
    <row r="95" spans="3:5">
      <c r="C95" s="166"/>
      <c r="D95" s="166"/>
      <c r="E95" s="166"/>
    </row>
  </sheetData>
  <mergeCells count="5">
    <mergeCell ref="A2:A3"/>
    <mergeCell ref="B2:C2"/>
    <mergeCell ref="D2:E2"/>
    <mergeCell ref="F2:G2"/>
    <mergeCell ref="A9:F9"/>
  </mergeCells>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dimension ref="A1:N12"/>
  <sheetViews>
    <sheetView zoomScaleSheetLayoutView="100" workbookViewId="0">
      <selection activeCell="F15" sqref="F15"/>
    </sheetView>
  </sheetViews>
  <sheetFormatPr defaultColWidth="9.140625" defaultRowHeight="12.75"/>
  <cols>
    <col min="1" max="1" width="8.85546875" style="45" customWidth="1"/>
    <col min="2" max="2" width="7.85546875" style="45" customWidth="1"/>
    <col min="3" max="3" width="10.5703125" style="45" customWidth="1"/>
    <col min="4" max="4" width="9.28515625" style="45" customWidth="1"/>
    <col min="5" max="5" width="8.7109375" style="45" customWidth="1"/>
    <col min="6" max="7" width="8.5703125" style="45" customWidth="1"/>
    <col min="8" max="8" width="7.7109375" style="45" customWidth="1"/>
    <col min="9" max="9" width="9" style="45" customWidth="1"/>
    <col min="10" max="10" width="6.28515625" style="45" bestFit="1" customWidth="1"/>
    <col min="11" max="11" width="8.5703125" style="45" customWidth="1"/>
    <col min="12" max="12" width="7" style="45" bestFit="1" customWidth="1"/>
    <col min="13" max="13" width="8.85546875" style="45" customWidth="1"/>
    <col min="14" max="16384" width="9.140625" style="45"/>
  </cols>
  <sheetData>
    <row r="1" spans="1:14" s="44" customFormat="1" ht="15.75">
      <c r="A1" s="170" t="str">
        <f>[1]Tables!A15</f>
        <v>Table 14: Ratings Assigned for Long-term Corporate Debt Securities (Maturity ≥ 1 year)</v>
      </c>
    </row>
    <row r="2" spans="1:14" s="171" customFormat="1" ht="12.75" customHeight="1">
      <c r="A2" s="987" t="s">
        <v>192</v>
      </c>
      <c r="B2" s="934" t="s">
        <v>193</v>
      </c>
      <c r="C2" s="934"/>
      <c r="D2" s="934"/>
      <c r="E2" s="934"/>
      <c r="F2" s="934"/>
      <c r="G2" s="934"/>
      <c r="H2" s="934"/>
      <c r="I2" s="934"/>
      <c r="J2" s="990" t="s">
        <v>194</v>
      </c>
      <c r="K2" s="991"/>
      <c r="L2" s="994" t="s">
        <v>128</v>
      </c>
      <c r="M2" s="995"/>
    </row>
    <row r="3" spans="1:14" s="171" customFormat="1" ht="24.75" customHeight="1">
      <c r="A3" s="988"/>
      <c r="B3" s="934" t="s">
        <v>195</v>
      </c>
      <c r="C3" s="934"/>
      <c r="D3" s="935" t="s">
        <v>196</v>
      </c>
      <c r="E3" s="998"/>
      <c r="F3" s="935" t="s">
        <v>197</v>
      </c>
      <c r="G3" s="998"/>
      <c r="H3" s="935" t="s">
        <v>198</v>
      </c>
      <c r="I3" s="998"/>
      <c r="J3" s="992"/>
      <c r="K3" s="993"/>
      <c r="L3" s="996"/>
      <c r="M3" s="997"/>
    </row>
    <row r="4" spans="1:14" s="171" customFormat="1" ht="25.5">
      <c r="A4" s="989"/>
      <c r="B4" s="589" t="s">
        <v>149</v>
      </c>
      <c r="C4" s="587" t="s">
        <v>199</v>
      </c>
      <c r="D4" s="589" t="s">
        <v>149</v>
      </c>
      <c r="E4" s="587" t="s">
        <v>133</v>
      </c>
      <c r="F4" s="589" t="s">
        <v>149</v>
      </c>
      <c r="G4" s="587" t="s">
        <v>133</v>
      </c>
      <c r="H4" s="589" t="s">
        <v>149</v>
      </c>
      <c r="I4" s="587" t="s">
        <v>133</v>
      </c>
      <c r="J4" s="589" t="s">
        <v>149</v>
      </c>
      <c r="K4" s="587" t="s">
        <v>133</v>
      </c>
      <c r="L4" s="589" t="s">
        <v>149</v>
      </c>
      <c r="M4" s="587" t="s">
        <v>133</v>
      </c>
    </row>
    <row r="5" spans="1:14" s="174" customFormat="1" ht="15" customHeight="1">
      <c r="A5" s="190" t="s">
        <v>677</v>
      </c>
      <c r="B5" s="175">
        <v>178</v>
      </c>
      <c r="C5" s="175">
        <v>1031139.63</v>
      </c>
      <c r="D5" s="175">
        <v>309</v>
      </c>
      <c r="E5" s="175">
        <v>193073.61</v>
      </c>
      <c r="F5" s="175">
        <v>214</v>
      </c>
      <c r="G5" s="175">
        <v>40889.379999999997</v>
      </c>
      <c r="H5" s="175">
        <v>151</v>
      </c>
      <c r="I5" s="175">
        <v>6179.6000000000013</v>
      </c>
      <c r="J5" s="175">
        <v>100</v>
      </c>
      <c r="K5" s="175">
        <v>8886.18</v>
      </c>
      <c r="L5" s="175">
        <v>896</v>
      </c>
      <c r="M5" s="175">
        <v>1282233.28</v>
      </c>
      <c r="N5" s="173"/>
    </row>
    <row r="6" spans="1:14" s="177" customFormat="1" ht="15" customHeight="1">
      <c r="A6" s="190" t="s">
        <v>678</v>
      </c>
      <c r="B6" s="175">
        <f>SUM(B7:B9)</f>
        <v>47</v>
      </c>
      <c r="C6" s="175">
        <f t="shared" ref="C6:M6" si="0">SUM(C7:C9)</f>
        <v>531250.78</v>
      </c>
      <c r="D6" s="175">
        <f t="shared" si="0"/>
        <v>69</v>
      </c>
      <c r="E6" s="175">
        <f t="shared" si="0"/>
        <v>38149.800000000003</v>
      </c>
      <c r="F6" s="175">
        <f t="shared" si="0"/>
        <v>46</v>
      </c>
      <c r="G6" s="175">
        <f t="shared" si="0"/>
        <v>9376.25</v>
      </c>
      <c r="H6" s="175">
        <f t="shared" si="0"/>
        <v>29</v>
      </c>
      <c r="I6" s="175">
        <f t="shared" si="0"/>
        <v>2105.6400000000003</v>
      </c>
      <c r="J6" s="175">
        <f t="shared" si="0"/>
        <v>20</v>
      </c>
      <c r="K6" s="175">
        <f t="shared" si="0"/>
        <v>2917.37</v>
      </c>
      <c r="L6" s="175">
        <f t="shared" si="0"/>
        <v>211</v>
      </c>
      <c r="M6" s="175">
        <f t="shared" si="0"/>
        <v>583800.6</v>
      </c>
      <c r="N6" s="176"/>
    </row>
    <row r="7" spans="1:14" s="177" customFormat="1" ht="12.75" customHeight="1">
      <c r="A7" s="58">
        <v>42474</v>
      </c>
      <c r="B7" s="178">
        <v>20</v>
      </c>
      <c r="C7" s="178">
        <v>299239.48</v>
      </c>
      <c r="D7" s="178">
        <v>18</v>
      </c>
      <c r="E7" s="178">
        <v>18407.3</v>
      </c>
      <c r="F7" s="178">
        <v>10</v>
      </c>
      <c r="G7" s="178">
        <v>1264.6199999999999</v>
      </c>
      <c r="H7" s="178">
        <v>7</v>
      </c>
      <c r="I7" s="178">
        <v>979.40000000000009</v>
      </c>
      <c r="J7" s="178">
        <v>2</v>
      </c>
      <c r="K7" s="178">
        <v>31.06</v>
      </c>
      <c r="L7" s="178">
        <v>57</v>
      </c>
      <c r="M7" s="178">
        <v>319921.86</v>
      </c>
      <c r="N7" s="176"/>
    </row>
    <row r="8" spans="1:14" s="177" customFormat="1" ht="12.75" customHeight="1">
      <c r="A8" s="58">
        <v>42504</v>
      </c>
      <c r="B8" s="178">
        <v>17</v>
      </c>
      <c r="C8" s="178">
        <v>116440</v>
      </c>
      <c r="D8" s="178">
        <v>25</v>
      </c>
      <c r="E8" s="178">
        <v>9290</v>
      </c>
      <c r="F8" s="178">
        <v>25</v>
      </c>
      <c r="G8" s="178">
        <v>2750.64</v>
      </c>
      <c r="H8" s="178">
        <v>12</v>
      </c>
      <c r="I8" s="178">
        <v>377.49</v>
      </c>
      <c r="J8" s="178">
        <v>14</v>
      </c>
      <c r="K8" s="178">
        <v>2346.31</v>
      </c>
      <c r="L8" s="178">
        <v>93</v>
      </c>
      <c r="M8" s="178">
        <v>131204.44</v>
      </c>
      <c r="N8" s="176"/>
    </row>
    <row r="9" spans="1:14" s="177" customFormat="1" ht="12.75" customHeight="1">
      <c r="A9" s="58">
        <v>42535</v>
      </c>
      <c r="B9" s="178">
        <v>10</v>
      </c>
      <c r="C9" s="178">
        <v>115571.3</v>
      </c>
      <c r="D9" s="178">
        <v>26</v>
      </c>
      <c r="E9" s="178">
        <v>10452.5</v>
      </c>
      <c r="F9" s="178">
        <v>11</v>
      </c>
      <c r="G9" s="178">
        <v>5360.99</v>
      </c>
      <c r="H9" s="178">
        <v>10</v>
      </c>
      <c r="I9" s="178">
        <v>748.75</v>
      </c>
      <c r="J9" s="178">
        <v>4</v>
      </c>
      <c r="K9" s="178">
        <v>540</v>
      </c>
      <c r="L9" s="178">
        <v>61</v>
      </c>
      <c r="M9" s="178">
        <v>132674.29999999999</v>
      </c>
      <c r="N9" s="176"/>
    </row>
    <row r="10" spans="1:14" s="183" customFormat="1" ht="12.75" customHeight="1">
      <c r="A10" s="965" t="s">
        <v>723</v>
      </c>
      <c r="B10" s="965"/>
      <c r="C10" s="965"/>
      <c r="D10" s="965"/>
      <c r="E10" s="965"/>
      <c r="F10" s="965"/>
      <c r="G10" s="179"/>
      <c r="H10" s="180"/>
      <c r="I10" s="180"/>
      <c r="J10" s="180"/>
      <c r="K10" s="180"/>
      <c r="L10" s="181"/>
      <c r="M10" s="180"/>
      <c r="N10" s="182"/>
    </row>
    <row r="11" spans="1:14" s="185" customFormat="1" ht="12.75" customHeight="1">
      <c r="A11" s="184" t="s">
        <v>200</v>
      </c>
      <c r="M11" s="186"/>
    </row>
    <row r="12" spans="1:14">
      <c r="D12" s="187"/>
      <c r="E12" s="187"/>
      <c r="F12" s="187"/>
      <c r="G12" s="188"/>
    </row>
  </sheetData>
  <mergeCells count="9">
    <mergeCell ref="A10:F10"/>
    <mergeCell ref="A2:A4"/>
    <mergeCell ref="B2:I2"/>
    <mergeCell ref="J2:K3"/>
    <mergeCell ref="L2:M3"/>
    <mergeCell ref="B3:C3"/>
    <mergeCell ref="D3:E3"/>
    <mergeCell ref="F3:G3"/>
    <mergeCell ref="H3:I3"/>
  </mergeCells>
  <pageMargins left="0.75" right="0.75" top="1" bottom="1" header="0.5" footer="0.5"/>
  <pageSetup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M12"/>
  <sheetViews>
    <sheetView zoomScaleSheetLayoutView="115" workbookViewId="0">
      <pane ySplit="1" topLeftCell="A2" activePane="bottomLeft" state="frozen"/>
      <selection activeCell="C19" sqref="C19"/>
      <selection pane="bottomLeft" activeCell="F17" sqref="F17"/>
    </sheetView>
  </sheetViews>
  <sheetFormatPr defaultColWidth="9.140625" defaultRowHeight="12.75"/>
  <cols>
    <col min="1" max="1" width="9.28515625" style="189" customWidth="1"/>
    <col min="2" max="3" width="8.5703125" style="189" customWidth="1"/>
    <col min="4" max="4" width="6.85546875" style="189" customWidth="1"/>
    <col min="5" max="5" width="8.140625" style="189" bestFit="1" customWidth="1"/>
    <col min="6" max="6" width="6.5703125" style="189" customWidth="1"/>
    <col min="7" max="7" width="8.28515625" style="189" customWidth="1"/>
    <col min="8" max="8" width="6.42578125" style="189" customWidth="1"/>
    <col min="9" max="9" width="8.85546875" style="189" customWidth="1"/>
    <col min="10" max="10" width="6.7109375" style="189" customWidth="1"/>
    <col min="11" max="11" width="8.28515625" style="189" customWidth="1"/>
    <col min="12" max="12" width="6.7109375" style="189" customWidth="1"/>
    <col min="13" max="13" width="9" style="189" customWidth="1"/>
    <col min="14" max="16384" width="9.140625" style="189"/>
  </cols>
  <sheetData>
    <row r="1" spans="1:13" ht="15.75">
      <c r="A1" s="1000" t="str">
        <f>[1]Tables!A16</f>
        <v>Table 15: Review of Accepted Ratings of Corporate Debt Securities (Maturity ≥ 1 year)</v>
      </c>
      <c r="B1" s="1000"/>
      <c r="C1" s="1000"/>
      <c r="D1" s="1000"/>
      <c r="E1" s="1000"/>
      <c r="F1" s="1000"/>
      <c r="G1" s="1000"/>
      <c r="H1" s="1000"/>
      <c r="I1" s="1000"/>
      <c r="J1" s="1000"/>
      <c r="K1" s="1000"/>
      <c r="L1" s="1000"/>
      <c r="M1" s="1000"/>
    </row>
    <row r="2" spans="1:13" ht="25.5" customHeight="1">
      <c r="A2" s="1001" t="s">
        <v>201</v>
      </c>
      <c r="B2" s="932" t="s">
        <v>202</v>
      </c>
      <c r="C2" s="933"/>
      <c r="D2" s="931" t="s">
        <v>203</v>
      </c>
      <c r="E2" s="933"/>
      <c r="F2" s="931" t="s">
        <v>204</v>
      </c>
      <c r="G2" s="933"/>
      <c r="H2" s="931" t="s">
        <v>205</v>
      </c>
      <c r="I2" s="933"/>
      <c r="J2" s="935" t="s">
        <v>206</v>
      </c>
      <c r="K2" s="998"/>
      <c r="L2" s="931" t="s">
        <v>128</v>
      </c>
      <c r="M2" s="933"/>
    </row>
    <row r="3" spans="1:13" ht="36" customHeight="1">
      <c r="A3" s="989"/>
      <c r="B3" s="589" t="s">
        <v>149</v>
      </c>
      <c r="C3" s="587" t="s">
        <v>133</v>
      </c>
      <c r="D3" s="589" t="s">
        <v>149</v>
      </c>
      <c r="E3" s="587" t="s">
        <v>133</v>
      </c>
      <c r="F3" s="589" t="s">
        <v>149</v>
      </c>
      <c r="G3" s="587" t="s">
        <v>133</v>
      </c>
      <c r="H3" s="589" t="s">
        <v>149</v>
      </c>
      <c r="I3" s="587" t="s">
        <v>133</v>
      </c>
      <c r="J3" s="589" t="s">
        <v>149</v>
      </c>
      <c r="K3" s="587" t="s">
        <v>133</v>
      </c>
      <c r="L3" s="589" t="s">
        <v>149</v>
      </c>
      <c r="M3" s="587" t="s">
        <v>133</v>
      </c>
    </row>
    <row r="4" spans="1:13" s="193" customFormat="1" ht="15" customHeight="1">
      <c r="A4" s="190" t="s">
        <v>677</v>
      </c>
      <c r="B4" s="86">
        <v>347</v>
      </c>
      <c r="C4" s="191">
        <v>97274.925999999978</v>
      </c>
      <c r="D4" s="86">
        <v>352</v>
      </c>
      <c r="E4" s="191">
        <v>411977.06</v>
      </c>
      <c r="F4" s="86">
        <v>1747</v>
      </c>
      <c r="G4" s="172">
        <v>6634397.8280000007</v>
      </c>
      <c r="H4" s="86">
        <v>54</v>
      </c>
      <c r="I4" s="86">
        <v>53392.5</v>
      </c>
      <c r="J4" s="86">
        <v>450</v>
      </c>
      <c r="K4" s="86">
        <v>118351.66</v>
      </c>
      <c r="L4" s="192">
        <v>2895</v>
      </c>
      <c r="M4" s="172">
        <v>7315574.2240000004</v>
      </c>
    </row>
    <row r="5" spans="1:13" s="193" customFormat="1" ht="15" customHeight="1">
      <c r="A5" s="190" t="s">
        <v>678</v>
      </c>
      <c r="B5" s="86">
        <f>SUM(B6:B8)</f>
        <v>52</v>
      </c>
      <c r="C5" s="86">
        <f t="shared" ref="C5:L5" si="0">SUM(C6:C8)</f>
        <v>10660.35</v>
      </c>
      <c r="D5" s="86">
        <f t="shared" si="0"/>
        <v>40</v>
      </c>
      <c r="E5" s="86">
        <f t="shared" si="0"/>
        <v>38679.869999999995</v>
      </c>
      <c r="F5" s="86">
        <f t="shared" si="0"/>
        <v>611</v>
      </c>
      <c r="G5" s="191">
        <f t="shared" si="0"/>
        <v>3073185.0300000003</v>
      </c>
      <c r="H5" s="172">
        <f t="shared" si="0"/>
        <v>4</v>
      </c>
      <c r="I5" s="172">
        <f t="shared" si="0"/>
        <v>7203</v>
      </c>
      <c r="J5" s="172">
        <f t="shared" si="0"/>
        <v>128</v>
      </c>
      <c r="K5" s="172">
        <f t="shared" si="0"/>
        <v>24684.52</v>
      </c>
      <c r="L5" s="172">
        <f t="shared" si="0"/>
        <v>835</v>
      </c>
      <c r="M5" s="172">
        <f>SUM(M6:M8)</f>
        <v>3154413.06</v>
      </c>
    </row>
    <row r="6" spans="1:13" s="195" customFormat="1" ht="14.25" customHeight="1">
      <c r="A6" s="58">
        <v>42474</v>
      </c>
      <c r="B6" s="194">
        <v>11</v>
      </c>
      <c r="C6" s="194">
        <v>5665.4800000000005</v>
      </c>
      <c r="D6" s="194">
        <v>6</v>
      </c>
      <c r="E6" s="194">
        <v>3304.5</v>
      </c>
      <c r="F6" s="194">
        <v>52</v>
      </c>
      <c r="G6" s="178">
        <v>818450.29</v>
      </c>
      <c r="H6" s="178">
        <v>1</v>
      </c>
      <c r="I6" s="178">
        <v>2568</v>
      </c>
      <c r="J6" s="178">
        <v>43</v>
      </c>
      <c r="K6" s="178">
        <v>4218.92</v>
      </c>
      <c r="L6" s="178">
        <v>113</v>
      </c>
      <c r="M6" s="178">
        <v>834207.74</v>
      </c>
    </row>
    <row r="7" spans="1:13" s="195" customFormat="1" ht="14.25" customHeight="1">
      <c r="A7" s="58">
        <v>42504</v>
      </c>
      <c r="B7" s="194">
        <v>18</v>
      </c>
      <c r="C7" s="194">
        <v>1770.75</v>
      </c>
      <c r="D7" s="194">
        <v>9</v>
      </c>
      <c r="E7" s="194">
        <v>10645.3</v>
      </c>
      <c r="F7" s="194">
        <v>113</v>
      </c>
      <c r="G7" s="178">
        <v>863301.7</v>
      </c>
      <c r="H7" s="178">
        <v>0</v>
      </c>
      <c r="I7" s="178">
        <v>0</v>
      </c>
      <c r="J7" s="178">
        <v>55</v>
      </c>
      <c r="K7" s="178">
        <v>18364.55</v>
      </c>
      <c r="L7" s="178">
        <v>195</v>
      </c>
      <c r="M7" s="178">
        <v>894082.88</v>
      </c>
    </row>
    <row r="8" spans="1:13" s="195" customFormat="1" ht="14.25" customHeight="1">
      <c r="A8" s="58">
        <v>42535</v>
      </c>
      <c r="B8" s="194">
        <v>23</v>
      </c>
      <c r="C8" s="194">
        <v>3224.12</v>
      </c>
      <c r="D8" s="194">
        <v>25</v>
      </c>
      <c r="E8" s="194">
        <v>24730.07</v>
      </c>
      <c r="F8" s="194">
        <v>446</v>
      </c>
      <c r="G8" s="194">
        <v>1391433.04</v>
      </c>
      <c r="H8" s="194">
        <v>3</v>
      </c>
      <c r="I8" s="194">
        <v>4635</v>
      </c>
      <c r="J8" s="194">
        <v>30</v>
      </c>
      <c r="K8" s="194">
        <v>2101.0500000000002</v>
      </c>
      <c r="L8" s="194">
        <v>527</v>
      </c>
      <c r="M8" s="194">
        <v>1426122.44</v>
      </c>
    </row>
    <row r="9" spans="1:13" s="198" customFormat="1" ht="12.75" customHeight="1">
      <c r="A9" s="965" t="s">
        <v>723</v>
      </c>
      <c r="B9" s="965"/>
      <c r="C9" s="965"/>
      <c r="D9" s="965"/>
      <c r="E9" s="965"/>
      <c r="F9" s="965"/>
      <c r="G9" s="179"/>
      <c r="H9" s="187"/>
      <c r="I9" s="196"/>
      <c r="J9" s="187"/>
      <c r="K9" s="196"/>
      <c r="L9" s="197"/>
      <c r="M9" s="196"/>
    </row>
    <row r="10" spans="1:13" s="198" customFormat="1" ht="12.75" customHeight="1">
      <c r="A10" s="999" t="s">
        <v>200</v>
      </c>
      <c r="B10" s="999"/>
      <c r="C10" s="999"/>
      <c r="D10" s="999"/>
      <c r="E10" s="999"/>
      <c r="F10" s="999"/>
      <c r="G10" s="999"/>
      <c r="H10" s="999"/>
      <c r="I10" s="999"/>
      <c r="J10" s="999"/>
      <c r="K10" s="999"/>
      <c r="L10" s="999"/>
      <c r="M10" s="999"/>
    </row>
    <row r="11" spans="1:13">
      <c r="A11" s="199"/>
      <c r="B11" s="199"/>
      <c r="C11" s="199"/>
      <c r="D11" s="199"/>
      <c r="E11" s="199"/>
      <c r="F11" s="199"/>
      <c r="G11" s="199"/>
      <c r="H11" s="199"/>
      <c r="I11" s="199"/>
      <c r="J11" s="199"/>
      <c r="K11" s="199"/>
      <c r="L11" s="199"/>
      <c r="M11" s="199"/>
    </row>
    <row r="12" spans="1:13" ht="15">
      <c r="C12" s="200"/>
      <c r="D12" s="201"/>
      <c r="E12" s="201"/>
      <c r="F12" s="201"/>
      <c r="G12" s="201"/>
    </row>
  </sheetData>
  <mergeCells count="10">
    <mergeCell ref="A10:M10"/>
    <mergeCell ref="A1:M1"/>
    <mergeCell ref="A2:A3"/>
    <mergeCell ref="B2:C2"/>
    <mergeCell ref="D2:E2"/>
    <mergeCell ref="F2:G2"/>
    <mergeCell ref="H2:I2"/>
    <mergeCell ref="J2:K2"/>
    <mergeCell ref="L2:M2"/>
    <mergeCell ref="A9:F9"/>
  </mergeCells>
  <pageMargins left="0.2" right="0.2" top="0.75" bottom="0.75" header="0.3" footer="0.3"/>
  <pageSetup scale="97" orientation="landscape" r:id="rId1"/>
  <headerFooter alignWithMargins="0"/>
</worksheet>
</file>

<file path=xl/worksheets/sheet17.xml><?xml version="1.0" encoding="utf-8"?>
<worksheet xmlns="http://schemas.openxmlformats.org/spreadsheetml/2006/main" xmlns:r="http://schemas.openxmlformats.org/officeDocument/2006/relationships">
  <dimension ref="A1:E11"/>
  <sheetViews>
    <sheetView zoomScaleSheetLayoutView="100" workbookViewId="0">
      <selection activeCell="C13" sqref="C13"/>
    </sheetView>
  </sheetViews>
  <sheetFormatPr defaultColWidth="9.140625" defaultRowHeight="12.75"/>
  <cols>
    <col min="1" max="1" width="15.5703125" style="202" customWidth="1"/>
    <col min="2" max="3" width="11.140625" style="202" customWidth="1"/>
    <col min="4" max="4" width="11.42578125" style="205" customWidth="1"/>
    <col min="5" max="5" width="9.140625" style="202"/>
    <col min="6" max="6" width="9.5703125" style="202" bestFit="1" customWidth="1"/>
    <col min="7" max="16384" width="9.140625" style="202"/>
  </cols>
  <sheetData>
    <row r="1" spans="1:5" ht="29.25" customHeight="1">
      <c r="A1" s="1002" t="s">
        <v>679</v>
      </c>
      <c r="B1" s="1002"/>
      <c r="C1" s="1002"/>
      <c r="D1" s="1002"/>
      <c r="E1" s="1002"/>
    </row>
    <row r="2" spans="1:5">
      <c r="A2" s="203" t="s">
        <v>207</v>
      </c>
      <c r="B2" s="870" t="s">
        <v>677</v>
      </c>
      <c r="C2" s="870" t="s">
        <v>678</v>
      </c>
      <c r="D2" s="204">
        <v>42522</v>
      </c>
    </row>
    <row r="3" spans="1:5">
      <c r="A3" s="830" t="s">
        <v>208</v>
      </c>
      <c r="B3" s="831">
        <v>0</v>
      </c>
      <c r="C3" s="831">
        <v>0</v>
      </c>
      <c r="D3" s="831">
        <v>0</v>
      </c>
    </row>
    <row r="4" spans="1:5">
      <c r="A4" s="830" t="s">
        <v>181</v>
      </c>
      <c r="B4" s="832">
        <v>740089.20000000007</v>
      </c>
      <c r="C4" s="832">
        <v>169434.72</v>
      </c>
      <c r="D4" s="832">
        <v>60739.950000000012</v>
      </c>
    </row>
    <row r="5" spans="1:5">
      <c r="A5" s="830" t="s">
        <v>209</v>
      </c>
      <c r="B5" s="831">
        <v>0</v>
      </c>
      <c r="C5" s="831">
        <v>0</v>
      </c>
      <c r="D5" s="831">
        <v>0</v>
      </c>
    </row>
    <row r="6" spans="1:5">
      <c r="A6" s="833" t="s">
        <v>189</v>
      </c>
      <c r="B6" s="831">
        <v>205.55162765999995</v>
      </c>
      <c r="C6" s="831">
        <v>62.837923394999997</v>
      </c>
      <c r="D6" s="831">
        <v>22.616603720000001</v>
      </c>
    </row>
    <row r="7" spans="1:5">
      <c r="A7" s="833" t="s">
        <v>180</v>
      </c>
      <c r="B7" s="832">
        <v>4236982.8614564808</v>
      </c>
      <c r="C7" s="832">
        <v>1080611.5629946422</v>
      </c>
      <c r="D7" s="832">
        <v>383484.39608997398</v>
      </c>
    </row>
    <row r="8" spans="1:5" s="28" customFormat="1" ht="12" customHeight="1">
      <c r="A8" s="1003" t="s">
        <v>723</v>
      </c>
      <c r="B8" s="1003"/>
      <c r="C8" s="1003"/>
    </row>
    <row r="9" spans="1:5">
      <c r="A9" s="1004" t="s">
        <v>210</v>
      </c>
      <c r="B9" s="1004"/>
      <c r="C9" s="1004"/>
      <c r="D9" s="1004"/>
    </row>
    <row r="11" spans="1:5">
      <c r="D11" s="202"/>
    </row>
  </sheetData>
  <mergeCells count="3">
    <mergeCell ref="A1:E1"/>
    <mergeCell ref="A8:C8"/>
    <mergeCell ref="A9:D9"/>
  </mergeCells>
  <pageMargins left="0.75" right="0.75" top="1" bottom="1" header="0.5" footer="0.5"/>
  <pageSetup scale="90" orientation="portrait" r:id="rId1"/>
  <headerFooter alignWithMargins="0"/>
</worksheet>
</file>

<file path=xl/worksheets/sheet18.xml><?xml version="1.0" encoding="utf-8"?>
<worksheet xmlns="http://schemas.openxmlformats.org/spreadsheetml/2006/main" xmlns:r="http://schemas.openxmlformats.org/officeDocument/2006/relationships">
  <dimension ref="A1:T13"/>
  <sheetViews>
    <sheetView zoomScaleSheetLayoutView="100" workbookViewId="0">
      <selection activeCell="M4" activeCellId="1" sqref="H4:I8 M4:M8"/>
    </sheetView>
  </sheetViews>
  <sheetFormatPr defaultColWidth="9.140625" defaultRowHeight="12.75"/>
  <cols>
    <col min="1" max="1" width="7.7109375" style="221" customWidth="1"/>
    <col min="2" max="2" width="9.5703125" style="221" customWidth="1"/>
    <col min="3" max="3" width="10.140625" style="221" customWidth="1"/>
    <col min="4" max="4" width="9.140625" style="221" customWidth="1"/>
    <col min="5" max="5" width="7.5703125" style="221" customWidth="1"/>
    <col min="6" max="6" width="6.85546875" style="221" customWidth="1"/>
    <col min="7" max="7" width="8.85546875" style="221" bestFit="1" customWidth="1"/>
    <col min="8" max="8" width="8.85546875" style="221" customWidth="1"/>
    <col min="9" max="9" width="8.5703125" style="221" customWidth="1"/>
    <col min="10" max="10" width="9.42578125" style="221" customWidth="1"/>
    <col min="11" max="11" width="9.28515625" style="221" customWidth="1"/>
    <col min="12" max="12" width="8.85546875" style="221" customWidth="1"/>
    <col min="13" max="13" width="11.7109375" style="221" customWidth="1"/>
    <col min="14" max="14" width="8.28515625" style="221" customWidth="1"/>
    <col min="15" max="15" width="8.42578125" style="221" customWidth="1"/>
    <col min="16" max="16" width="8.28515625" style="221" customWidth="1"/>
    <col min="17" max="17" width="9.28515625" style="206" customWidth="1"/>
    <col min="18" max="27" width="9.28515625" style="206" bestFit="1" customWidth="1"/>
    <col min="28" max="28" width="10" style="206" bestFit="1" customWidth="1"/>
    <col min="29" max="31" width="9.28515625" style="206" bestFit="1" customWidth="1"/>
    <col min="32" max="16384" width="9.140625" style="206"/>
  </cols>
  <sheetData>
    <row r="1" spans="1:20" ht="17.25" customHeight="1">
      <c r="A1" s="1005" t="str">
        <f>[1]Tables!A18</f>
        <v xml:space="preserve">Table 17: Trends in Cash Segment of BSE </v>
      </c>
      <c r="B1" s="1006"/>
      <c r="C1" s="1006"/>
      <c r="D1" s="1006"/>
      <c r="E1" s="1006"/>
      <c r="F1" s="1006"/>
      <c r="G1" s="1006"/>
      <c r="H1" s="1006"/>
      <c r="I1" s="1006"/>
      <c r="J1" s="1006"/>
      <c r="K1" s="1006"/>
      <c r="L1" s="1006"/>
      <c r="M1" s="1006"/>
      <c r="N1" s="1006"/>
      <c r="O1" s="1006"/>
      <c r="P1" s="1006"/>
    </row>
    <row r="2" spans="1:20" s="208" customFormat="1" ht="39" customHeight="1">
      <c r="A2" s="1007" t="s">
        <v>211</v>
      </c>
      <c r="B2" s="1009" t="s">
        <v>212</v>
      </c>
      <c r="C2" s="1009" t="s">
        <v>213</v>
      </c>
      <c r="D2" s="1011" t="s">
        <v>214</v>
      </c>
      <c r="E2" s="1013" t="s">
        <v>215</v>
      </c>
      <c r="F2" s="1014" t="s">
        <v>216</v>
      </c>
      <c r="G2" s="1014" t="s">
        <v>217</v>
      </c>
      <c r="H2" s="1014" t="s">
        <v>218</v>
      </c>
      <c r="I2" s="1014" t="s">
        <v>219</v>
      </c>
      <c r="J2" s="1014" t="s">
        <v>220</v>
      </c>
      <c r="K2" s="1014" t="s">
        <v>221</v>
      </c>
      <c r="L2" s="1014" t="s">
        <v>222</v>
      </c>
      <c r="M2" s="1014" t="s">
        <v>223</v>
      </c>
      <c r="N2" s="1015" t="s">
        <v>224</v>
      </c>
      <c r="O2" s="1016"/>
      <c r="P2" s="1017"/>
      <c r="Q2" s="207"/>
    </row>
    <row r="3" spans="1:20" s="208" customFormat="1" ht="13.5" customHeight="1">
      <c r="A3" s="1008"/>
      <c r="B3" s="1010"/>
      <c r="C3" s="1010"/>
      <c r="D3" s="1012"/>
      <c r="E3" s="1013"/>
      <c r="F3" s="1014"/>
      <c r="G3" s="1014"/>
      <c r="H3" s="1014"/>
      <c r="I3" s="1014"/>
      <c r="J3" s="1014"/>
      <c r="K3" s="1014"/>
      <c r="L3" s="1014"/>
      <c r="M3" s="1014"/>
      <c r="N3" s="209" t="s">
        <v>225</v>
      </c>
      <c r="O3" s="209" t="s">
        <v>226</v>
      </c>
      <c r="P3" s="209" t="s">
        <v>227</v>
      </c>
      <c r="Q3" s="207"/>
    </row>
    <row r="4" spans="1:20" s="213" customFormat="1" ht="15" customHeight="1">
      <c r="A4" s="210" t="s">
        <v>677</v>
      </c>
      <c r="B4" s="107">
        <v>5911</v>
      </c>
      <c r="C4" s="107">
        <v>53</v>
      </c>
      <c r="D4" s="107">
        <v>2721</v>
      </c>
      <c r="E4" s="107">
        <v>247</v>
      </c>
      <c r="F4" s="107">
        <v>4116.88</v>
      </c>
      <c r="G4" s="212">
        <v>762545.07</v>
      </c>
      <c r="H4" s="212">
        <v>740089.20000000007</v>
      </c>
      <c r="I4" s="212">
        <v>2996.3125506072879</v>
      </c>
      <c r="J4" s="212">
        <v>17976.943704941608</v>
      </c>
      <c r="K4" s="212">
        <v>762545.64999999991</v>
      </c>
      <c r="L4" s="212">
        <v>740089.02999999991</v>
      </c>
      <c r="M4" s="212">
        <v>9475328.3399999999</v>
      </c>
      <c r="N4" s="774">
        <v>29094.61</v>
      </c>
      <c r="O4" s="107">
        <v>22494.61</v>
      </c>
      <c r="P4" s="107">
        <v>25341.86</v>
      </c>
    </row>
    <row r="5" spans="1:20" s="213" customFormat="1" ht="15" customHeight="1">
      <c r="A5" s="210" t="s">
        <v>678</v>
      </c>
      <c r="B5" s="107">
        <f>B8</f>
        <v>5962</v>
      </c>
      <c r="C5" s="107">
        <f t="shared" ref="C5:D5" si="0">C8</f>
        <v>53</v>
      </c>
      <c r="D5" s="107">
        <f t="shared" si="0"/>
        <v>2804</v>
      </c>
      <c r="E5" s="107">
        <f>SUM(E6:E8)</f>
        <v>62</v>
      </c>
      <c r="F5" s="107">
        <f>SUM(F6:F8)</f>
        <v>970.34999999999991</v>
      </c>
      <c r="G5" s="212">
        <f t="shared" ref="G5:H5" si="1">SUM(G6:G8)</f>
        <v>149823.89999999997</v>
      </c>
      <c r="H5" s="212">
        <f t="shared" si="1"/>
        <v>169434.72</v>
      </c>
      <c r="I5" s="107">
        <f>H5/E5</f>
        <v>2732.8180645161292</v>
      </c>
      <c r="J5" s="107">
        <f>H5/F5*100</f>
        <v>17461.196475498535</v>
      </c>
      <c r="K5" s="212">
        <f>SUM(K6:K8)</f>
        <v>149823.89999999997</v>
      </c>
      <c r="L5" s="212">
        <f>SUM(L6:L8)</f>
        <v>169434.71</v>
      </c>
      <c r="M5" s="212">
        <f>M8</f>
        <v>10285548.67</v>
      </c>
      <c r="N5" s="774">
        <f>MAX(N6:N8)</f>
        <v>27105.41</v>
      </c>
      <c r="O5" s="107">
        <f>MIN(O6:O8)</f>
        <v>24523.200000000001</v>
      </c>
      <c r="P5" s="107">
        <f>P8</f>
        <v>26999.72</v>
      </c>
    </row>
    <row r="6" spans="1:20" s="213" customFormat="1" ht="15.75" customHeight="1">
      <c r="A6" s="214">
        <v>42464</v>
      </c>
      <c r="B6" s="215">
        <v>5928</v>
      </c>
      <c r="C6" s="216">
        <v>53</v>
      </c>
      <c r="D6" s="215">
        <v>2637</v>
      </c>
      <c r="E6" s="217">
        <v>18</v>
      </c>
      <c r="F6" s="218">
        <v>268.33999999999997</v>
      </c>
      <c r="G6" s="215">
        <v>41779.019999999997</v>
      </c>
      <c r="H6" s="215">
        <v>49174.079999999994</v>
      </c>
      <c r="I6" s="217">
        <f>H6/E6</f>
        <v>2731.893333333333</v>
      </c>
      <c r="J6" s="217">
        <f>H6/F6*100</f>
        <v>18325.288812700306</v>
      </c>
      <c r="K6" s="215">
        <v>41779.019999999997</v>
      </c>
      <c r="L6" s="215">
        <v>49174.079999999994</v>
      </c>
      <c r="M6" s="219">
        <v>9710538.6300000008</v>
      </c>
      <c r="N6" s="215">
        <v>26100.54</v>
      </c>
      <c r="O6" s="215">
        <v>24523.200000000001</v>
      </c>
      <c r="P6" s="215">
        <v>25606.62</v>
      </c>
    </row>
    <row r="7" spans="1:20" s="213" customFormat="1" ht="15.75" customHeight="1">
      <c r="A7" s="214">
        <v>42494</v>
      </c>
      <c r="B7" s="215">
        <v>5948</v>
      </c>
      <c r="C7" s="216">
        <v>53</v>
      </c>
      <c r="D7" s="215">
        <v>2714</v>
      </c>
      <c r="E7" s="217">
        <v>22</v>
      </c>
      <c r="F7" s="218">
        <v>342.82</v>
      </c>
      <c r="G7" s="215">
        <v>48319.559999999983</v>
      </c>
      <c r="H7" s="215">
        <v>59520.689999999995</v>
      </c>
      <c r="I7" s="217">
        <f>H7/E7</f>
        <v>2705.485909090909</v>
      </c>
      <c r="J7" s="217">
        <f>H7/F7*100</f>
        <v>17362.082142232073</v>
      </c>
      <c r="K7" s="215">
        <v>48319.559999999983</v>
      </c>
      <c r="L7" s="215">
        <v>59520.689999999995</v>
      </c>
      <c r="M7" s="219">
        <v>9928678.1699999999</v>
      </c>
      <c r="N7" s="215">
        <v>26837.200000000001</v>
      </c>
      <c r="O7" s="215">
        <v>25057.93</v>
      </c>
      <c r="P7" s="215">
        <v>26667.96</v>
      </c>
    </row>
    <row r="8" spans="1:20" s="213" customFormat="1" ht="15.75" customHeight="1">
      <c r="A8" s="214">
        <v>42525</v>
      </c>
      <c r="B8" s="215">
        <v>5962</v>
      </c>
      <c r="C8" s="216">
        <v>53</v>
      </c>
      <c r="D8" s="215">
        <v>2804</v>
      </c>
      <c r="E8" s="217">
        <v>22</v>
      </c>
      <c r="F8" s="218">
        <v>359.19</v>
      </c>
      <c r="G8" s="215">
        <v>59725.319999999992</v>
      </c>
      <c r="H8" s="215">
        <v>60739.950000000012</v>
      </c>
      <c r="I8" s="217">
        <v>2760.9068181818188</v>
      </c>
      <c r="J8" s="217">
        <v>16910.256410256414</v>
      </c>
      <c r="K8" s="215">
        <v>59725.319999999992</v>
      </c>
      <c r="L8" s="215">
        <v>60739.94000000001</v>
      </c>
      <c r="M8" s="219">
        <v>10285548.67</v>
      </c>
      <c r="N8" s="215">
        <v>27105.41</v>
      </c>
      <c r="O8" s="215">
        <v>25911.33</v>
      </c>
      <c r="P8" s="215">
        <v>26999.72</v>
      </c>
    </row>
    <row r="9" spans="1:20" s="221" customFormat="1" ht="14.25" customHeight="1">
      <c r="A9" s="220" t="s">
        <v>654</v>
      </c>
      <c r="G9" s="222"/>
      <c r="H9" s="222"/>
      <c r="I9" s="222"/>
      <c r="Q9" s="206"/>
      <c r="R9" s="206"/>
      <c r="S9" s="206"/>
      <c r="T9" s="206"/>
    </row>
    <row r="10" spans="1:20" s="225" customFormat="1" ht="14.25" customHeight="1">
      <c r="A10" s="925" t="s">
        <v>723</v>
      </c>
      <c r="B10" s="925"/>
      <c r="C10" s="925"/>
      <c r="D10" s="925"/>
      <c r="E10" s="925"/>
      <c r="F10" s="925"/>
      <c r="G10" s="222"/>
      <c r="H10" s="222"/>
      <c r="I10" s="222"/>
      <c r="J10" s="223"/>
      <c r="K10" s="223"/>
      <c r="L10" s="223"/>
      <c r="M10" s="223"/>
      <c r="N10" s="223"/>
      <c r="O10" s="224"/>
      <c r="P10" s="221"/>
      <c r="Q10" s="206"/>
      <c r="R10" s="206"/>
      <c r="S10" s="206"/>
      <c r="T10" s="206"/>
    </row>
    <row r="11" spans="1:20">
      <c r="A11" s="226" t="s">
        <v>321</v>
      </c>
      <c r="B11" s="227"/>
      <c r="C11" s="228"/>
      <c r="D11" s="228"/>
      <c r="E11" s="228"/>
      <c r="F11" s="222"/>
      <c r="G11" s="222"/>
      <c r="H11" s="222"/>
      <c r="I11" s="222"/>
      <c r="J11" s="222"/>
      <c r="K11" s="224"/>
      <c r="L11" s="206"/>
      <c r="M11" s="206"/>
      <c r="N11" s="222"/>
      <c r="O11" s="222"/>
    </row>
    <row r="12" spans="1:20">
      <c r="G12" s="222"/>
      <c r="H12" s="222"/>
      <c r="I12" s="222"/>
    </row>
    <row r="13" spans="1:20">
      <c r="G13" s="222"/>
      <c r="H13" s="222"/>
      <c r="I13" s="222"/>
    </row>
  </sheetData>
  <mergeCells count="16">
    <mergeCell ref="A10:F10"/>
    <mergeCell ref="A1:P1"/>
    <mergeCell ref="A2:A3"/>
    <mergeCell ref="B2:B3"/>
    <mergeCell ref="C2:C3"/>
    <mergeCell ref="D2:D3"/>
    <mergeCell ref="E2:E3"/>
    <mergeCell ref="F2:F3"/>
    <mergeCell ref="G2:G3"/>
    <mergeCell ref="H2:H3"/>
    <mergeCell ref="I2:I3"/>
    <mergeCell ref="J2:J3"/>
    <mergeCell ref="K2:K3"/>
    <mergeCell ref="L2:L3"/>
    <mergeCell ref="M2:M3"/>
    <mergeCell ref="N2:P2"/>
  </mergeCells>
  <pageMargins left="0.75" right="0.75" top="1" bottom="1" header="0.5" footer="0.5"/>
  <pageSetup scale="69" orientation="landscape" r:id="rId1"/>
  <headerFooter alignWithMargins="0"/>
</worksheet>
</file>

<file path=xl/worksheets/sheet19.xml><?xml version="1.0" encoding="utf-8"?>
<worksheet xmlns="http://schemas.openxmlformats.org/spreadsheetml/2006/main" xmlns:r="http://schemas.openxmlformats.org/officeDocument/2006/relationships">
  <dimension ref="A1:P12"/>
  <sheetViews>
    <sheetView zoomScaleSheetLayoutView="100" workbookViewId="0">
      <selection activeCell="C27" sqref="C27"/>
    </sheetView>
  </sheetViews>
  <sheetFormatPr defaultColWidth="9.140625" defaultRowHeight="12.75"/>
  <cols>
    <col min="1" max="1" width="8" style="163" customWidth="1"/>
    <col min="2" max="2" width="9.5703125" style="163" customWidth="1"/>
    <col min="3" max="3" width="9.7109375" style="163" customWidth="1"/>
    <col min="4" max="4" width="10" style="163" customWidth="1"/>
    <col min="5" max="5" width="7.42578125" style="163" customWidth="1"/>
    <col min="6" max="6" width="7.140625" style="163" customWidth="1"/>
    <col min="7" max="7" width="8" style="163" customWidth="1"/>
    <col min="8" max="8" width="9.140625" style="163" customWidth="1"/>
    <col min="9" max="9" width="9" style="163" customWidth="1"/>
    <col min="10" max="10" width="9.85546875" style="163" customWidth="1"/>
    <col min="11" max="11" width="9.28515625" style="163" customWidth="1"/>
    <col min="12" max="12" width="8.7109375" style="163" customWidth="1"/>
    <col min="13" max="13" width="11.7109375" style="163" customWidth="1"/>
    <col min="14" max="16" width="7.85546875" style="163" customWidth="1"/>
    <col min="17" max="16384" width="9.140625" style="163"/>
  </cols>
  <sheetData>
    <row r="1" spans="1:16" ht="15.75">
      <c r="A1" s="1025" t="str">
        <f>[1]Tables!A19</f>
        <v xml:space="preserve">Table 18: Trends in Cash Segment of NSE </v>
      </c>
      <c r="B1" s="1026"/>
      <c r="C1" s="1026"/>
      <c r="D1" s="1026"/>
      <c r="E1" s="1026"/>
      <c r="F1" s="1026"/>
      <c r="G1" s="1026"/>
      <c r="H1" s="1026"/>
      <c r="I1" s="1026"/>
      <c r="J1" s="1026"/>
      <c r="K1" s="1026"/>
      <c r="L1" s="1026"/>
      <c r="M1" s="1026"/>
      <c r="N1" s="1026"/>
      <c r="O1" s="1026"/>
      <c r="P1" s="1026"/>
    </row>
    <row r="2" spans="1:16" ht="39.6" customHeight="1">
      <c r="A2" s="1024" t="s">
        <v>228</v>
      </c>
      <c r="B2" s="1024" t="s">
        <v>212</v>
      </c>
      <c r="C2" s="1024" t="s">
        <v>229</v>
      </c>
      <c r="D2" s="1018" t="s">
        <v>230</v>
      </c>
      <c r="E2" s="1027" t="s">
        <v>215</v>
      </c>
      <c r="F2" s="1018" t="s">
        <v>216</v>
      </c>
      <c r="G2" s="1018" t="s">
        <v>217</v>
      </c>
      <c r="H2" s="1018" t="s">
        <v>231</v>
      </c>
      <c r="I2" s="1018" t="s">
        <v>232</v>
      </c>
      <c r="J2" s="1018" t="s">
        <v>220</v>
      </c>
      <c r="K2" s="1018" t="s">
        <v>221</v>
      </c>
      <c r="L2" s="1018" t="s">
        <v>233</v>
      </c>
      <c r="M2" s="1018" t="s">
        <v>234</v>
      </c>
      <c r="N2" s="1021" t="s">
        <v>235</v>
      </c>
      <c r="O2" s="1022"/>
      <c r="P2" s="1023"/>
    </row>
    <row r="3" spans="1:16" ht="18" customHeight="1">
      <c r="A3" s="1019"/>
      <c r="B3" s="1019"/>
      <c r="C3" s="1019"/>
      <c r="D3" s="1019"/>
      <c r="E3" s="1019"/>
      <c r="F3" s="1019"/>
      <c r="G3" s="1019"/>
      <c r="H3" s="1019"/>
      <c r="I3" s="1019"/>
      <c r="J3" s="1019"/>
      <c r="K3" s="1019"/>
      <c r="L3" s="1019"/>
      <c r="M3" s="1019"/>
      <c r="N3" s="1024" t="s">
        <v>225</v>
      </c>
      <c r="O3" s="1024" t="s">
        <v>226</v>
      </c>
      <c r="P3" s="1024" t="s">
        <v>227</v>
      </c>
    </row>
    <row r="4" spans="1:16">
      <c r="A4" s="1020"/>
      <c r="B4" s="1020"/>
      <c r="C4" s="1020"/>
      <c r="D4" s="1020"/>
      <c r="E4" s="1020"/>
      <c r="F4" s="1020"/>
      <c r="G4" s="1020"/>
      <c r="H4" s="1020"/>
      <c r="I4" s="1020"/>
      <c r="J4" s="1020"/>
      <c r="K4" s="1020"/>
      <c r="L4" s="1020"/>
      <c r="M4" s="1020"/>
      <c r="N4" s="1020"/>
      <c r="O4" s="1020"/>
      <c r="P4" s="1020"/>
    </row>
    <row r="5" spans="1:16" s="229" customFormat="1" ht="13.5" customHeight="1">
      <c r="A5" s="55" t="s">
        <v>677</v>
      </c>
      <c r="B5" s="211">
        <v>1808</v>
      </c>
      <c r="C5" s="211">
        <v>4</v>
      </c>
      <c r="D5" s="211">
        <v>1563</v>
      </c>
      <c r="E5" s="212">
        <v>247</v>
      </c>
      <c r="F5" s="212">
        <v>18517.667959999999</v>
      </c>
      <c r="G5" s="212">
        <v>2201771.0470500002</v>
      </c>
      <c r="H5" s="212">
        <v>4236982.8614564808</v>
      </c>
      <c r="I5" s="211">
        <v>17153.776767030286</v>
      </c>
      <c r="J5" s="211">
        <v>22880.758368757797</v>
      </c>
      <c r="K5" s="212">
        <v>2201771.0470500002</v>
      </c>
      <c r="L5" s="212">
        <v>4236982.8614564808</v>
      </c>
      <c r="M5" s="212">
        <v>9310471.2698509991</v>
      </c>
      <c r="N5" s="107">
        <v>8844.7999999999993</v>
      </c>
      <c r="O5" s="107">
        <v>6825.8</v>
      </c>
      <c r="P5" s="107">
        <v>7738.4</v>
      </c>
    </row>
    <row r="6" spans="1:16" s="229" customFormat="1" ht="13.5" customHeight="1">
      <c r="A6" s="55" t="s">
        <v>678</v>
      </c>
      <c r="B6" s="211">
        <f>B9</f>
        <v>1822</v>
      </c>
      <c r="C6" s="211">
        <f t="shared" ref="C6:D6" si="0">C9</f>
        <v>4</v>
      </c>
      <c r="D6" s="211">
        <f t="shared" si="0"/>
        <v>1575</v>
      </c>
      <c r="E6" s="212">
        <f>SUM(E7:E9)</f>
        <v>62</v>
      </c>
      <c r="F6" s="212">
        <f>SUM(F7:F9)</f>
        <v>4606.64113</v>
      </c>
      <c r="G6" s="212">
        <f>SUM(G7:G9)</f>
        <v>590098.28746999998</v>
      </c>
      <c r="H6" s="212">
        <f>SUM(H7:H9)</f>
        <v>1080611.5629946422</v>
      </c>
      <c r="I6" s="211">
        <f>H6/E6</f>
        <v>17429.218757978098</v>
      </c>
      <c r="J6" s="211">
        <f>H6/F6*100</f>
        <v>23457.689290301678</v>
      </c>
      <c r="K6" s="212">
        <f>SUM(K7:K9)</f>
        <v>590098.28746999998</v>
      </c>
      <c r="L6" s="212">
        <f>SUM(L7:L9)</f>
        <v>1080611.5629946422</v>
      </c>
      <c r="M6" s="212">
        <f>M9</f>
        <v>10100336.483002899</v>
      </c>
      <c r="N6" s="107">
        <f>MAX(N7:N9)</f>
        <v>8308.15</v>
      </c>
      <c r="O6" s="107">
        <f>MIN(O7:O9)</f>
        <v>7516.85</v>
      </c>
      <c r="P6" s="107">
        <f>P9</f>
        <v>8287.75</v>
      </c>
    </row>
    <row r="7" spans="1:16" s="230" customFormat="1" ht="13.5" customHeight="1">
      <c r="A7" s="231">
        <v>42475</v>
      </c>
      <c r="B7" s="109">
        <v>1806</v>
      </c>
      <c r="C7" s="109">
        <v>4</v>
      </c>
      <c r="D7" s="109">
        <v>1561</v>
      </c>
      <c r="E7" s="109">
        <v>18</v>
      </c>
      <c r="F7" s="109">
        <v>1328.63663</v>
      </c>
      <c r="G7" s="219">
        <v>162828.00829999999</v>
      </c>
      <c r="H7" s="219">
        <v>309479.53884001204</v>
      </c>
      <c r="I7" s="834">
        <f t="shared" ref="I7:I8" si="1">H7/E7</f>
        <v>17193.307713334001</v>
      </c>
      <c r="J7" s="834">
        <f t="shared" ref="J7:J8" si="2">H7/F7*100</f>
        <v>23293.015701366901</v>
      </c>
      <c r="K7" s="219">
        <v>162828.00829999999</v>
      </c>
      <c r="L7" s="219">
        <v>309479.53884001204</v>
      </c>
      <c r="M7" s="219">
        <v>9522589.1532186605</v>
      </c>
      <c r="N7" s="109">
        <v>7992</v>
      </c>
      <c r="O7" s="109">
        <v>7516.85</v>
      </c>
      <c r="P7" s="109">
        <v>7849.8</v>
      </c>
    </row>
    <row r="8" spans="1:16" s="230" customFormat="1" ht="13.5" customHeight="1">
      <c r="A8" s="231">
        <v>42506</v>
      </c>
      <c r="B8" s="109">
        <v>1811</v>
      </c>
      <c r="C8" s="109">
        <v>4</v>
      </c>
      <c r="D8" s="109">
        <v>1566</v>
      </c>
      <c r="E8" s="109">
        <v>22</v>
      </c>
      <c r="F8" s="109">
        <v>1624.97109</v>
      </c>
      <c r="G8" s="219">
        <v>193799.89322</v>
      </c>
      <c r="H8" s="219">
        <v>387647.62806465605</v>
      </c>
      <c r="I8" s="834">
        <f t="shared" si="1"/>
        <v>17620.346730211637</v>
      </c>
      <c r="J8" s="834">
        <f t="shared" si="2"/>
        <v>23855.663060729039</v>
      </c>
      <c r="K8" s="219">
        <v>193799.89322</v>
      </c>
      <c r="L8" s="219">
        <v>387647.62806465605</v>
      </c>
      <c r="M8" s="219">
        <v>9740551.1538223401</v>
      </c>
      <c r="N8" s="109">
        <v>8213.6</v>
      </c>
      <c r="O8" s="109">
        <v>7678.35</v>
      </c>
      <c r="P8" s="109">
        <v>8160.1</v>
      </c>
    </row>
    <row r="9" spans="1:16" s="230" customFormat="1" ht="13.5" customHeight="1">
      <c r="A9" s="231">
        <v>42537</v>
      </c>
      <c r="B9" s="109">
        <v>1822</v>
      </c>
      <c r="C9" s="109">
        <v>4</v>
      </c>
      <c r="D9" s="109">
        <v>1575</v>
      </c>
      <c r="E9" s="109">
        <v>22</v>
      </c>
      <c r="F9" s="109">
        <v>1653.03341</v>
      </c>
      <c r="G9" s="219">
        <v>233470.38595</v>
      </c>
      <c r="H9" s="219">
        <v>383484.39608997398</v>
      </c>
      <c r="I9" s="834">
        <v>17431.108913180637</v>
      </c>
      <c r="J9" s="834">
        <v>23198.829120457642</v>
      </c>
      <c r="K9" s="219">
        <v>233470.38595</v>
      </c>
      <c r="L9" s="219">
        <v>383484.39608997398</v>
      </c>
      <c r="M9" s="219">
        <v>10100336.483002899</v>
      </c>
      <c r="N9" s="109">
        <v>8308.15</v>
      </c>
      <c r="O9" s="109">
        <v>7927.05</v>
      </c>
      <c r="P9" s="109">
        <v>8287.75</v>
      </c>
    </row>
    <row r="10" spans="1:16" s="600" customFormat="1" ht="13.5" customHeight="1">
      <c r="A10" s="597" t="s">
        <v>655</v>
      </c>
      <c r="B10" s="597"/>
      <c r="C10" s="597"/>
      <c r="D10" s="597"/>
      <c r="E10" s="597"/>
      <c r="F10" s="597"/>
      <c r="G10" s="597"/>
      <c r="H10" s="597"/>
      <c r="I10" s="597"/>
      <c r="J10" s="598"/>
      <c r="K10" s="599"/>
      <c r="L10" s="599"/>
      <c r="M10" s="599"/>
      <c r="N10" s="599"/>
      <c r="O10" s="599"/>
      <c r="P10" s="599"/>
    </row>
    <row r="11" spans="1:16" s="235" customFormat="1" ht="13.5" customHeight="1">
      <c r="A11" s="925" t="s">
        <v>723</v>
      </c>
      <c r="B11" s="925"/>
      <c r="C11" s="925"/>
      <c r="D11" s="925"/>
      <c r="E11" s="925"/>
      <c r="F11" s="925"/>
      <c r="G11" s="236"/>
      <c r="H11" s="236"/>
      <c r="I11" s="236"/>
      <c r="J11" s="233"/>
      <c r="K11" s="234"/>
      <c r="L11" s="234"/>
      <c r="M11" s="234"/>
      <c r="N11" s="234"/>
      <c r="O11" s="234"/>
      <c r="P11" s="234"/>
    </row>
    <row r="12" spans="1:16" s="232" customFormat="1">
      <c r="A12" s="232" t="s">
        <v>236</v>
      </c>
      <c r="G12" s="163"/>
      <c r="H12" s="163"/>
      <c r="I12" s="163"/>
      <c r="J12" s="163"/>
    </row>
  </sheetData>
  <mergeCells count="19">
    <mergeCell ref="N2:P2"/>
    <mergeCell ref="N3:N4"/>
    <mergeCell ref="O3:O4"/>
    <mergeCell ref="P3:P4"/>
    <mergeCell ref="A1:P1"/>
    <mergeCell ref="A2:A4"/>
    <mergeCell ref="B2:B4"/>
    <mergeCell ref="C2:C4"/>
    <mergeCell ref="D2:D4"/>
    <mergeCell ref="E2:E4"/>
    <mergeCell ref="F2:F4"/>
    <mergeCell ref="G2:G4"/>
    <mergeCell ref="H2:H4"/>
    <mergeCell ref="I2:I4"/>
    <mergeCell ref="A11:F11"/>
    <mergeCell ref="J2:J4"/>
    <mergeCell ref="K2:K4"/>
    <mergeCell ref="L2:L4"/>
    <mergeCell ref="M2:M4"/>
  </mergeCells>
  <pageMargins left="0.75" right="0.75" top="1" bottom="1" header="0.5" footer="0.5"/>
  <pageSetup scale="71" orientation="landscape" r:id="rId1"/>
  <headerFooter alignWithMargins="0"/>
</worksheet>
</file>

<file path=xl/worksheets/sheet2.xml><?xml version="1.0" encoding="utf-8"?>
<worksheet xmlns="http://schemas.openxmlformats.org/spreadsheetml/2006/main" xmlns:r="http://schemas.openxmlformats.org/officeDocument/2006/relationships">
  <dimension ref="A1:F41"/>
  <sheetViews>
    <sheetView zoomScaleSheetLayoutView="100" workbookViewId="0">
      <selection activeCell="D49" sqref="D49"/>
    </sheetView>
  </sheetViews>
  <sheetFormatPr defaultColWidth="9.140625" defaultRowHeight="15"/>
  <cols>
    <col min="1" max="1" width="43" style="9" customWidth="1"/>
    <col min="2" max="2" width="11.7109375" style="9" customWidth="1"/>
    <col min="3" max="3" width="10.7109375" style="9" customWidth="1"/>
    <col min="4" max="4" width="18.28515625" style="9" customWidth="1"/>
    <col min="5" max="16384" width="9.140625" style="9"/>
  </cols>
  <sheetData>
    <row r="1" spans="1:6" s="8" customFormat="1" ht="17.25" customHeight="1">
      <c r="A1" s="918" t="str">
        <f>[1]Tables!A2</f>
        <v>Table 1: SEBI Registered Market Intermediaries/Institutions</v>
      </c>
      <c r="B1" s="918"/>
      <c r="C1" s="918"/>
      <c r="E1" s="9"/>
      <c r="F1" s="9"/>
    </row>
    <row r="2" spans="1:6" s="12" customFormat="1">
      <c r="A2" s="10" t="s">
        <v>69</v>
      </c>
      <c r="B2" s="11" t="s">
        <v>677</v>
      </c>
      <c r="C2" s="11" t="s">
        <v>678</v>
      </c>
      <c r="E2" s="9"/>
      <c r="F2" s="9"/>
    </row>
    <row r="3" spans="1:6" ht="17.25" customHeight="1">
      <c r="A3" s="13" t="s">
        <v>70</v>
      </c>
      <c r="B3" s="14">
        <v>5</v>
      </c>
      <c r="C3" s="15">
        <v>5</v>
      </c>
    </row>
    <row r="4" spans="1:6" ht="17.25" customHeight="1">
      <c r="A4" s="16" t="s">
        <v>71</v>
      </c>
      <c r="B4" s="14">
        <v>3</v>
      </c>
      <c r="C4" s="17">
        <v>3</v>
      </c>
    </row>
    <row r="5" spans="1:6" ht="17.25" customHeight="1">
      <c r="A5" s="16" t="s">
        <v>72</v>
      </c>
      <c r="B5" s="14">
        <v>3</v>
      </c>
      <c r="C5" s="17">
        <v>3</v>
      </c>
    </row>
    <row r="6" spans="1:6" ht="17.25" customHeight="1">
      <c r="A6" s="16" t="s">
        <v>651</v>
      </c>
      <c r="B6" s="18">
        <v>12</v>
      </c>
      <c r="C6" s="17">
        <v>12</v>
      </c>
    </row>
    <row r="7" spans="1:6" ht="17.25" customHeight="1">
      <c r="A7" s="16" t="s">
        <v>73</v>
      </c>
      <c r="B7" s="18">
        <v>3199</v>
      </c>
      <c r="C7" s="19">
        <v>3193</v>
      </c>
    </row>
    <row r="8" spans="1:6" ht="17.25" customHeight="1">
      <c r="A8" s="16" t="s">
        <v>74</v>
      </c>
      <c r="B8" s="18">
        <v>2780</v>
      </c>
      <c r="C8" s="19">
        <v>2776</v>
      </c>
    </row>
    <row r="9" spans="1:6" ht="17.25" customHeight="1">
      <c r="A9" s="16" t="s">
        <v>75</v>
      </c>
      <c r="B9" s="14">
        <v>2760</v>
      </c>
      <c r="C9" s="15">
        <v>2736</v>
      </c>
    </row>
    <row r="10" spans="1:6" ht="17.25" customHeight="1">
      <c r="A10" s="16" t="s">
        <v>76</v>
      </c>
      <c r="B10" s="14">
        <v>1985</v>
      </c>
      <c r="C10" s="15">
        <v>1985</v>
      </c>
    </row>
    <row r="11" spans="1:6" ht="17.25" customHeight="1">
      <c r="A11" s="16" t="s">
        <v>77</v>
      </c>
      <c r="B11" s="15">
        <v>6</v>
      </c>
      <c r="C11" s="21">
        <v>6</v>
      </c>
    </row>
    <row r="12" spans="1:6" ht="17.25" customHeight="1">
      <c r="A12" s="16" t="s">
        <v>652</v>
      </c>
      <c r="B12" s="21">
        <v>295</v>
      </c>
      <c r="C12" s="21">
        <v>572</v>
      </c>
    </row>
    <row r="13" spans="1:6" ht="17.25" customHeight="1">
      <c r="A13" s="16" t="s">
        <v>653</v>
      </c>
      <c r="B13" s="21">
        <v>34942</v>
      </c>
      <c r="C13" s="15">
        <v>32912</v>
      </c>
      <c r="D13" s="22"/>
    </row>
    <row r="14" spans="1:6" ht="17.25" customHeight="1">
      <c r="A14" s="16" t="s">
        <v>78</v>
      </c>
      <c r="B14" s="15">
        <v>4311</v>
      </c>
      <c r="C14" s="15">
        <v>5110</v>
      </c>
    </row>
    <row r="15" spans="1:6" ht="17.25" customHeight="1">
      <c r="A15" s="16" t="s">
        <v>79</v>
      </c>
      <c r="B15" s="15">
        <v>4406</v>
      </c>
      <c r="C15" s="15">
        <v>3661</v>
      </c>
    </row>
    <row r="16" spans="1:6" ht="17.25" customHeight="1">
      <c r="A16" s="16" t="s">
        <v>80</v>
      </c>
      <c r="B16" s="15">
        <v>19</v>
      </c>
      <c r="C16" s="21">
        <v>19</v>
      </c>
    </row>
    <row r="17" spans="1:4" ht="17.25" customHeight="1">
      <c r="A17" s="16" t="s">
        <v>81</v>
      </c>
      <c r="B17" s="15">
        <v>2</v>
      </c>
      <c r="C17" s="15">
        <v>2</v>
      </c>
    </row>
    <row r="18" spans="1:4" ht="17.25" customHeight="1">
      <c r="A18" s="16" t="s">
        <v>82</v>
      </c>
      <c r="B18" s="15">
        <v>858</v>
      </c>
      <c r="C18" s="15">
        <v>858</v>
      </c>
    </row>
    <row r="19" spans="1:4" ht="17.25" customHeight="1">
      <c r="A19" s="16" t="s">
        <v>83</v>
      </c>
      <c r="B19" s="15">
        <v>189</v>
      </c>
      <c r="C19" s="15">
        <v>186</v>
      </c>
    </row>
    <row r="20" spans="1:4" ht="17.25" customHeight="1">
      <c r="A20" s="16" t="s">
        <v>84</v>
      </c>
      <c r="B20" s="15">
        <v>62</v>
      </c>
      <c r="C20" s="15">
        <v>65</v>
      </c>
    </row>
    <row r="21" spans="1:4" ht="17.25" customHeight="1">
      <c r="A21" s="16" t="s">
        <v>85</v>
      </c>
      <c r="B21" s="15">
        <v>2</v>
      </c>
      <c r="C21" s="15">
        <v>2</v>
      </c>
    </row>
    <row r="22" spans="1:4" ht="17.25" customHeight="1">
      <c r="A22" s="16" t="s">
        <v>86</v>
      </c>
      <c r="B22" s="15">
        <v>31</v>
      </c>
      <c r="C22" s="15">
        <v>32</v>
      </c>
    </row>
    <row r="23" spans="1:4" ht="17.25" customHeight="1">
      <c r="A23" s="16" t="s">
        <v>87</v>
      </c>
      <c r="B23" s="15">
        <v>7</v>
      </c>
      <c r="C23" s="15">
        <v>7</v>
      </c>
    </row>
    <row r="24" spans="1:4" ht="17.25" customHeight="1">
      <c r="A24" s="16" t="s">
        <v>88</v>
      </c>
      <c r="B24" s="15">
        <v>5</v>
      </c>
      <c r="C24" s="15">
        <v>5</v>
      </c>
    </row>
    <row r="25" spans="1:4" ht="17.25" customHeight="1">
      <c r="A25" s="16" t="s">
        <v>89</v>
      </c>
      <c r="B25" s="15">
        <v>71</v>
      </c>
      <c r="C25" s="15">
        <v>71</v>
      </c>
    </row>
    <row r="26" spans="1:4" ht="17.25" customHeight="1">
      <c r="A26" s="16" t="s">
        <v>90</v>
      </c>
      <c r="B26" s="15">
        <v>200</v>
      </c>
      <c r="C26" s="15">
        <v>200</v>
      </c>
    </row>
    <row r="27" spans="1:4" ht="17.25" customHeight="1">
      <c r="A27" s="16" t="s">
        <v>91</v>
      </c>
      <c r="B27" s="15">
        <v>215</v>
      </c>
      <c r="C27" s="15">
        <v>216</v>
      </c>
      <c r="D27" s="8"/>
    </row>
    <row r="28" spans="1:4" ht="17.25" customHeight="1">
      <c r="A28" s="16" t="s">
        <v>92</v>
      </c>
      <c r="B28" s="15">
        <v>209</v>
      </c>
      <c r="C28" s="15">
        <v>234</v>
      </c>
    </row>
    <row r="29" spans="1:4" ht="17.25" customHeight="1">
      <c r="A29" s="16" t="s">
        <v>93</v>
      </c>
      <c r="B29" s="15">
        <v>204</v>
      </c>
      <c r="C29" s="15">
        <v>211</v>
      </c>
    </row>
    <row r="30" spans="1:4" ht="17.25" customHeight="1">
      <c r="A30" s="16" t="s">
        <v>94</v>
      </c>
      <c r="B30" s="20">
        <v>48</v>
      </c>
      <c r="C30" s="15">
        <v>47</v>
      </c>
    </row>
    <row r="31" spans="1:4" ht="17.25" customHeight="1">
      <c r="A31" s="16" t="s">
        <v>95</v>
      </c>
      <c r="B31" s="14">
        <v>427</v>
      </c>
      <c r="C31" s="15">
        <v>484</v>
      </c>
    </row>
    <row r="32" spans="1:4" ht="17.25" customHeight="1">
      <c r="A32" s="16" t="s">
        <v>96</v>
      </c>
      <c r="B32" s="14">
        <v>261</v>
      </c>
      <c r="C32" s="15">
        <v>292</v>
      </c>
    </row>
    <row r="33" spans="1:3" ht="17.25" customHeight="1">
      <c r="A33" s="16" t="s">
        <v>721</v>
      </c>
      <c r="B33" s="14">
        <v>0</v>
      </c>
      <c r="C33" s="15">
        <v>2</v>
      </c>
    </row>
    <row r="34" spans="1:3" ht="17.25" customHeight="1">
      <c r="A34" s="16" t="s">
        <v>97</v>
      </c>
      <c r="B34" s="14">
        <v>1</v>
      </c>
      <c r="C34" s="15">
        <v>1</v>
      </c>
    </row>
    <row r="35" spans="1:3" ht="17.25" customHeight="1">
      <c r="A35" s="16" t="s">
        <v>98</v>
      </c>
      <c r="B35" s="14">
        <v>2</v>
      </c>
      <c r="C35" s="15">
        <v>2</v>
      </c>
    </row>
    <row r="36" spans="1:3">
      <c r="A36" s="16" t="s">
        <v>99</v>
      </c>
      <c r="B36" s="14">
        <v>1</v>
      </c>
      <c r="C36" s="15">
        <v>1</v>
      </c>
    </row>
    <row r="37" spans="1:3">
      <c r="A37" s="23" t="s">
        <v>100</v>
      </c>
      <c r="B37" s="24">
        <v>2</v>
      </c>
      <c r="C37" s="25">
        <v>2</v>
      </c>
    </row>
    <row r="38" spans="1:3" s="28" customFormat="1" ht="13.5" customHeight="1">
      <c r="A38" s="26" t="s">
        <v>101</v>
      </c>
      <c r="B38" s="27"/>
    </row>
    <row r="39" spans="1:3" ht="12" customHeight="1">
      <c r="A39" s="29" t="s">
        <v>715</v>
      </c>
      <c r="B39" s="586"/>
      <c r="C39" s="586"/>
    </row>
    <row r="40" spans="1:3" s="28" customFormat="1" ht="12" customHeight="1">
      <c r="A40" s="590" t="s">
        <v>723</v>
      </c>
    </row>
    <row r="41" spans="1:3">
      <c r="A41" s="31" t="s">
        <v>102</v>
      </c>
    </row>
  </sheetData>
  <mergeCells count="1">
    <mergeCell ref="A1:C1"/>
  </mergeCells>
  <pageMargins left="0.75" right="0.75" top="1" bottom="1" header="0.5" footer="0.5"/>
  <pageSetup scale="71" orientation="portrait" r:id="rId1"/>
  <headerFooter alignWithMargins="0"/>
</worksheet>
</file>

<file path=xl/worksheets/sheet20.xml><?xml version="1.0" encoding="utf-8"?>
<worksheet xmlns="http://schemas.openxmlformats.org/spreadsheetml/2006/main" xmlns:r="http://schemas.openxmlformats.org/officeDocument/2006/relationships">
  <dimension ref="A1:G30"/>
  <sheetViews>
    <sheetView zoomScaleSheetLayoutView="100" workbookViewId="0">
      <selection activeCell="I30" sqref="I30"/>
    </sheetView>
  </sheetViews>
  <sheetFormatPr defaultColWidth="9.140625" defaultRowHeight="12.75"/>
  <cols>
    <col min="1" max="1" width="6" style="221" customWidth="1"/>
    <col min="2" max="2" width="10.85546875" style="221" customWidth="1"/>
    <col min="3" max="3" width="8" style="221" customWidth="1"/>
    <col min="4" max="4" width="7.5703125" style="221" customWidth="1"/>
    <col min="5" max="5" width="8" style="256" customWidth="1"/>
    <col min="6" max="6" width="8" style="221" customWidth="1"/>
    <col min="7" max="16384" width="9.140625" style="221"/>
  </cols>
  <sheetData>
    <row r="1" spans="1:6" ht="31.5" customHeight="1">
      <c r="A1" s="1030" t="str">
        <f>[1]Tables!A20</f>
        <v>Table 19: City-wise Distribution of Turnover on Cash Segments of BSE and NSE</v>
      </c>
      <c r="B1" s="1030"/>
      <c r="C1" s="1030"/>
      <c r="D1" s="1030"/>
      <c r="E1" s="1030"/>
      <c r="F1" s="1030"/>
    </row>
    <row r="2" spans="1:6" ht="15" customHeight="1">
      <c r="A2" s="1031" t="s">
        <v>237</v>
      </c>
      <c r="B2" s="1032"/>
      <c r="C2" s="1032"/>
      <c r="D2" s="1032"/>
      <c r="E2" s="1032"/>
      <c r="F2" s="1033"/>
    </row>
    <row r="3" spans="1:6">
      <c r="A3" s="1034" t="s">
        <v>103</v>
      </c>
      <c r="B3" s="1034" t="s">
        <v>238</v>
      </c>
      <c r="C3" s="1032" t="s">
        <v>181</v>
      </c>
      <c r="D3" s="1033"/>
      <c r="E3" s="1032" t="s">
        <v>180</v>
      </c>
      <c r="F3" s="1033"/>
    </row>
    <row r="4" spans="1:6" ht="15.75" customHeight="1">
      <c r="A4" s="1035"/>
      <c r="B4" s="1035" t="s">
        <v>239</v>
      </c>
      <c r="C4" s="237" t="s">
        <v>677</v>
      </c>
      <c r="D4" s="238">
        <v>42523</v>
      </c>
      <c r="E4" s="237" t="s">
        <v>677</v>
      </c>
      <c r="F4" s="238">
        <f>D4</f>
        <v>42523</v>
      </c>
    </row>
    <row r="5" spans="1:6" ht="12.75" customHeight="1">
      <c r="A5" s="239">
        <v>1</v>
      </c>
      <c r="B5" s="240" t="s">
        <v>208</v>
      </c>
      <c r="C5" s="241">
        <v>3.5610804680447612</v>
      </c>
      <c r="D5" s="242">
        <v>4.5357676396230238</v>
      </c>
      <c r="E5" s="241">
        <v>3.5118161910523376</v>
      </c>
      <c r="F5" s="243">
        <v>3.1591742048919738</v>
      </c>
    </row>
    <row r="6" spans="1:6" ht="12.75" customHeight="1">
      <c r="A6" s="239">
        <v>2</v>
      </c>
      <c r="B6" s="244" t="s">
        <v>240</v>
      </c>
      <c r="C6" s="241">
        <v>0.28512633410760424</v>
      </c>
      <c r="D6" s="242">
        <v>0.35664362304208591</v>
      </c>
      <c r="E6" s="241">
        <v>1.7098824447011833</v>
      </c>
      <c r="F6" s="243">
        <v>6.0549463414479723</v>
      </c>
    </row>
    <row r="7" spans="1:6" ht="12.75" customHeight="1">
      <c r="A7" s="239">
        <v>3</v>
      </c>
      <c r="B7" s="244" t="s">
        <v>241</v>
      </c>
      <c r="C7" s="241">
        <v>1.066541190704732</v>
      </c>
      <c r="D7" s="242">
        <v>1.1542744180846078</v>
      </c>
      <c r="E7" s="241">
        <v>0.43247394532861355</v>
      </c>
      <c r="F7" s="243">
        <v>0.29251598316367577</v>
      </c>
    </row>
    <row r="8" spans="1:6" ht="12.75" customHeight="1">
      <c r="A8" s="239">
        <v>4</v>
      </c>
      <c r="B8" s="244" t="s">
        <v>242</v>
      </c>
      <c r="C8" s="241">
        <v>1.6319941184276659E-12</v>
      </c>
      <c r="D8" s="242">
        <v>2.0364955824596895E-2</v>
      </c>
      <c r="E8" s="241">
        <v>0</v>
      </c>
      <c r="F8" s="243">
        <v>3.1023650432334212E-4</v>
      </c>
    </row>
    <row r="9" spans="1:6" ht="12.75" customHeight="1">
      <c r="A9" s="239">
        <v>5</v>
      </c>
      <c r="B9" s="244" t="s">
        <v>243</v>
      </c>
      <c r="C9" s="241">
        <v>1.4689061103515371</v>
      </c>
      <c r="D9" s="242">
        <v>0.96022813889769654</v>
      </c>
      <c r="E9" s="241">
        <v>1.4197463090918696</v>
      </c>
      <c r="F9" s="243">
        <v>1.240365178796988</v>
      </c>
    </row>
    <row r="10" spans="1:6" ht="12.75" customHeight="1">
      <c r="A10" s="239">
        <v>6</v>
      </c>
      <c r="B10" s="244" t="s">
        <v>244</v>
      </c>
      <c r="C10" s="241">
        <v>0.1453188464814289</v>
      </c>
      <c r="D10" s="242">
        <v>0.16077532474878883</v>
      </c>
      <c r="E10" s="241">
        <v>1.3963053246722501</v>
      </c>
      <c r="F10" s="243">
        <v>1.2369737307659323</v>
      </c>
    </row>
    <row r="11" spans="1:6" ht="12.75" customHeight="1">
      <c r="A11" s="239">
        <v>7</v>
      </c>
      <c r="B11" s="244" t="s">
        <v>245</v>
      </c>
      <c r="C11" s="241">
        <v>2.8632907867876332E-2</v>
      </c>
      <c r="D11" s="242">
        <v>5.1674696013994291E-2</v>
      </c>
      <c r="E11" s="241">
        <v>0.21200466545295174</v>
      </c>
      <c r="F11" s="243">
        <v>9.7226387636320619E-2</v>
      </c>
    </row>
    <row r="12" spans="1:6" ht="12.75" customHeight="1">
      <c r="A12" s="239">
        <v>8</v>
      </c>
      <c r="B12" s="244" t="s">
        <v>246</v>
      </c>
      <c r="C12" s="241">
        <v>3.3576087011041116</v>
      </c>
      <c r="D12" s="242">
        <v>3.4980687877327208</v>
      </c>
      <c r="E12" s="241">
        <v>9.3892689004115937</v>
      </c>
      <c r="F12" s="243">
        <v>7.1790604355682266</v>
      </c>
    </row>
    <row r="13" spans="1:6" ht="12.75" customHeight="1">
      <c r="A13" s="239">
        <v>9</v>
      </c>
      <c r="B13" s="244" t="s">
        <v>247</v>
      </c>
      <c r="C13" s="241">
        <v>5.5574638629581716E-2</v>
      </c>
      <c r="D13" s="242">
        <v>7.2877478497252277E-2</v>
      </c>
      <c r="E13" s="241">
        <v>5.6838621996213512E-3</v>
      </c>
      <c r="F13" s="243">
        <v>1.1617265247634114E-3</v>
      </c>
    </row>
    <row r="14" spans="1:6" ht="12.75" customHeight="1">
      <c r="A14" s="239">
        <v>10</v>
      </c>
      <c r="B14" s="244" t="s">
        <v>248</v>
      </c>
      <c r="C14" s="241">
        <v>0.28284957904631869</v>
      </c>
      <c r="D14" s="242">
        <v>0.5604997854552789</v>
      </c>
      <c r="E14" s="241">
        <v>4.5</v>
      </c>
      <c r="F14" s="243">
        <v>3.9655417745172761</v>
      </c>
    </row>
    <row r="15" spans="1:6" ht="12.75" customHeight="1">
      <c r="A15" s="239">
        <v>11</v>
      </c>
      <c r="B15" s="244" t="s">
        <v>249</v>
      </c>
      <c r="C15" s="241">
        <v>0.35201897076067096</v>
      </c>
      <c r="D15" s="242">
        <v>0.4624773259770637</v>
      </c>
      <c r="E15" s="241">
        <v>0.535589773943696</v>
      </c>
      <c r="F15" s="243">
        <v>0.53315319396068617</v>
      </c>
    </row>
    <row r="16" spans="1:6" ht="12.75" customHeight="1">
      <c r="A16" s="239">
        <v>12</v>
      </c>
      <c r="B16" s="244" t="s">
        <v>250</v>
      </c>
      <c r="C16" s="241">
        <v>0.64754215336468723</v>
      </c>
      <c r="D16" s="242">
        <v>0.82314187914750669</v>
      </c>
      <c r="E16" s="241">
        <v>0.49599488102022393</v>
      </c>
      <c r="F16" s="243">
        <v>0.51192346692776036</v>
      </c>
    </row>
    <row r="17" spans="1:7" ht="12.75" customHeight="1">
      <c r="A17" s="239">
        <v>13</v>
      </c>
      <c r="B17" s="244" t="s">
        <v>251</v>
      </c>
      <c r="C17" s="241">
        <v>0.38237416164001736</v>
      </c>
      <c r="D17" s="242">
        <v>0.50271116290495932</v>
      </c>
      <c r="E17" s="241">
        <v>0.12888919227160922</v>
      </c>
      <c r="F17" s="243">
        <v>0.10697888170988779</v>
      </c>
    </row>
    <row r="18" spans="1:7" ht="12.75" customHeight="1">
      <c r="A18" s="239">
        <v>14</v>
      </c>
      <c r="B18" s="244" t="s">
        <v>252</v>
      </c>
      <c r="C18" s="241">
        <v>5.9665342095214342</v>
      </c>
      <c r="D18" s="242">
        <v>6.0863420549382505</v>
      </c>
      <c r="E18" s="241">
        <v>6.6420948476694983</v>
      </c>
      <c r="F18" s="243">
        <v>5.277694724295209</v>
      </c>
    </row>
    <row r="19" spans="1:7" ht="12.75" customHeight="1">
      <c r="A19" s="239">
        <v>15</v>
      </c>
      <c r="B19" s="244" t="s">
        <v>253</v>
      </c>
      <c r="C19" s="241">
        <v>0.12562228221856162</v>
      </c>
      <c r="D19" s="242">
        <v>0.1273312867765051</v>
      </c>
      <c r="E19" s="241">
        <v>7.7554802103614429E-2</v>
      </c>
      <c r="F19" s="243">
        <v>0.13508850782612053</v>
      </c>
    </row>
    <row r="20" spans="1:7" ht="12.75" customHeight="1">
      <c r="A20" s="239">
        <v>16</v>
      </c>
      <c r="B20" s="244" t="s">
        <v>254</v>
      </c>
      <c r="C20" s="241">
        <v>2.201720104601337E-2</v>
      </c>
      <c r="D20" s="242">
        <v>2.63604406473124E-2</v>
      </c>
      <c r="E20" s="241">
        <v>2.5117620675294402E-3</v>
      </c>
      <c r="F20" s="243">
        <v>7.5474863831350358E-4</v>
      </c>
    </row>
    <row r="21" spans="1:7" ht="12.75" customHeight="1">
      <c r="A21" s="239">
        <v>17</v>
      </c>
      <c r="B21" s="244" t="s">
        <v>255</v>
      </c>
      <c r="C21" s="241">
        <v>56.344123437533753</v>
      </c>
      <c r="D21" s="242">
        <v>47.489511620540924</v>
      </c>
      <c r="E21" s="241">
        <v>59.196100801698861</v>
      </c>
      <c r="F21" s="243">
        <v>58.178262071443342</v>
      </c>
    </row>
    <row r="22" spans="1:7" ht="12.75" customHeight="1">
      <c r="A22" s="239">
        <v>18</v>
      </c>
      <c r="B22" s="244" t="s">
        <v>256</v>
      </c>
      <c r="C22" s="241">
        <v>5.4410793525478708E-2</v>
      </c>
      <c r="D22" s="242">
        <v>6.7097899085269239E-2</v>
      </c>
      <c r="E22" s="241">
        <v>1.3894734850876476E-2</v>
      </c>
      <c r="F22" s="243">
        <v>5.1628180888930704E-3</v>
      </c>
    </row>
    <row r="23" spans="1:7" ht="12.75" customHeight="1">
      <c r="A23" s="239">
        <v>19</v>
      </c>
      <c r="B23" s="244" t="s">
        <v>257</v>
      </c>
      <c r="C23" s="241">
        <v>0.35798776146327876</v>
      </c>
      <c r="D23" s="242">
        <v>0.47888168978400525</v>
      </c>
      <c r="E23" s="241">
        <v>0.18820917863864692</v>
      </c>
      <c r="F23" s="243">
        <v>0.14490205718704691</v>
      </c>
    </row>
    <row r="24" spans="1:7" ht="12.75" customHeight="1">
      <c r="A24" s="239">
        <v>20</v>
      </c>
      <c r="B24" s="244" t="s">
        <v>258</v>
      </c>
      <c r="C24" s="241">
        <v>2.0372794030296308</v>
      </c>
      <c r="D24" s="242">
        <v>2.521015722140775</v>
      </c>
      <c r="E24" s="241">
        <v>1.0059291127892176</v>
      </c>
      <c r="F24" s="243">
        <v>1.3682689339494141</v>
      </c>
    </row>
    <row r="25" spans="1:7" ht="12.75" customHeight="1">
      <c r="A25" s="239">
        <v>21</v>
      </c>
      <c r="B25" s="244" t="s">
        <v>162</v>
      </c>
      <c r="C25" s="241">
        <v>23.438288088979757</v>
      </c>
      <c r="D25" s="245">
        <v>30.043954070137374</v>
      </c>
      <c r="E25" s="241">
        <v>9.1800000000000068</v>
      </c>
      <c r="F25" s="243">
        <v>10.510534596155864</v>
      </c>
    </row>
    <row r="26" spans="1:7" ht="12.75" customHeight="1">
      <c r="A26" s="246"/>
      <c r="B26" s="247" t="s">
        <v>128</v>
      </c>
      <c r="C26" s="248">
        <f t="shared" ref="C26:E26" si="0">SUM(C5:C25)</f>
        <v>99.979837239422864</v>
      </c>
      <c r="D26" s="248">
        <v>100</v>
      </c>
      <c r="E26" s="249">
        <f t="shared" si="0"/>
        <v>100.04395072996419</v>
      </c>
      <c r="F26" s="249">
        <f>SUM(F5:F25)</f>
        <v>100</v>
      </c>
    </row>
    <row r="27" spans="1:7" s="250" customFormat="1" ht="12">
      <c r="A27" s="1028" t="s">
        <v>101</v>
      </c>
      <c r="B27" s="1028"/>
      <c r="C27" s="1028"/>
      <c r="D27" s="1028"/>
      <c r="E27" s="1028"/>
    </row>
    <row r="28" spans="1:7" s="251" customFormat="1" ht="14.25" customHeight="1">
      <c r="A28" s="1029" t="s">
        <v>656</v>
      </c>
      <c r="B28" s="1029"/>
      <c r="C28" s="1029"/>
      <c r="D28" s="1029"/>
      <c r="E28" s="1029"/>
      <c r="F28" s="1029"/>
      <c r="G28" s="1029"/>
    </row>
    <row r="29" spans="1:7" s="251" customFormat="1" ht="23.25" customHeight="1">
      <c r="A29" s="1029"/>
      <c r="B29" s="1029"/>
      <c r="C29" s="1029"/>
      <c r="D29" s="1029"/>
      <c r="E29" s="1029"/>
      <c r="F29" s="1029"/>
      <c r="G29" s="1029"/>
    </row>
    <row r="30" spans="1:7" s="251" customFormat="1" ht="12">
      <c r="A30" s="252" t="s">
        <v>184</v>
      </c>
      <c r="B30" s="252"/>
      <c r="C30" s="253"/>
      <c r="D30" s="253"/>
      <c r="E30" s="254"/>
      <c r="F30" s="255"/>
    </row>
  </sheetData>
  <mergeCells count="8">
    <mergeCell ref="A27:E27"/>
    <mergeCell ref="A28:G29"/>
    <mergeCell ref="A1:F1"/>
    <mergeCell ref="A2:F2"/>
    <mergeCell ref="A3:A4"/>
    <mergeCell ref="B3:B4"/>
    <mergeCell ref="C3:D3"/>
    <mergeCell ref="E3:F3"/>
  </mergeCells>
  <pageMargins left="0.75" right="0.75" top="1" bottom="1" header="0.5" footer="0.5"/>
  <pageSetup scale="95" orientation="landscape" r:id="rId1"/>
  <headerFooter alignWithMargins="0"/>
</worksheet>
</file>

<file path=xl/worksheets/sheet21.xml><?xml version="1.0" encoding="utf-8"?>
<worksheet xmlns="http://schemas.openxmlformats.org/spreadsheetml/2006/main" xmlns:r="http://schemas.openxmlformats.org/officeDocument/2006/relationships">
  <dimension ref="A1:P10"/>
  <sheetViews>
    <sheetView workbookViewId="0">
      <selection activeCell="G17" sqref="G17"/>
    </sheetView>
  </sheetViews>
  <sheetFormatPr defaultColWidth="9.140625" defaultRowHeight="15"/>
  <cols>
    <col min="1" max="1" width="9.5703125" style="258" customWidth="1"/>
    <col min="2" max="2" width="11.28515625" style="258" customWidth="1"/>
    <col min="3" max="3" width="8.42578125" style="258" customWidth="1"/>
    <col min="4" max="4" width="14.5703125" style="258" customWidth="1"/>
    <col min="5" max="5" width="8.5703125" style="258" customWidth="1"/>
    <col min="6" max="6" width="9" style="258" customWidth="1"/>
    <col min="7" max="16384" width="9.140625" style="258"/>
  </cols>
  <sheetData>
    <row r="1" spans="1:16" ht="15.75">
      <c r="A1" s="257" t="str">
        <f>[1]Tables!A21</f>
        <v>Table 20: Category-wise Share of Turnover in Cash Segment of BSE</v>
      </c>
    </row>
    <row r="2" spans="1:16">
      <c r="A2" s="1036" t="s">
        <v>259</v>
      </c>
      <c r="B2" s="1038" t="s">
        <v>260</v>
      </c>
      <c r="C2" s="1039"/>
      <c r="D2" s="1039"/>
      <c r="E2" s="1039"/>
      <c r="F2" s="1040"/>
    </row>
    <row r="3" spans="1:16" ht="21" customHeight="1">
      <c r="A3" s="1037"/>
      <c r="B3" s="902" t="s">
        <v>261</v>
      </c>
      <c r="C3" s="902" t="s">
        <v>262</v>
      </c>
      <c r="D3" s="903" t="s">
        <v>94</v>
      </c>
      <c r="E3" s="902" t="s">
        <v>263</v>
      </c>
      <c r="F3" s="902" t="s">
        <v>162</v>
      </c>
    </row>
    <row r="4" spans="1:16">
      <c r="A4" s="871" t="s">
        <v>677</v>
      </c>
      <c r="B4" s="872">
        <v>18.867020969688966</v>
      </c>
      <c r="C4" s="872">
        <v>17.373851032646318</v>
      </c>
      <c r="D4" s="872">
        <v>3.2630822945729299</v>
      </c>
      <c r="E4" s="872">
        <v>0.17506993372757684</v>
      </c>
      <c r="F4" s="872">
        <v>60.32097576936421</v>
      </c>
    </row>
    <row r="5" spans="1:16">
      <c r="A5" s="871" t="s">
        <v>678</v>
      </c>
      <c r="B5" s="872">
        <v>16.949438930018982</v>
      </c>
      <c r="C5" s="872">
        <v>17.162852372106052</v>
      </c>
      <c r="D5" s="872">
        <v>4.2631010143215162</v>
      </c>
      <c r="E5" s="872">
        <v>7.4628910058091261E-2</v>
      </c>
      <c r="F5" s="872">
        <v>61.549978773495354</v>
      </c>
    </row>
    <row r="6" spans="1:16">
      <c r="A6" s="231">
        <v>42461</v>
      </c>
      <c r="B6" s="259">
        <v>16.934299882225332</v>
      </c>
      <c r="C6" s="259">
        <v>21.813799619724762</v>
      </c>
      <c r="D6" s="259">
        <v>3.6557451823426943</v>
      </c>
      <c r="E6" s="259">
        <v>2.2939358209162024E-2</v>
      </c>
      <c r="F6" s="259">
        <v>57.57321595749805</v>
      </c>
    </row>
    <row r="7" spans="1:16">
      <c r="A7" s="231">
        <v>42491</v>
      </c>
      <c r="B7" s="259">
        <v>16.473720265176656</v>
      </c>
      <c r="C7" s="259">
        <v>16.753071623970694</v>
      </c>
      <c r="D7" s="259">
        <v>5.094725702910333</v>
      </c>
      <c r="E7" s="259">
        <v>2.610638014879765E-2</v>
      </c>
      <c r="F7" s="259">
        <v>61.652376027793508</v>
      </c>
    </row>
    <row r="8" spans="1:16">
      <c r="A8" s="231">
        <v>42522</v>
      </c>
      <c r="B8" s="259">
        <v>17.427860892981368</v>
      </c>
      <c r="C8" s="259">
        <v>13.799072879482432</v>
      </c>
      <c r="D8" s="259">
        <v>3.9398818091543406</v>
      </c>
      <c r="E8" s="259">
        <v>0.16402406792937707</v>
      </c>
      <c r="F8" s="259">
        <v>64.669160350452472</v>
      </c>
    </row>
    <row r="9" spans="1:16">
      <c r="A9" s="873" t="str">
        <f>'[2]18'!A11:F11</f>
        <v>$ indicates as on June 30, 2016.</v>
      </c>
      <c r="B9" s="874"/>
      <c r="C9" s="874"/>
      <c r="D9" s="874"/>
      <c r="E9" s="874"/>
      <c r="F9" s="874"/>
    </row>
    <row r="10" spans="1:16" s="206" customFormat="1" ht="12.75">
      <c r="A10" s="226" t="s">
        <v>264</v>
      </c>
      <c r="B10" s="227"/>
      <c r="C10" s="228"/>
      <c r="D10" s="228"/>
      <c r="E10" s="228"/>
      <c r="F10" s="222"/>
      <c r="G10" s="222"/>
      <c r="H10" s="228"/>
      <c r="I10" s="228"/>
      <c r="J10" s="222"/>
      <c r="K10" s="224"/>
      <c r="N10" s="222"/>
      <c r="O10" s="222"/>
      <c r="P10" s="222"/>
    </row>
  </sheetData>
  <mergeCells count="2">
    <mergeCell ref="A2:A3"/>
    <mergeCell ref="B2:F2"/>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dimension ref="A1:L17"/>
  <sheetViews>
    <sheetView workbookViewId="0">
      <selection activeCell="F19" sqref="F19"/>
    </sheetView>
  </sheetViews>
  <sheetFormatPr defaultColWidth="9.140625" defaultRowHeight="15"/>
  <cols>
    <col min="1" max="1" width="10.5703125" style="542" customWidth="1"/>
    <col min="2" max="2" width="12.5703125" style="542" customWidth="1"/>
    <col min="3" max="3" width="7.85546875" style="542" customWidth="1"/>
    <col min="4" max="4" width="10" style="542" customWidth="1"/>
    <col min="5" max="5" width="8.5703125" style="542" customWidth="1"/>
    <col min="6" max="6" width="9" style="542" customWidth="1"/>
    <col min="7" max="16384" width="9.140625" style="542"/>
  </cols>
  <sheetData>
    <row r="1" spans="1:12" ht="15.75">
      <c r="A1" s="541" t="str">
        <f>[3]Tables!A22</f>
        <v>Table 21: Category-wise Share of Turnover in Cash Segment of NSE</v>
      </c>
    </row>
    <row r="2" spans="1:12">
      <c r="A2" s="1041" t="s">
        <v>259</v>
      </c>
      <c r="B2" s="1043" t="s">
        <v>260</v>
      </c>
      <c r="C2" s="1044"/>
      <c r="D2" s="1044"/>
      <c r="E2" s="1044"/>
      <c r="F2" s="1045"/>
    </row>
    <row r="3" spans="1:12" ht="28.5" customHeight="1">
      <c r="A3" s="1042"/>
      <c r="B3" s="904" t="s">
        <v>261</v>
      </c>
      <c r="C3" s="904" t="s">
        <v>262</v>
      </c>
      <c r="D3" s="905" t="s">
        <v>94</v>
      </c>
      <c r="E3" s="904" t="s">
        <v>263</v>
      </c>
      <c r="F3" s="904" t="s">
        <v>162</v>
      </c>
    </row>
    <row r="4" spans="1:12">
      <c r="A4" s="875" t="s">
        <v>677</v>
      </c>
      <c r="B4" s="876">
        <v>20.79</v>
      </c>
      <c r="C4" s="876">
        <v>22.21</v>
      </c>
      <c r="D4" s="876">
        <v>5.46</v>
      </c>
      <c r="E4" s="876">
        <v>0.43</v>
      </c>
      <c r="F4" s="876">
        <v>51.12</v>
      </c>
    </row>
    <row r="5" spans="1:12">
      <c r="A5" s="875" t="s">
        <v>678</v>
      </c>
      <c r="B5" s="876">
        <v>18.510000000000002</v>
      </c>
      <c r="C5" s="876">
        <v>22.05</v>
      </c>
      <c r="D5" s="876">
        <v>5.26</v>
      </c>
      <c r="E5" s="876">
        <v>0.36</v>
      </c>
      <c r="F5" s="876">
        <v>53.82</v>
      </c>
    </row>
    <row r="6" spans="1:12">
      <c r="A6" s="543">
        <v>42461</v>
      </c>
      <c r="B6" s="544">
        <v>19.051785786465398</v>
      </c>
      <c r="C6" s="544">
        <v>22.2426640251999</v>
      </c>
      <c r="D6" s="544">
        <v>5.3407586445564901</v>
      </c>
      <c r="E6" s="544">
        <v>0.29468448537270198</v>
      </c>
      <c r="F6" s="544">
        <v>53.070107058405512</v>
      </c>
    </row>
    <row r="7" spans="1:12">
      <c r="A7" s="543">
        <v>42491</v>
      </c>
      <c r="B7" s="544">
        <v>18.6553042331341</v>
      </c>
      <c r="C7" s="544">
        <v>23.367207658894099</v>
      </c>
      <c r="D7" s="544">
        <v>5.2264514355551004</v>
      </c>
      <c r="E7" s="544">
        <v>0.38887111663303398</v>
      </c>
      <c r="F7" s="544">
        <v>52.751036672416703</v>
      </c>
    </row>
    <row r="8" spans="1:12">
      <c r="A8" s="543">
        <v>42522</v>
      </c>
      <c r="B8" s="544">
        <v>17.8201233586745</v>
      </c>
      <c r="C8" s="544">
        <v>20.529195440442301</v>
      </c>
      <c r="D8" s="544">
        <v>5.2078717389821101</v>
      </c>
      <c r="E8" s="544">
        <v>0.40342114363423198</v>
      </c>
      <c r="F8" s="544">
        <v>56.442809461901092</v>
      </c>
    </row>
    <row r="9" spans="1:12">
      <c r="A9" s="877" t="str">
        <f>'[2]20'!A9</f>
        <v>$ indicates as on June 30, 2016.</v>
      </c>
      <c r="B9" s="878"/>
      <c r="C9" s="878"/>
      <c r="D9" s="878"/>
      <c r="E9" s="878"/>
      <c r="F9" s="878"/>
    </row>
    <row r="10" spans="1:12">
      <c r="A10" s="226" t="s">
        <v>583</v>
      </c>
    </row>
    <row r="11" spans="1:12" ht="16.5" customHeight="1"/>
    <row r="13" spans="1:12">
      <c r="L13" s="545"/>
    </row>
    <row r="14" spans="1:12">
      <c r="L14" s="545"/>
    </row>
    <row r="15" spans="1:12">
      <c r="I15" s="546"/>
      <c r="J15" s="546"/>
    </row>
    <row r="17" spans="9:9">
      <c r="I17" s="546"/>
    </row>
  </sheetData>
  <mergeCells count="2">
    <mergeCell ref="A2:A3"/>
    <mergeCell ref="B2:F2"/>
  </mergeCells>
  <pageMargins left="0.7" right="0.7" top="0.75" bottom="0.75" header="0.3" footer="0.3"/>
  <pageSetup scale="90" orientation="landscape" r:id="rId1"/>
</worksheet>
</file>

<file path=xl/worksheets/sheet23.xml><?xml version="1.0" encoding="utf-8"?>
<worksheet xmlns="http://schemas.openxmlformats.org/spreadsheetml/2006/main" xmlns:r="http://schemas.openxmlformats.org/officeDocument/2006/relationships">
  <dimension ref="A1:J39"/>
  <sheetViews>
    <sheetView zoomScaleSheetLayoutView="100" workbookViewId="0">
      <selection sqref="A1:J1"/>
    </sheetView>
  </sheetViews>
  <sheetFormatPr defaultColWidth="9.140625" defaultRowHeight="12.75"/>
  <cols>
    <col min="1" max="1" width="5.7109375" style="547" customWidth="1"/>
    <col min="2" max="2" width="18.28515625" style="547" customWidth="1"/>
    <col min="3" max="3" width="9" style="547" customWidth="1"/>
    <col min="4" max="4" width="11.7109375" style="547" customWidth="1"/>
    <col min="5" max="5" width="9.28515625" style="547" customWidth="1"/>
    <col min="6" max="6" width="6" style="547" customWidth="1"/>
    <col min="7" max="7" width="5.28515625" style="547" customWidth="1"/>
    <col min="8" max="8" width="8.85546875" style="547" customWidth="1"/>
    <col min="9" max="9" width="9" style="547" customWidth="1"/>
    <col min="10" max="10" width="8.85546875" style="547" customWidth="1"/>
    <col min="11" max="16384" width="9.140625" style="547"/>
  </cols>
  <sheetData>
    <row r="1" spans="1:10" ht="15.75">
      <c r="A1" s="1047" t="str">
        <f>[2]Tables!A23</f>
        <v xml:space="preserve">Table 22: Component Stocks: S&amp;P BSE Sensex during June 2016 </v>
      </c>
      <c r="B1" s="1048"/>
      <c r="C1" s="1048"/>
      <c r="D1" s="1048"/>
      <c r="E1" s="1048"/>
      <c r="F1" s="1048"/>
      <c r="G1" s="1048"/>
      <c r="H1" s="1048"/>
      <c r="I1" s="1048"/>
      <c r="J1" s="1048"/>
    </row>
    <row r="2" spans="1:10" ht="55.5" customHeight="1">
      <c r="A2" s="548" t="s">
        <v>103</v>
      </c>
      <c r="B2" s="548" t="s">
        <v>584</v>
      </c>
      <c r="C2" s="548" t="s">
        <v>585</v>
      </c>
      <c r="D2" s="548" t="s">
        <v>586</v>
      </c>
      <c r="E2" s="548" t="s">
        <v>587</v>
      </c>
      <c r="F2" s="549" t="s">
        <v>588</v>
      </c>
      <c r="G2" s="548" t="s">
        <v>589</v>
      </c>
      <c r="H2" s="548" t="s">
        <v>590</v>
      </c>
      <c r="I2" s="550" t="s">
        <v>591</v>
      </c>
      <c r="J2" s="548" t="s">
        <v>592</v>
      </c>
    </row>
    <row r="3" spans="1:10">
      <c r="A3" s="551">
        <v>1</v>
      </c>
      <c r="B3" s="552" t="s">
        <v>593</v>
      </c>
      <c r="C3" s="553">
        <v>1148.47</v>
      </c>
      <c r="D3" s="775">
        <v>249762.68488099999</v>
      </c>
      <c r="E3" s="555">
        <v>10.391973964296902</v>
      </c>
      <c r="F3" s="555">
        <v>0.65</v>
      </c>
      <c r="G3" s="555">
        <v>2.1825000000000001E-2</v>
      </c>
      <c r="H3" s="555">
        <v>4.7</v>
      </c>
      <c r="I3" s="556">
        <v>3.2208778956930999</v>
      </c>
      <c r="J3" s="555">
        <v>0.22</v>
      </c>
    </row>
    <row r="4" spans="1:10">
      <c r="A4" s="551">
        <v>2</v>
      </c>
      <c r="B4" s="552" t="s">
        <v>594</v>
      </c>
      <c r="C4" s="553">
        <v>506.35</v>
      </c>
      <c r="D4" s="775">
        <v>232767.59731300001</v>
      </c>
      <c r="E4" s="555">
        <v>9.6848526919108799</v>
      </c>
      <c r="F4" s="555">
        <v>0.78</v>
      </c>
      <c r="G4" s="555">
        <v>0.62030200000000002</v>
      </c>
      <c r="H4" s="555">
        <v>1.06</v>
      </c>
      <c r="I4" s="556">
        <v>4.2260355551634001</v>
      </c>
      <c r="J4" s="555">
        <v>0.2</v>
      </c>
    </row>
    <row r="5" spans="1:10">
      <c r="A5" s="551">
        <v>3</v>
      </c>
      <c r="B5" s="552" t="s">
        <v>596</v>
      </c>
      <c r="C5" s="553">
        <v>804.72</v>
      </c>
      <c r="D5" s="775">
        <v>197837.60589599999</v>
      </c>
      <c r="E5" s="555">
        <v>8.2315068426238795</v>
      </c>
      <c r="F5" s="555">
        <v>0.86</v>
      </c>
      <c r="G5" s="555">
        <v>0.31298700000000002</v>
      </c>
      <c r="H5" s="555">
        <v>1.66</v>
      </c>
      <c r="I5" s="556">
        <v>8.2512315270935002</v>
      </c>
      <c r="J5" s="555">
        <v>1.3</v>
      </c>
    </row>
    <row r="6" spans="1:10">
      <c r="A6" s="551">
        <v>4</v>
      </c>
      <c r="B6" s="552" t="s">
        <v>595</v>
      </c>
      <c r="C6" s="553">
        <v>316.08</v>
      </c>
      <c r="D6" s="775">
        <v>195607.44320000001</v>
      </c>
      <c r="E6" s="555">
        <v>8.1387155888622527</v>
      </c>
      <c r="F6" s="555">
        <v>1.1200000000000001</v>
      </c>
      <c r="G6" s="555">
        <v>0.49048700000000001</v>
      </c>
      <c r="H6" s="555">
        <v>1.72</v>
      </c>
      <c r="I6" s="556">
        <v>13.785819250551</v>
      </c>
      <c r="J6" s="555">
        <v>1.1299999999999999</v>
      </c>
    </row>
    <row r="7" spans="1:10">
      <c r="A7" s="551">
        <v>5</v>
      </c>
      <c r="B7" s="552" t="s">
        <v>597</v>
      </c>
      <c r="C7" s="553">
        <v>3241.29</v>
      </c>
      <c r="D7" s="775">
        <v>158439.38949100001</v>
      </c>
      <c r="E7" s="555">
        <v>6.5922498042253439</v>
      </c>
      <c r="F7" s="555">
        <v>1.0900000000000001</v>
      </c>
      <c r="G7" s="555">
        <v>0.47153</v>
      </c>
      <c r="H7" s="555">
        <v>1.7</v>
      </c>
      <c r="I7" s="556">
        <v>-2.4019133886316002</v>
      </c>
      <c r="J7" s="555">
        <v>5.35</v>
      </c>
    </row>
    <row r="8" spans="1:10">
      <c r="A8" s="551">
        <v>6</v>
      </c>
      <c r="B8" s="552" t="s">
        <v>598</v>
      </c>
      <c r="C8" s="553">
        <v>1163.21</v>
      </c>
      <c r="D8" s="775">
        <v>142531.81760000001</v>
      </c>
      <c r="E8" s="555">
        <v>5.9303772230380609</v>
      </c>
      <c r="F8" s="555">
        <v>1.54</v>
      </c>
      <c r="G8" s="555">
        <v>0.55775600000000003</v>
      </c>
      <c r="H8" s="555">
        <v>2.21</v>
      </c>
      <c r="I8" s="556">
        <v>3.6348267117497</v>
      </c>
      <c r="J8" s="555">
        <v>13.91</v>
      </c>
    </row>
    <row r="9" spans="1:10">
      <c r="A9" s="551">
        <v>7</v>
      </c>
      <c r="B9" s="552" t="s">
        <v>599</v>
      </c>
      <c r="C9" s="553">
        <v>197.04</v>
      </c>
      <c r="D9" s="775">
        <v>131925.27771299999</v>
      </c>
      <c r="E9" s="555">
        <v>5.4890667590290096</v>
      </c>
      <c r="F9" s="555">
        <v>0.62</v>
      </c>
      <c r="G9" s="555">
        <v>0.27522400000000002</v>
      </c>
      <c r="H9" s="555">
        <v>1.26</v>
      </c>
      <c r="I9" s="556">
        <v>1.7805972213987</v>
      </c>
      <c r="J9" s="555">
        <v>0.32</v>
      </c>
    </row>
    <row r="10" spans="1:10">
      <c r="A10" s="551">
        <v>8</v>
      </c>
      <c r="B10" s="552" t="s">
        <v>601</v>
      </c>
      <c r="C10" s="553">
        <v>186.37</v>
      </c>
      <c r="D10" s="554">
        <v>120848.595094</v>
      </c>
      <c r="E10" s="555">
        <v>5.0281948820219542</v>
      </c>
      <c r="F10" s="555">
        <v>1.27</v>
      </c>
      <c r="G10" s="555">
        <v>0.48960900000000002</v>
      </c>
      <c r="H10" s="555">
        <v>1.95</v>
      </c>
      <c r="I10" s="556">
        <v>17.609987635116202</v>
      </c>
      <c r="J10" s="555">
        <v>15.25</v>
      </c>
    </row>
    <row r="11" spans="1:10">
      <c r="A11" s="551">
        <v>9</v>
      </c>
      <c r="B11" s="552" t="s">
        <v>603</v>
      </c>
      <c r="C11" s="553">
        <v>574.91</v>
      </c>
      <c r="D11" s="554">
        <v>87312.513605</v>
      </c>
      <c r="E11" s="555">
        <v>3.6328459896753102</v>
      </c>
      <c r="F11" s="555">
        <v>1.56</v>
      </c>
      <c r="G11" s="555">
        <v>0.400422</v>
      </c>
      <c r="H11" s="555">
        <v>2.64</v>
      </c>
      <c r="I11" s="556">
        <v>12.0704414822061</v>
      </c>
      <c r="J11" s="555">
        <v>9</v>
      </c>
    </row>
    <row r="12" spans="1:10">
      <c r="A12" s="551">
        <v>10</v>
      </c>
      <c r="B12" s="552" t="s">
        <v>602</v>
      </c>
      <c r="C12" s="553">
        <v>477.18</v>
      </c>
      <c r="D12" s="554">
        <v>87145.270382000002</v>
      </c>
      <c r="E12" s="555">
        <v>3.6258874353182042</v>
      </c>
      <c r="F12" s="555">
        <v>1.36</v>
      </c>
      <c r="G12" s="555">
        <v>0.48729800000000001</v>
      </c>
      <c r="H12" s="555">
        <v>2.1</v>
      </c>
      <c r="I12" s="556">
        <v>9.1794600317627992</v>
      </c>
      <c r="J12" s="555">
        <v>5.7</v>
      </c>
    </row>
    <row r="13" spans="1:10">
      <c r="A13" s="551">
        <v>11</v>
      </c>
      <c r="B13" s="552" t="s">
        <v>600</v>
      </c>
      <c r="C13" s="553">
        <v>240.67</v>
      </c>
      <c r="D13" s="554">
        <v>82598.327829000002</v>
      </c>
      <c r="E13" s="555">
        <v>3.4367010136137663</v>
      </c>
      <c r="F13" s="555">
        <v>0.85</v>
      </c>
      <c r="G13" s="555">
        <v>0.196188</v>
      </c>
      <c r="H13" s="555">
        <v>2.06</v>
      </c>
      <c r="I13" s="556">
        <v>-5.9903858005668997</v>
      </c>
      <c r="J13" s="555">
        <v>6.87</v>
      </c>
    </row>
    <row r="14" spans="1:10">
      <c r="A14" s="551">
        <v>12</v>
      </c>
      <c r="B14" s="552" t="s">
        <v>605</v>
      </c>
      <c r="C14" s="553">
        <v>776.28</v>
      </c>
      <c r="D14" s="554">
        <v>65198.399605999999</v>
      </c>
      <c r="E14" s="555">
        <v>2.7127353773530776</v>
      </c>
      <c r="F14" s="555">
        <v>1.53</v>
      </c>
      <c r="G14" s="555">
        <v>0.486481</v>
      </c>
      <c r="H14" s="555">
        <v>2.36</v>
      </c>
      <c r="I14" s="556">
        <v>8.4149245832229997</v>
      </c>
      <c r="J14" s="555">
        <v>9.85</v>
      </c>
    </row>
    <row r="15" spans="1:10">
      <c r="A15" s="551">
        <v>13</v>
      </c>
      <c r="B15" s="552" t="s">
        <v>606</v>
      </c>
      <c r="C15" s="553">
        <v>310.55</v>
      </c>
      <c r="D15" s="554">
        <v>60884.282357999997</v>
      </c>
      <c r="E15" s="555">
        <v>2.533236209406911</v>
      </c>
      <c r="F15" s="555">
        <v>1</v>
      </c>
      <c r="G15" s="555">
        <v>0.36926300000000001</v>
      </c>
      <c r="H15" s="555">
        <v>1.76</v>
      </c>
      <c r="I15" s="556">
        <v>-0.52937863713150002</v>
      </c>
      <c r="J15" s="555">
        <v>4.5199999999999996</v>
      </c>
    </row>
    <row r="16" spans="1:10">
      <c r="A16" s="551">
        <v>14</v>
      </c>
      <c r="B16" s="552" t="s">
        <v>604</v>
      </c>
      <c r="C16" s="553">
        <v>216.39</v>
      </c>
      <c r="D16" s="554">
        <v>60689.440776000003</v>
      </c>
      <c r="E16" s="555">
        <v>2.525129359305299</v>
      </c>
      <c r="F16" s="555">
        <v>0.54</v>
      </c>
      <c r="G16" s="555">
        <v>0.18895200000000001</v>
      </c>
      <c r="H16" s="555">
        <v>1.33</v>
      </c>
      <c r="I16" s="556">
        <v>-1.9327294755668001</v>
      </c>
      <c r="J16" s="555">
        <v>0.25</v>
      </c>
    </row>
    <row r="17" spans="1:10">
      <c r="A17" s="551">
        <v>15</v>
      </c>
      <c r="B17" s="552" t="s">
        <v>607</v>
      </c>
      <c r="C17" s="553">
        <v>151.04</v>
      </c>
      <c r="D17" s="554">
        <v>55397.726208</v>
      </c>
      <c r="E17" s="555">
        <v>2.3049549163401801</v>
      </c>
      <c r="F17" s="555">
        <v>0.92</v>
      </c>
      <c r="G17" s="555">
        <v>0.33325300000000002</v>
      </c>
      <c r="H17" s="555">
        <v>1.71</v>
      </c>
      <c r="I17" s="556">
        <v>9.8275339596041995</v>
      </c>
      <c r="J17" s="555">
        <v>0.4</v>
      </c>
    </row>
    <row r="18" spans="1:10">
      <c r="A18" s="551">
        <v>16</v>
      </c>
      <c r="B18" s="552" t="s">
        <v>610</v>
      </c>
      <c r="C18" s="553">
        <v>1998.7</v>
      </c>
      <c r="D18" s="554">
        <v>49198.99985</v>
      </c>
      <c r="E18" s="555">
        <v>2.0470420781801142</v>
      </c>
      <c r="F18" s="555">
        <v>0.68</v>
      </c>
      <c r="G18" s="555">
        <v>0.18568499999999999</v>
      </c>
      <c r="H18" s="555">
        <v>1.7</v>
      </c>
      <c r="I18" s="556">
        <v>-3.3397471137986998</v>
      </c>
      <c r="J18" s="555">
        <v>8.9</v>
      </c>
    </row>
    <row r="19" spans="1:10">
      <c r="A19" s="551">
        <v>17</v>
      </c>
      <c r="B19" s="552" t="s">
        <v>613</v>
      </c>
      <c r="C19" s="553">
        <v>95.92</v>
      </c>
      <c r="D19" s="554">
        <v>44365.497335</v>
      </c>
      <c r="E19" s="555">
        <v>1.8459326437737069</v>
      </c>
      <c r="F19" s="555">
        <v>0.81</v>
      </c>
      <c r="G19" s="555">
        <v>0.28899900000000001</v>
      </c>
      <c r="H19" s="555">
        <v>1.62</v>
      </c>
      <c r="I19" s="556">
        <v>13.362515839188999</v>
      </c>
      <c r="J19" s="555">
        <v>3.35</v>
      </c>
    </row>
    <row r="20" spans="1:10">
      <c r="A20" s="551">
        <v>18</v>
      </c>
      <c r="B20" s="552" t="s">
        <v>612</v>
      </c>
      <c r="C20" s="553">
        <v>85.27</v>
      </c>
      <c r="D20" s="554">
        <v>40729.112880000001</v>
      </c>
      <c r="E20" s="555">
        <v>1.6946321698917148</v>
      </c>
      <c r="F20" s="555">
        <v>0.73</v>
      </c>
      <c r="G20" s="555">
        <v>0.14682799999999999</v>
      </c>
      <c r="H20" s="555">
        <v>2.06</v>
      </c>
      <c r="I20" s="556">
        <v>2.9118055779982002</v>
      </c>
      <c r="J20" s="555">
        <v>4.5599999999999996</v>
      </c>
    </row>
    <row r="21" spans="1:10">
      <c r="A21" s="551">
        <v>19</v>
      </c>
      <c r="B21" s="552" t="s">
        <v>609</v>
      </c>
      <c r="C21" s="553">
        <v>4277.75</v>
      </c>
      <c r="D21" s="554">
        <v>37936.325984000003</v>
      </c>
      <c r="E21" s="555">
        <v>1.5784315904300974</v>
      </c>
      <c r="F21" s="555">
        <v>1.21</v>
      </c>
      <c r="G21" s="555">
        <v>0.39341199999999998</v>
      </c>
      <c r="H21" s="555">
        <v>2.08</v>
      </c>
      <c r="I21" s="556">
        <v>-3.0977512620468</v>
      </c>
      <c r="J21" s="555">
        <v>3.63</v>
      </c>
    </row>
    <row r="22" spans="1:10">
      <c r="A22" s="551">
        <v>20</v>
      </c>
      <c r="B22" s="552" t="s">
        <v>616</v>
      </c>
      <c r="C22" s="553">
        <v>39.94</v>
      </c>
      <c r="D22" s="554">
        <v>37750.646976999997</v>
      </c>
      <c r="E22" s="555">
        <v>1.5707059711792479</v>
      </c>
      <c r="F22" s="555">
        <v>0.88</v>
      </c>
      <c r="G22" s="555">
        <v>0.38120399999999999</v>
      </c>
      <c r="H22" s="555">
        <v>1.54</v>
      </c>
      <c r="I22" s="556">
        <v>6.8193568400371998</v>
      </c>
      <c r="J22" s="555">
        <v>0.22</v>
      </c>
    </row>
    <row r="23" spans="1:10">
      <c r="A23" s="551">
        <v>21</v>
      </c>
      <c r="B23" s="552" t="s">
        <v>611</v>
      </c>
      <c r="C23" s="553">
        <v>6316.36</v>
      </c>
      <c r="D23" s="554">
        <v>36843.351212000001</v>
      </c>
      <c r="E23" s="555">
        <v>1.5329557605251258</v>
      </c>
      <c r="F23" s="555">
        <v>0.8</v>
      </c>
      <c r="G23" s="555">
        <v>0.207035</v>
      </c>
      <c r="H23" s="555">
        <v>1.89</v>
      </c>
      <c r="I23" s="556">
        <v>1.5848136537791</v>
      </c>
      <c r="J23" s="555">
        <v>0.18</v>
      </c>
    </row>
    <row r="24" spans="1:10">
      <c r="A24" s="551">
        <v>22</v>
      </c>
      <c r="B24" s="552" t="s">
        <v>615</v>
      </c>
      <c r="C24" s="553">
        <v>289.37</v>
      </c>
      <c r="D24" s="554">
        <v>35617.815194000003</v>
      </c>
      <c r="E24" s="555">
        <v>1.4819644028792387</v>
      </c>
      <c r="F24" s="555">
        <v>0.95</v>
      </c>
      <c r="G24" s="555">
        <v>0.351192</v>
      </c>
      <c r="H24" s="555">
        <v>1.72</v>
      </c>
      <c r="I24" s="556">
        <v>5.4052966272236</v>
      </c>
      <c r="J24" s="555">
        <v>1.81</v>
      </c>
    </row>
    <row r="25" spans="1:10">
      <c r="A25" s="551">
        <v>23</v>
      </c>
      <c r="B25" s="552" t="s">
        <v>608</v>
      </c>
      <c r="C25" s="553">
        <v>90.14</v>
      </c>
      <c r="D25" s="554">
        <v>35208.122048999998</v>
      </c>
      <c r="E25" s="555">
        <v>1.4649181395504336</v>
      </c>
      <c r="F25" s="555">
        <v>0.7</v>
      </c>
      <c r="G25" s="555">
        <v>0.12815799999999999</v>
      </c>
      <c r="H25" s="555">
        <v>2.1</v>
      </c>
      <c r="I25" s="556">
        <v>-8.2941999689005996</v>
      </c>
      <c r="J25" s="555">
        <v>2.86</v>
      </c>
    </row>
    <row r="26" spans="1:10">
      <c r="A26" s="551">
        <v>24</v>
      </c>
      <c r="B26" s="552" t="s">
        <v>614</v>
      </c>
      <c r="C26" s="553">
        <v>494.14</v>
      </c>
      <c r="D26" s="554">
        <v>35085.442115999998</v>
      </c>
      <c r="E26" s="555">
        <v>1.4598137474740709</v>
      </c>
      <c r="F26" s="555">
        <v>0.64</v>
      </c>
      <c r="G26" s="555">
        <v>0.26530500000000001</v>
      </c>
      <c r="H26" s="555">
        <v>1.34</v>
      </c>
      <c r="I26" s="556">
        <v>-1.3545241105290999</v>
      </c>
      <c r="J26" s="555">
        <v>2.34</v>
      </c>
    </row>
    <row r="27" spans="1:10">
      <c r="A27" s="551">
        <v>25</v>
      </c>
      <c r="B27" s="552" t="s">
        <v>618</v>
      </c>
      <c r="C27" s="553">
        <v>8245.4599999999991</v>
      </c>
      <c r="D27" s="554">
        <v>29529.071531000001</v>
      </c>
      <c r="E27" s="555">
        <v>1.2286276578353552</v>
      </c>
      <c r="F27" s="555">
        <v>0.85</v>
      </c>
      <c r="G27" s="555">
        <v>0.30267100000000002</v>
      </c>
      <c r="H27" s="555">
        <v>1.65</v>
      </c>
      <c r="I27" s="556">
        <v>3.2060518731987999</v>
      </c>
      <c r="J27" s="555">
        <v>2.5</v>
      </c>
    </row>
    <row r="28" spans="1:10">
      <c r="A28" s="551">
        <v>26</v>
      </c>
      <c r="B28" s="552" t="s">
        <v>617</v>
      </c>
      <c r="C28" s="553">
        <v>160.69</v>
      </c>
      <c r="D28" s="554">
        <v>23909.374288999999</v>
      </c>
      <c r="E28" s="555">
        <v>0.99480671114782326</v>
      </c>
      <c r="F28" s="555">
        <v>0.84</v>
      </c>
      <c r="G28" s="555">
        <v>0.30216300000000001</v>
      </c>
      <c r="H28" s="555">
        <v>1.65</v>
      </c>
      <c r="I28" s="556">
        <v>-12.029795158286699</v>
      </c>
      <c r="J28" s="555">
        <v>2.39</v>
      </c>
    </row>
    <row r="29" spans="1:10">
      <c r="A29" s="551">
        <v>27</v>
      </c>
      <c r="B29" s="552" t="s">
        <v>621</v>
      </c>
      <c r="C29" s="553">
        <v>971.22</v>
      </c>
      <c r="D29" s="554">
        <v>22412.777116000001</v>
      </c>
      <c r="E29" s="555">
        <v>0.93253720574005416</v>
      </c>
      <c r="F29" s="555">
        <v>1.66</v>
      </c>
      <c r="G29" s="555">
        <v>0.41224100000000002</v>
      </c>
      <c r="H29" s="555">
        <v>2.77</v>
      </c>
      <c r="I29" s="556">
        <v>-4.5927827699329002</v>
      </c>
      <c r="J29" s="555">
        <v>12.15</v>
      </c>
    </row>
    <row r="30" spans="1:10">
      <c r="A30" s="551">
        <v>28</v>
      </c>
      <c r="B30" s="552" t="s">
        <v>619</v>
      </c>
      <c r="C30" s="553">
        <v>414.19</v>
      </c>
      <c r="D30" s="554">
        <v>17550.075628999999</v>
      </c>
      <c r="E30" s="555">
        <v>0.73021287825643344</v>
      </c>
      <c r="F30" s="555">
        <v>1.34</v>
      </c>
      <c r="G30" s="555">
        <v>0.32581500000000002</v>
      </c>
      <c r="H30" s="555">
        <v>2.52</v>
      </c>
      <c r="I30" s="556">
        <v>-19.160545645330501</v>
      </c>
      <c r="J30" s="555">
        <v>3.6</v>
      </c>
    </row>
    <row r="31" spans="1:10">
      <c r="A31" s="551">
        <v>29</v>
      </c>
      <c r="B31" s="552" t="s">
        <v>620</v>
      </c>
      <c r="C31" s="553">
        <v>1268.48</v>
      </c>
      <c r="D31" s="554">
        <v>17405.357453000001</v>
      </c>
      <c r="E31" s="555">
        <v>0.7241915323621535</v>
      </c>
      <c r="F31" s="555">
        <v>1.19</v>
      </c>
      <c r="G31" s="555">
        <v>0.31669700000000001</v>
      </c>
      <c r="H31" s="555">
        <v>2.2599999999999998</v>
      </c>
      <c r="I31" s="556">
        <v>2.9281154593393999</v>
      </c>
      <c r="J31" s="555">
        <v>6.35</v>
      </c>
    </row>
    <row r="32" spans="1:10">
      <c r="A32" s="551">
        <v>30</v>
      </c>
      <c r="B32" s="552" t="s">
        <v>622</v>
      </c>
      <c r="C32" s="553">
        <v>489.52</v>
      </c>
      <c r="D32" s="554">
        <v>10930.73684</v>
      </c>
      <c r="E32" s="555">
        <v>0.45479945375339847</v>
      </c>
      <c r="F32" s="555">
        <v>1.29</v>
      </c>
      <c r="G32" s="555">
        <v>0.29711199999999999</v>
      </c>
      <c r="H32" s="555">
        <v>2.54</v>
      </c>
      <c r="I32" s="556">
        <v>-3.7480063795852998</v>
      </c>
      <c r="J32" s="555">
        <v>0.52</v>
      </c>
    </row>
    <row r="33" spans="1:10" s="557" customFormat="1" ht="25.5" customHeight="1">
      <c r="A33" s="1049" t="s">
        <v>623</v>
      </c>
      <c r="B33" s="1049"/>
      <c r="C33" s="1049"/>
      <c r="D33" s="1049"/>
      <c r="E33" s="1049"/>
      <c r="F33" s="1049"/>
      <c r="G33" s="1049"/>
      <c r="H33" s="1049"/>
      <c r="I33" s="1049"/>
      <c r="J33" s="1049"/>
    </row>
    <row r="34" spans="1:10" s="557" customFormat="1" ht="23.25" customHeight="1">
      <c r="A34" s="1049" t="s">
        <v>624</v>
      </c>
      <c r="B34" s="1049"/>
      <c r="C34" s="1049"/>
      <c r="D34" s="1049"/>
      <c r="E34" s="1049"/>
      <c r="F34" s="1049"/>
      <c r="G34" s="1049"/>
      <c r="H34" s="1049"/>
      <c r="I34" s="1049"/>
      <c r="J34" s="1049"/>
    </row>
    <row r="35" spans="1:10" s="557" customFormat="1" ht="12.75" customHeight="1">
      <c r="A35" s="1049" t="s">
        <v>625</v>
      </c>
      <c r="B35" s="1049"/>
      <c r="C35" s="1049"/>
      <c r="D35" s="1049"/>
      <c r="E35" s="1049"/>
      <c r="F35" s="1049"/>
      <c r="G35" s="1049"/>
      <c r="H35" s="1049"/>
      <c r="I35" s="1049"/>
      <c r="J35" s="1049"/>
    </row>
    <row r="36" spans="1:10" s="557" customFormat="1" ht="25.5" customHeight="1">
      <c r="A36" s="1049" t="s">
        <v>626</v>
      </c>
      <c r="B36" s="1049"/>
      <c r="C36" s="1049"/>
      <c r="D36" s="1049"/>
      <c r="E36" s="1049"/>
      <c r="F36" s="1049"/>
      <c r="G36" s="1049"/>
      <c r="H36" s="1049"/>
      <c r="I36" s="1049"/>
      <c r="J36" s="1049"/>
    </row>
    <row r="37" spans="1:10" s="557" customFormat="1" ht="12.75" customHeight="1">
      <c r="A37" s="1049" t="s">
        <v>627</v>
      </c>
      <c r="B37" s="1049"/>
      <c r="C37" s="1049"/>
      <c r="D37" s="1049"/>
      <c r="E37" s="1049"/>
      <c r="F37" s="1049"/>
      <c r="G37" s="1049"/>
      <c r="H37" s="1049"/>
      <c r="I37" s="1049"/>
      <c r="J37" s="1049"/>
    </row>
    <row r="38" spans="1:10" s="559" customFormat="1" ht="12">
      <c r="A38" s="1046" t="s">
        <v>485</v>
      </c>
      <c r="B38" s="1046"/>
      <c r="C38" s="558"/>
      <c r="D38" s="558"/>
      <c r="E38" s="558"/>
      <c r="F38" s="558"/>
      <c r="G38" s="558"/>
      <c r="H38" s="558"/>
      <c r="I38" s="558"/>
    </row>
    <row r="39" spans="1:10" s="560" customFormat="1"/>
  </sheetData>
  <mergeCells count="7">
    <mergeCell ref="A38:B38"/>
    <mergeCell ref="A1:J1"/>
    <mergeCell ref="A33:J33"/>
    <mergeCell ref="A34:J34"/>
    <mergeCell ref="A35:J35"/>
    <mergeCell ref="A36:J36"/>
    <mergeCell ref="A37:J37"/>
  </mergeCells>
  <pageMargins left="0.2" right="0.2" top="0.25" bottom="0.25" header="0.05" footer="0.05"/>
  <pageSetup scale="90" orientation="portrait" r:id="rId1"/>
  <headerFooter alignWithMargins="0"/>
</worksheet>
</file>

<file path=xl/worksheets/sheet24.xml><?xml version="1.0" encoding="utf-8"?>
<worksheet xmlns="http://schemas.openxmlformats.org/spreadsheetml/2006/main" xmlns:r="http://schemas.openxmlformats.org/officeDocument/2006/relationships">
  <dimension ref="A1:J60"/>
  <sheetViews>
    <sheetView tabSelected="1" zoomScaleSheetLayoutView="100" workbookViewId="0">
      <selection activeCell="L7" sqref="L7"/>
    </sheetView>
  </sheetViews>
  <sheetFormatPr defaultColWidth="9.140625" defaultRowHeight="12.75"/>
  <cols>
    <col min="1" max="1" width="6.140625" style="561" customWidth="1"/>
    <col min="2" max="2" width="33.7109375" style="561" customWidth="1"/>
    <col min="3" max="3" width="10.28515625" style="561" customWidth="1"/>
    <col min="4" max="4" width="12.28515625" style="561" customWidth="1"/>
    <col min="5" max="5" width="9.28515625" style="561" customWidth="1"/>
    <col min="6" max="6" width="5.28515625" style="561" customWidth="1"/>
    <col min="7" max="7" width="5" style="561" customWidth="1"/>
    <col min="8" max="8" width="8.42578125" style="561" customWidth="1"/>
    <col min="9" max="9" width="8.85546875" style="567" customWidth="1"/>
    <col min="10" max="10" width="8.140625" style="561" customWidth="1"/>
    <col min="11" max="16384" width="9.140625" style="561"/>
  </cols>
  <sheetData>
    <row r="1" spans="1:10" ht="15.75">
      <c r="A1" s="1051" t="str">
        <f>[4]Tables!A24</f>
        <v xml:space="preserve">Table 23: Component Stocks: Nifty 50 Index during June 2016 </v>
      </c>
      <c r="B1" s="1051"/>
      <c r="C1" s="1051"/>
      <c r="D1" s="1051"/>
      <c r="E1" s="1051"/>
      <c r="F1" s="1051"/>
      <c r="G1" s="1051"/>
      <c r="H1" s="1051"/>
      <c r="I1" s="1052"/>
      <c r="J1" s="1052"/>
    </row>
    <row r="2" spans="1:10" ht="52.5" customHeight="1">
      <c r="A2" s="562" t="s">
        <v>103</v>
      </c>
      <c r="B2" s="563" t="s">
        <v>584</v>
      </c>
      <c r="C2" s="548" t="s">
        <v>628</v>
      </c>
      <c r="D2" s="548" t="s">
        <v>586</v>
      </c>
      <c r="E2" s="548" t="s">
        <v>587</v>
      </c>
      <c r="F2" s="549" t="s">
        <v>588</v>
      </c>
      <c r="G2" s="564" t="s">
        <v>589</v>
      </c>
      <c r="H2" s="564" t="s">
        <v>590</v>
      </c>
      <c r="I2" s="565" t="s">
        <v>591</v>
      </c>
      <c r="J2" s="563" t="s">
        <v>592</v>
      </c>
    </row>
    <row r="3" spans="1:10" s="547" customFormat="1">
      <c r="A3" s="916">
        <v>1</v>
      </c>
      <c r="B3" s="917" t="s">
        <v>767</v>
      </c>
      <c r="C3" s="553">
        <v>505.8468034</v>
      </c>
      <c r="D3" s="775">
        <v>235065.87</v>
      </c>
      <c r="E3" s="555">
        <v>7.75</v>
      </c>
      <c r="F3" s="555">
        <v>0.78</v>
      </c>
      <c r="G3" s="555">
        <v>0.62</v>
      </c>
      <c r="H3" s="555">
        <v>0.82</v>
      </c>
      <c r="I3" s="556">
        <v>-0.46</v>
      </c>
      <c r="J3" s="555">
        <v>0.03</v>
      </c>
    </row>
    <row r="4" spans="1:10" s="547" customFormat="1">
      <c r="A4" s="916">
        <v>2</v>
      </c>
      <c r="B4" s="917" t="s">
        <v>768</v>
      </c>
      <c r="C4" s="553">
        <v>1148.4723320000001</v>
      </c>
      <c r="D4" s="775">
        <v>233965.86</v>
      </c>
      <c r="E4" s="555">
        <v>7.72</v>
      </c>
      <c r="F4" s="555">
        <v>0.84</v>
      </c>
      <c r="G4" s="555">
        <v>0.26</v>
      </c>
      <c r="H4" s="555">
        <v>1.36</v>
      </c>
      <c r="I4" s="556">
        <v>-6.23</v>
      </c>
      <c r="J4" s="555">
        <v>0.02</v>
      </c>
    </row>
    <row r="5" spans="1:10" s="547" customFormat="1">
      <c r="A5" s="916">
        <v>3</v>
      </c>
      <c r="B5" s="917" t="s">
        <v>769</v>
      </c>
      <c r="C5" s="553">
        <v>804.72069910000005</v>
      </c>
      <c r="D5" s="775">
        <v>207521.37</v>
      </c>
      <c r="E5" s="555">
        <v>6.84</v>
      </c>
      <c r="F5" s="555">
        <v>0.66</v>
      </c>
      <c r="G5" s="555">
        <v>0.03</v>
      </c>
      <c r="H5" s="555">
        <v>7.05</v>
      </c>
      <c r="I5" s="556">
        <v>-30.04</v>
      </c>
      <c r="J5" s="555">
        <v>0.03</v>
      </c>
    </row>
    <row r="6" spans="1:10" s="547" customFormat="1">
      <c r="A6" s="916">
        <v>4</v>
      </c>
      <c r="B6" s="917" t="s">
        <v>770</v>
      </c>
      <c r="C6" s="553">
        <v>316.03625899999997</v>
      </c>
      <c r="D6" s="775">
        <v>198091.53</v>
      </c>
      <c r="E6" s="555">
        <v>6.53</v>
      </c>
      <c r="F6" s="555">
        <v>1.1100000000000001</v>
      </c>
      <c r="G6" s="555">
        <v>0.47</v>
      </c>
      <c r="H6" s="555">
        <v>1.0900000000000001</v>
      </c>
      <c r="I6" s="556">
        <v>1.28</v>
      </c>
      <c r="J6" s="555">
        <v>0.02</v>
      </c>
    </row>
    <row r="7" spans="1:10" s="547" customFormat="1">
      <c r="A7" s="916">
        <v>5</v>
      </c>
      <c r="B7" s="917" t="s">
        <v>771</v>
      </c>
      <c r="C7" s="553">
        <v>3241.2851049999999</v>
      </c>
      <c r="D7" s="775">
        <v>160205.85999999999</v>
      </c>
      <c r="E7" s="555">
        <v>5.28</v>
      </c>
      <c r="F7" s="555">
        <v>1.07</v>
      </c>
      <c r="G7" s="555">
        <v>0.46</v>
      </c>
      <c r="H7" s="555">
        <v>0.93</v>
      </c>
      <c r="I7" s="556">
        <v>1.18</v>
      </c>
      <c r="J7" s="555">
        <v>0.02</v>
      </c>
    </row>
    <row r="8" spans="1:10" s="547" customFormat="1">
      <c r="A8" s="916">
        <v>6</v>
      </c>
      <c r="B8" s="917" t="s">
        <v>772</v>
      </c>
      <c r="C8" s="553">
        <v>1163.166412</v>
      </c>
      <c r="D8" s="775">
        <v>139899.84</v>
      </c>
      <c r="E8" s="555">
        <v>4.6100000000000003</v>
      </c>
      <c r="F8" s="555">
        <v>1.58</v>
      </c>
      <c r="G8" s="555">
        <v>0.55000000000000004</v>
      </c>
      <c r="H8" s="555">
        <v>1.89</v>
      </c>
      <c r="I8" s="556">
        <v>-1.68</v>
      </c>
      <c r="J8" s="555">
        <v>0.03</v>
      </c>
    </row>
    <row r="9" spans="1:10" s="547" customFormat="1">
      <c r="A9" s="916">
        <v>7</v>
      </c>
      <c r="B9" s="917" t="s">
        <v>773</v>
      </c>
      <c r="C9" s="553">
        <v>197.04279410000001</v>
      </c>
      <c r="D9" s="775">
        <v>135828.89000000001</v>
      </c>
      <c r="E9" s="555">
        <v>4.4800000000000004</v>
      </c>
      <c r="F9" s="555">
        <v>0.68</v>
      </c>
      <c r="G9" s="555">
        <v>0.3</v>
      </c>
      <c r="H9" s="555">
        <v>1.44</v>
      </c>
      <c r="I9" s="556">
        <v>-0.63</v>
      </c>
      <c r="J9" s="555">
        <v>0.02</v>
      </c>
    </row>
    <row r="10" spans="1:10" s="547" customFormat="1">
      <c r="A10" s="916">
        <v>8</v>
      </c>
      <c r="B10" s="917" t="s">
        <v>774</v>
      </c>
      <c r="C10" s="553">
        <v>186.33080419999999</v>
      </c>
      <c r="D10" s="775">
        <v>122691.38</v>
      </c>
      <c r="E10" s="555">
        <v>4.05</v>
      </c>
      <c r="F10" s="555">
        <v>1.33</v>
      </c>
      <c r="G10" s="555">
        <v>0.48</v>
      </c>
      <c r="H10" s="555">
        <v>1.64</v>
      </c>
      <c r="I10" s="556">
        <v>1.56</v>
      </c>
      <c r="J10" s="555">
        <v>0.03</v>
      </c>
    </row>
    <row r="11" spans="1:10" s="547" customFormat="1">
      <c r="A11" s="916">
        <v>9</v>
      </c>
      <c r="B11" s="917" t="s">
        <v>775</v>
      </c>
      <c r="C11" s="553">
        <v>477.09271860000001</v>
      </c>
      <c r="D11" s="566">
        <v>89085.14</v>
      </c>
      <c r="E11" s="555">
        <v>2.94</v>
      </c>
      <c r="F11" s="555">
        <v>1.39</v>
      </c>
      <c r="G11" s="555">
        <v>0.48</v>
      </c>
      <c r="H11" s="555">
        <v>1.54</v>
      </c>
      <c r="I11" s="556">
        <v>3.55</v>
      </c>
      <c r="J11" s="555">
        <v>0.02</v>
      </c>
    </row>
    <row r="12" spans="1:10" s="547" customFormat="1">
      <c r="A12" s="916">
        <v>10</v>
      </c>
      <c r="B12" s="917" t="s">
        <v>776</v>
      </c>
      <c r="C12" s="553">
        <v>577.44072040000003</v>
      </c>
      <c r="D12" s="566">
        <v>88838.53</v>
      </c>
      <c r="E12" s="555">
        <v>2.93</v>
      </c>
      <c r="F12" s="555">
        <v>1.64</v>
      </c>
      <c r="G12" s="555">
        <v>0.4</v>
      </c>
      <c r="H12" s="555">
        <v>2.48</v>
      </c>
      <c r="I12" s="556">
        <v>-0.09</v>
      </c>
      <c r="J12" s="555">
        <v>0.02</v>
      </c>
    </row>
    <row r="13" spans="1:10" s="547" customFormat="1">
      <c r="A13" s="916">
        <v>11</v>
      </c>
      <c r="B13" s="917" t="s">
        <v>777</v>
      </c>
      <c r="C13" s="553">
        <v>240.67539590000001</v>
      </c>
      <c r="D13" s="566">
        <v>82646.73</v>
      </c>
      <c r="E13" s="555">
        <v>2.73</v>
      </c>
      <c r="F13" s="555">
        <v>0.8</v>
      </c>
      <c r="G13" s="555">
        <v>0.18</v>
      </c>
      <c r="H13" s="555">
        <v>1.1200000000000001</v>
      </c>
      <c r="I13" s="556">
        <v>0.05</v>
      </c>
      <c r="J13" s="555">
        <v>0.02</v>
      </c>
    </row>
    <row r="14" spans="1:10" s="547" customFormat="1">
      <c r="A14" s="916">
        <v>12</v>
      </c>
      <c r="B14" s="917" t="s">
        <v>778</v>
      </c>
      <c r="C14" s="553">
        <v>917.30056149999996</v>
      </c>
      <c r="D14" s="566">
        <v>81225.679999999993</v>
      </c>
      <c r="E14" s="555">
        <v>2.68</v>
      </c>
      <c r="F14" s="555">
        <v>1.04</v>
      </c>
      <c r="G14" s="555">
        <v>0.48</v>
      </c>
      <c r="H14" s="555">
        <v>1.17</v>
      </c>
      <c r="I14" s="556">
        <v>2.25</v>
      </c>
      <c r="J14" s="555">
        <v>0.03</v>
      </c>
    </row>
    <row r="15" spans="1:10" s="547" customFormat="1">
      <c r="A15" s="916">
        <v>13</v>
      </c>
      <c r="B15" s="917" t="s">
        <v>779</v>
      </c>
      <c r="C15" s="553">
        <v>776.27770420000002</v>
      </c>
      <c r="D15" s="566">
        <v>67939.820000000007</v>
      </c>
      <c r="E15" s="555">
        <v>2.2400000000000002</v>
      </c>
      <c r="F15" s="555">
        <v>1.56</v>
      </c>
      <c r="G15" s="555">
        <v>0.45</v>
      </c>
      <c r="H15" s="555">
        <v>2.19</v>
      </c>
      <c r="I15" s="556">
        <v>6.76</v>
      </c>
      <c r="J15" s="555">
        <v>0.03</v>
      </c>
    </row>
    <row r="16" spans="1:10" s="547" customFormat="1">
      <c r="A16" s="916">
        <v>14</v>
      </c>
      <c r="B16" s="917" t="s">
        <v>780</v>
      </c>
      <c r="C16" s="553">
        <v>310.54619200000002</v>
      </c>
      <c r="D16" s="566">
        <v>66609.83</v>
      </c>
      <c r="E16" s="555">
        <v>2.2000000000000002</v>
      </c>
      <c r="F16" s="555">
        <v>0.96</v>
      </c>
      <c r="G16" s="555">
        <v>0.35</v>
      </c>
      <c r="H16" s="555">
        <v>0.76</v>
      </c>
      <c r="I16" s="556">
        <v>8.14</v>
      </c>
      <c r="J16" s="555">
        <v>0.02</v>
      </c>
    </row>
    <row r="17" spans="1:10" s="547" customFormat="1">
      <c r="A17" s="916">
        <v>15</v>
      </c>
      <c r="B17" s="917" t="s">
        <v>781</v>
      </c>
      <c r="C17" s="553">
        <v>216.3936971</v>
      </c>
      <c r="D17" s="566">
        <v>64165.38</v>
      </c>
      <c r="E17" s="555">
        <v>2.12</v>
      </c>
      <c r="F17" s="555">
        <v>0.54</v>
      </c>
      <c r="G17" s="555">
        <v>0.18</v>
      </c>
      <c r="H17" s="555">
        <v>1.3</v>
      </c>
      <c r="I17" s="556">
        <v>5.94</v>
      </c>
      <c r="J17" s="555">
        <v>0.02</v>
      </c>
    </row>
    <row r="18" spans="1:10" s="547" customFormat="1">
      <c r="A18" s="916">
        <v>16</v>
      </c>
      <c r="B18" s="917" t="s">
        <v>782</v>
      </c>
      <c r="C18" s="553">
        <v>151.04003</v>
      </c>
      <c r="D18" s="566">
        <v>55654.26</v>
      </c>
      <c r="E18" s="555">
        <v>1.84</v>
      </c>
      <c r="F18" s="555">
        <v>0.94</v>
      </c>
      <c r="G18" s="555">
        <v>0.33</v>
      </c>
      <c r="H18" s="555">
        <v>1.28</v>
      </c>
      <c r="I18" s="556">
        <v>0.62</v>
      </c>
      <c r="J18" s="555">
        <v>0.02</v>
      </c>
    </row>
    <row r="19" spans="1:10" s="547" customFormat="1">
      <c r="A19" s="916">
        <v>17</v>
      </c>
      <c r="B19" s="917" t="s">
        <v>783</v>
      </c>
      <c r="C19" s="553">
        <v>595.19437900000003</v>
      </c>
      <c r="D19" s="566">
        <v>54252.68</v>
      </c>
      <c r="E19" s="555">
        <v>1.79</v>
      </c>
      <c r="F19" s="555">
        <v>0.98</v>
      </c>
      <c r="G19" s="555">
        <v>0.5</v>
      </c>
      <c r="H19" s="555">
        <v>0.95</v>
      </c>
      <c r="I19" s="556">
        <v>0.79</v>
      </c>
      <c r="J19" s="555">
        <v>0.03</v>
      </c>
    </row>
    <row r="20" spans="1:10" s="547" customFormat="1">
      <c r="A20" s="916">
        <v>18</v>
      </c>
      <c r="B20" s="917" t="s">
        <v>784</v>
      </c>
      <c r="C20" s="553">
        <v>1998.700051</v>
      </c>
      <c r="D20" s="566">
        <v>48386.13</v>
      </c>
      <c r="E20" s="555">
        <v>1.6</v>
      </c>
      <c r="F20" s="555">
        <v>0.76</v>
      </c>
      <c r="G20" s="555">
        <v>0.21</v>
      </c>
      <c r="H20" s="555">
        <v>1.83</v>
      </c>
      <c r="I20" s="556">
        <v>4.38</v>
      </c>
      <c r="J20" s="555">
        <v>0.03</v>
      </c>
    </row>
    <row r="21" spans="1:10" s="547" customFormat="1">
      <c r="A21" s="916">
        <v>19</v>
      </c>
      <c r="B21" s="917" t="s">
        <v>785</v>
      </c>
      <c r="C21" s="553">
        <v>95.919779000000005</v>
      </c>
      <c r="D21" s="566">
        <v>45231.07</v>
      </c>
      <c r="E21" s="555">
        <v>1.49</v>
      </c>
      <c r="F21" s="555">
        <v>0.8</v>
      </c>
      <c r="G21" s="555">
        <v>0.27</v>
      </c>
      <c r="H21" s="555">
        <v>1.19</v>
      </c>
      <c r="I21" s="556">
        <v>1.87</v>
      </c>
      <c r="J21" s="555">
        <v>0.02</v>
      </c>
    </row>
    <row r="22" spans="1:10" s="547" customFormat="1">
      <c r="A22" s="916">
        <v>20</v>
      </c>
      <c r="B22" s="917" t="s">
        <v>786</v>
      </c>
      <c r="C22" s="553">
        <v>85.3038265</v>
      </c>
      <c r="D22" s="566">
        <v>42693.85</v>
      </c>
      <c r="E22" s="555">
        <v>1.41</v>
      </c>
      <c r="F22" s="555">
        <v>0.73</v>
      </c>
      <c r="G22" s="555">
        <v>0.14000000000000001</v>
      </c>
      <c r="H22" s="555">
        <v>1.34</v>
      </c>
      <c r="I22" s="556">
        <v>6.24</v>
      </c>
      <c r="J22" s="555">
        <v>0.03</v>
      </c>
    </row>
    <row r="23" spans="1:10" s="547" customFormat="1">
      <c r="A23" s="916">
        <v>21</v>
      </c>
      <c r="B23" s="917" t="s">
        <v>787</v>
      </c>
      <c r="C23" s="553">
        <v>282.11202279999998</v>
      </c>
      <c r="D23" s="566">
        <v>41213.75</v>
      </c>
      <c r="E23" s="555">
        <v>1.36</v>
      </c>
      <c r="F23" s="555">
        <v>0.75</v>
      </c>
      <c r="G23" s="555">
        <v>0.19</v>
      </c>
      <c r="H23" s="555">
        <v>1.42</v>
      </c>
      <c r="I23" s="556">
        <v>-1.26</v>
      </c>
      <c r="J23" s="555">
        <v>0.02</v>
      </c>
    </row>
    <row r="24" spans="1:10" s="547" customFormat="1">
      <c r="A24" s="916">
        <v>22</v>
      </c>
      <c r="B24" s="917" t="s">
        <v>788</v>
      </c>
      <c r="C24" s="553">
        <v>39.9375</v>
      </c>
      <c r="D24" s="566">
        <v>39983.379999999997</v>
      </c>
      <c r="E24" s="555">
        <v>1.32</v>
      </c>
      <c r="F24" s="555">
        <v>0.88</v>
      </c>
      <c r="G24" s="555">
        <v>0.35</v>
      </c>
      <c r="H24" s="555">
        <v>1.42</v>
      </c>
      <c r="I24" s="556">
        <v>2.56</v>
      </c>
      <c r="J24" s="555">
        <v>0.02</v>
      </c>
    </row>
    <row r="25" spans="1:10" s="547" customFormat="1">
      <c r="A25" s="916">
        <v>23</v>
      </c>
      <c r="B25" s="917" t="s">
        <v>789</v>
      </c>
      <c r="C25" s="553">
        <v>6316.3644000000004</v>
      </c>
      <c r="D25" s="566">
        <v>39540.44</v>
      </c>
      <c r="E25" s="555">
        <v>1.3</v>
      </c>
      <c r="F25" s="555">
        <v>0.83</v>
      </c>
      <c r="G25" s="555">
        <v>0.21</v>
      </c>
      <c r="H25" s="555">
        <v>1.32</v>
      </c>
      <c r="I25" s="556">
        <v>7.41</v>
      </c>
      <c r="J25" s="555">
        <v>0.03</v>
      </c>
    </row>
    <row r="26" spans="1:10" s="547" customFormat="1">
      <c r="A26" s="916">
        <v>24</v>
      </c>
      <c r="B26" s="917" t="s">
        <v>790</v>
      </c>
      <c r="C26" s="553">
        <v>4277.7450600000002</v>
      </c>
      <c r="D26" s="566">
        <v>38861.599999999999</v>
      </c>
      <c r="E26" s="555">
        <v>1.28</v>
      </c>
      <c r="F26" s="555">
        <v>1.21</v>
      </c>
      <c r="G26" s="555">
        <v>0.37</v>
      </c>
      <c r="H26" s="555">
        <v>1.4</v>
      </c>
      <c r="I26" s="556">
        <v>2.63</v>
      </c>
      <c r="J26" s="555">
        <v>0.03</v>
      </c>
    </row>
    <row r="27" spans="1:10" s="547" customFormat="1">
      <c r="A27" s="916">
        <v>25</v>
      </c>
      <c r="B27" s="917" t="s">
        <v>791</v>
      </c>
      <c r="C27" s="553">
        <v>8245.4644000000008</v>
      </c>
      <c r="D27" s="566">
        <v>38662.980000000003</v>
      </c>
      <c r="E27" s="555">
        <v>1.27</v>
      </c>
      <c r="F27" s="555">
        <v>0.9</v>
      </c>
      <c r="G27" s="555">
        <v>0.31</v>
      </c>
      <c r="H27" s="555">
        <v>1.56</v>
      </c>
      <c r="I27" s="556">
        <v>9.19</v>
      </c>
      <c r="J27" s="555">
        <v>0.03</v>
      </c>
    </row>
    <row r="28" spans="1:10" s="547" customFormat="1">
      <c r="A28" s="916">
        <v>26</v>
      </c>
      <c r="B28" s="917" t="s">
        <v>792</v>
      </c>
      <c r="C28" s="553">
        <v>289.36702000000002</v>
      </c>
      <c r="D28" s="566">
        <v>36583.99</v>
      </c>
      <c r="E28" s="555">
        <v>1.21</v>
      </c>
      <c r="F28" s="555">
        <v>0.91</v>
      </c>
      <c r="G28" s="555">
        <v>0.33</v>
      </c>
      <c r="H28" s="555">
        <v>0.99</v>
      </c>
      <c r="I28" s="556">
        <v>2.73</v>
      </c>
      <c r="J28" s="555">
        <v>0.03</v>
      </c>
    </row>
    <row r="29" spans="1:10" s="547" customFormat="1">
      <c r="A29" s="916">
        <v>27</v>
      </c>
      <c r="B29" s="917" t="s">
        <v>793</v>
      </c>
      <c r="C29" s="553">
        <v>90.139359200000001</v>
      </c>
      <c r="D29" s="566">
        <v>36778.71</v>
      </c>
      <c r="E29" s="555">
        <v>1.21</v>
      </c>
      <c r="F29" s="555">
        <v>0.69</v>
      </c>
      <c r="G29" s="555">
        <v>0.12</v>
      </c>
      <c r="H29" s="555">
        <v>1.36</v>
      </c>
      <c r="I29" s="556">
        <v>4.4000000000000004</v>
      </c>
      <c r="J29" s="555">
        <v>0.02</v>
      </c>
    </row>
    <row r="30" spans="1:10" s="547" customFormat="1">
      <c r="A30" s="916">
        <v>28</v>
      </c>
      <c r="B30" s="917" t="s">
        <v>794</v>
      </c>
      <c r="C30" s="553">
        <v>420.822991</v>
      </c>
      <c r="D30" s="566">
        <v>36339.660000000003</v>
      </c>
      <c r="E30" s="555">
        <v>1.2</v>
      </c>
      <c r="F30" s="555">
        <v>1.48</v>
      </c>
      <c r="G30" s="555">
        <v>0.48</v>
      </c>
      <c r="H30" s="555">
        <v>1.5</v>
      </c>
      <c r="I30" s="556">
        <v>7.17</v>
      </c>
      <c r="J30" s="555">
        <v>0.02</v>
      </c>
    </row>
    <row r="31" spans="1:10" s="547" customFormat="1">
      <c r="A31" s="916">
        <v>29</v>
      </c>
      <c r="B31" s="917" t="s">
        <v>795</v>
      </c>
      <c r="C31" s="553">
        <v>5231.5896480000001</v>
      </c>
      <c r="D31" s="566">
        <v>35837.440000000002</v>
      </c>
      <c r="E31" s="555">
        <v>1.18</v>
      </c>
      <c r="F31" s="555">
        <v>0.65</v>
      </c>
      <c r="G31" s="555">
        <v>0.23</v>
      </c>
      <c r="H31" s="555">
        <v>1.18</v>
      </c>
      <c r="I31" s="556">
        <v>8.73</v>
      </c>
      <c r="J31" s="555">
        <v>0.04</v>
      </c>
    </row>
    <row r="32" spans="1:10" s="547" customFormat="1">
      <c r="A32" s="916">
        <v>30</v>
      </c>
      <c r="B32" s="917" t="s">
        <v>796</v>
      </c>
      <c r="C32" s="553">
        <v>494.14265799999998</v>
      </c>
      <c r="D32" s="566">
        <v>35841.9</v>
      </c>
      <c r="E32" s="555">
        <v>1.18</v>
      </c>
      <c r="F32" s="555">
        <v>0.61</v>
      </c>
      <c r="G32" s="555">
        <v>0.25</v>
      </c>
      <c r="H32" s="555">
        <v>1.07</v>
      </c>
      <c r="I32" s="556">
        <v>2.29</v>
      </c>
      <c r="J32" s="555">
        <v>0.02</v>
      </c>
    </row>
    <row r="33" spans="1:10" s="547" customFormat="1">
      <c r="A33" s="916">
        <v>31</v>
      </c>
      <c r="B33" s="917" t="s">
        <v>797</v>
      </c>
      <c r="C33" s="553">
        <v>274.43413399999997</v>
      </c>
      <c r="D33" s="566">
        <v>35571.599999999999</v>
      </c>
      <c r="E33" s="555">
        <v>1.17</v>
      </c>
      <c r="F33" s="555">
        <v>0.9</v>
      </c>
      <c r="G33" s="555">
        <v>0.35</v>
      </c>
      <c r="H33" s="555">
        <v>1.46</v>
      </c>
      <c r="I33" s="556">
        <v>5.71</v>
      </c>
      <c r="J33" s="555">
        <v>0.02</v>
      </c>
    </row>
    <row r="34" spans="1:10" s="547" customFormat="1">
      <c r="A34" s="916">
        <v>32</v>
      </c>
      <c r="B34" s="917" t="s">
        <v>798</v>
      </c>
      <c r="C34" s="553">
        <v>485.20143849999999</v>
      </c>
      <c r="D34" s="566">
        <v>31410</v>
      </c>
      <c r="E34" s="555">
        <v>1.04</v>
      </c>
      <c r="F34" s="555">
        <v>0.79</v>
      </c>
      <c r="G34" s="555">
        <v>0.22</v>
      </c>
      <c r="H34" s="555">
        <v>1.33</v>
      </c>
      <c r="I34" s="556">
        <v>-6.4</v>
      </c>
      <c r="J34" s="555">
        <v>0.03</v>
      </c>
    </row>
    <row r="35" spans="1:10" s="547" customFormat="1">
      <c r="A35" s="916">
        <v>33</v>
      </c>
      <c r="B35" s="917" t="s">
        <v>799</v>
      </c>
      <c r="C35" s="553">
        <v>93.346106000000006</v>
      </c>
      <c r="D35" s="566">
        <v>30050.9</v>
      </c>
      <c r="E35" s="555">
        <v>0.99</v>
      </c>
      <c r="F35" s="555">
        <v>0.66</v>
      </c>
      <c r="G35" s="555">
        <v>0.37</v>
      </c>
      <c r="H35" s="555">
        <v>1.1399999999999999</v>
      </c>
      <c r="I35" s="556">
        <v>7.09</v>
      </c>
      <c r="J35" s="555">
        <v>0.03</v>
      </c>
    </row>
    <row r="36" spans="1:10" s="547" customFormat="1">
      <c r="A36" s="916">
        <v>34</v>
      </c>
      <c r="B36" s="917" t="s">
        <v>800</v>
      </c>
      <c r="C36" s="553">
        <v>723.084248</v>
      </c>
      <c r="D36" s="566">
        <v>27909.17</v>
      </c>
      <c r="E36" s="555">
        <v>0.92</v>
      </c>
      <c r="F36" s="555">
        <v>0.79</v>
      </c>
      <c r="G36" s="555">
        <v>0.18</v>
      </c>
      <c r="H36" s="555">
        <v>1.3</v>
      </c>
      <c r="I36" s="556">
        <v>9.35</v>
      </c>
      <c r="J36" s="555">
        <v>0.02</v>
      </c>
    </row>
    <row r="37" spans="1:10" s="547" customFormat="1">
      <c r="A37" s="916">
        <v>35</v>
      </c>
      <c r="B37" s="917" t="s">
        <v>801</v>
      </c>
      <c r="C37" s="553">
        <v>160.69131659999999</v>
      </c>
      <c r="D37" s="566">
        <v>25359.5</v>
      </c>
      <c r="E37" s="555">
        <v>0.84</v>
      </c>
      <c r="F37" s="555">
        <v>0.78</v>
      </c>
      <c r="G37" s="555">
        <v>0.26</v>
      </c>
      <c r="H37" s="555">
        <v>1.24</v>
      </c>
      <c r="I37" s="556">
        <v>6</v>
      </c>
      <c r="J37" s="555">
        <v>0.03</v>
      </c>
    </row>
    <row r="38" spans="1:10" s="547" customFormat="1">
      <c r="A38" s="916">
        <v>36</v>
      </c>
      <c r="B38" s="917" t="s">
        <v>802</v>
      </c>
      <c r="C38" s="553">
        <v>96.044871999999998</v>
      </c>
      <c r="D38" s="566">
        <v>24991.360000000001</v>
      </c>
      <c r="E38" s="555">
        <v>0.82</v>
      </c>
      <c r="F38" s="555">
        <v>1.1399999999999999</v>
      </c>
      <c r="G38" s="555">
        <v>0.37</v>
      </c>
      <c r="H38" s="555">
        <v>1.23</v>
      </c>
      <c r="I38" s="556">
        <v>2.97</v>
      </c>
      <c r="J38" s="555">
        <v>0.03</v>
      </c>
    </row>
    <row r="39" spans="1:10" s="547" customFormat="1">
      <c r="A39" s="916">
        <v>37</v>
      </c>
      <c r="B39" s="917" t="s">
        <v>803</v>
      </c>
      <c r="C39" s="553">
        <v>27.162983000000001</v>
      </c>
      <c r="D39" s="566">
        <v>23496.2</v>
      </c>
      <c r="E39" s="555">
        <v>0.77</v>
      </c>
      <c r="F39" s="555">
        <v>0.91</v>
      </c>
      <c r="G39" s="555">
        <v>0.23</v>
      </c>
      <c r="H39" s="555">
        <v>0.89</v>
      </c>
      <c r="I39" s="556">
        <v>3.98</v>
      </c>
      <c r="J39" s="555">
        <v>0.03</v>
      </c>
    </row>
    <row r="40" spans="1:10" s="547" customFormat="1">
      <c r="A40" s="916">
        <v>38</v>
      </c>
      <c r="B40" s="917" t="s">
        <v>804</v>
      </c>
      <c r="C40" s="553">
        <v>971.21543899999995</v>
      </c>
      <c r="D40" s="566">
        <v>21575.11</v>
      </c>
      <c r="E40" s="555">
        <v>0.71</v>
      </c>
      <c r="F40" s="555">
        <v>1.73</v>
      </c>
      <c r="G40" s="555">
        <v>0.42</v>
      </c>
      <c r="H40" s="555">
        <v>2.04</v>
      </c>
      <c r="I40" s="556">
        <v>-3.71</v>
      </c>
      <c r="J40" s="555">
        <v>0.03</v>
      </c>
    </row>
    <row r="41" spans="1:10" s="547" customFormat="1">
      <c r="A41" s="916">
        <v>39</v>
      </c>
      <c r="B41" s="917" t="s">
        <v>805</v>
      </c>
      <c r="C41" s="553">
        <v>31.398900000000001</v>
      </c>
      <c r="D41" s="566">
        <v>20623.23</v>
      </c>
      <c r="E41" s="555">
        <v>0.68</v>
      </c>
      <c r="F41" s="555">
        <v>0.91</v>
      </c>
      <c r="G41" s="555">
        <v>0.28999999999999998</v>
      </c>
      <c r="H41" s="555">
        <v>1.67</v>
      </c>
      <c r="I41" s="556">
        <v>1.35</v>
      </c>
      <c r="J41" s="555">
        <v>0.03</v>
      </c>
    </row>
    <row r="42" spans="1:10" s="547" customFormat="1">
      <c r="A42" s="916">
        <v>40</v>
      </c>
      <c r="B42" s="917" t="s">
        <v>806</v>
      </c>
      <c r="C42" s="553">
        <v>58.516958600000002</v>
      </c>
      <c r="D42" s="566">
        <v>19986.47</v>
      </c>
      <c r="E42" s="555">
        <v>0.66</v>
      </c>
      <c r="F42" s="555">
        <v>1.1399999999999999</v>
      </c>
      <c r="G42" s="555">
        <v>0.3</v>
      </c>
      <c r="H42" s="555">
        <v>1.45</v>
      </c>
      <c r="I42" s="556">
        <v>-5.45</v>
      </c>
      <c r="J42" s="555">
        <v>0.02</v>
      </c>
    </row>
    <row r="43" spans="1:10" s="547" customFormat="1">
      <c r="A43" s="916">
        <v>41</v>
      </c>
      <c r="B43" s="917" t="s">
        <v>807</v>
      </c>
      <c r="C43" s="553">
        <v>310.37948419999998</v>
      </c>
      <c r="D43" s="566">
        <v>19771.169999999998</v>
      </c>
      <c r="E43" s="555">
        <v>0.65</v>
      </c>
      <c r="F43" s="555">
        <v>0.93</v>
      </c>
      <c r="G43" s="555">
        <v>0.36</v>
      </c>
      <c r="H43" s="555">
        <v>1.54</v>
      </c>
      <c r="I43" s="556">
        <v>11.56</v>
      </c>
      <c r="J43" s="555">
        <v>0.03</v>
      </c>
    </row>
    <row r="44" spans="1:10" s="547" customFormat="1">
      <c r="A44" s="916">
        <v>42</v>
      </c>
      <c r="B44" s="917" t="s">
        <v>808</v>
      </c>
      <c r="C44" s="553">
        <v>414.19035220000001</v>
      </c>
      <c r="D44" s="566">
        <v>18848.560000000001</v>
      </c>
      <c r="E44" s="555">
        <v>0.62</v>
      </c>
      <c r="F44" s="555">
        <v>1.36</v>
      </c>
      <c r="G44" s="555">
        <v>0.32</v>
      </c>
      <c r="H44" s="555">
        <v>1.66</v>
      </c>
      <c r="I44" s="556">
        <v>7.65</v>
      </c>
      <c r="J44" s="555">
        <v>0.04</v>
      </c>
    </row>
    <row r="45" spans="1:10" s="547" customFormat="1">
      <c r="A45" s="916">
        <v>43</v>
      </c>
      <c r="B45" s="917" t="s">
        <v>809</v>
      </c>
      <c r="C45" s="553">
        <v>1896.6670690000001</v>
      </c>
      <c r="D45" s="566">
        <v>18324.46</v>
      </c>
      <c r="E45" s="555">
        <v>0.6</v>
      </c>
      <c r="F45" s="555">
        <v>0.56999999999999995</v>
      </c>
      <c r="G45" s="555">
        <v>0.05</v>
      </c>
      <c r="H45" s="555">
        <v>2.25</v>
      </c>
      <c r="I45" s="556">
        <v>-7.88</v>
      </c>
      <c r="J45" s="555">
        <v>0.03</v>
      </c>
    </row>
    <row r="46" spans="1:10" s="547" customFormat="1">
      <c r="A46" s="916">
        <v>44</v>
      </c>
      <c r="B46" s="917" t="s">
        <v>810</v>
      </c>
      <c r="C46" s="553">
        <v>1268.4774</v>
      </c>
      <c r="D46" s="566">
        <v>18076.5</v>
      </c>
      <c r="E46" s="555">
        <v>0.6</v>
      </c>
      <c r="F46" s="555">
        <v>1.17</v>
      </c>
      <c r="G46" s="555">
        <v>0.31</v>
      </c>
      <c r="H46" s="555">
        <v>1.04</v>
      </c>
      <c r="I46" s="556">
        <v>3.97</v>
      </c>
      <c r="J46" s="555">
        <v>0.03</v>
      </c>
    </row>
    <row r="47" spans="1:10" s="547" customFormat="1">
      <c r="A47" s="916">
        <v>45</v>
      </c>
      <c r="B47" s="917" t="s">
        <v>811</v>
      </c>
      <c r="C47" s="553">
        <v>206.49857600000001</v>
      </c>
      <c r="D47" s="566">
        <v>15728.38</v>
      </c>
      <c r="E47" s="555">
        <v>0.52</v>
      </c>
      <c r="F47" s="555">
        <v>1.84</v>
      </c>
      <c r="G47" s="555">
        <v>0.42</v>
      </c>
      <c r="H47" s="555">
        <v>2.02</v>
      </c>
      <c r="I47" s="556">
        <v>16.72</v>
      </c>
      <c r="J47" s="555">
        <v>0.03</v>
      </c>
    </row>
    <row r="48" spans="1:10" s="547" customFormat="1">
      <c r="A48" s="916">
        <v>46</v>
      </c>
      <c r="B48" s="917" t="s">
        <v>812</v>
      </c>
      <c r="C48" s="553">
        <v>188.191576</v>
      </c>
      <c r="D48" s="566">
        <v>15206.35</v>
      </c>
      <c r="E48" s="555">
        <v>0.5</v>
      </c>
      <c r="F48" s="555">
        <v>0.72</v>
      </c>
      <c r="G48" s="555">
        <v>0.33</v>
      </c>
      <c r="H48" s="555">
        <v>0.85</v>
      </c>
      <c r="I48" s="556">
        <v>5.69</v>
      </c>
      <c r="J48" s="555">
        <v>0.02</v>
      </c>
    </row>
    <row r="49" spans="1:10" s="547" customFormat="1">
      <c r="A49" s="916">
        <v>47</v>
      </c>
      <c r="B49" s="917" t="s">
        <v>813</v>
      </c>
      <c r="C49" s="553">
        <v>460.83191959999999</v>
      </c>
      <c r="D49" s="566">
        <v>14543.74</v>
      </c>
      <c r="E49" s="555">
        <v>0.48</v>
      </c>
      <c r="F49" s="555">
        <v>1.57</v>
      </c>
      <c r="G49" s="555">
        <v>0.3</v>
      </c>
      <c r="H49" s="555">
        <v>1.69</v>
      </c>
      <c r="I49" s="556">
        <v>7.81</v>
      </c>
      <c r="J49" s="555">
        <v>0.04</v>
      </c>
    </row>
    <row r="50" spans="1:10" s="547" customFormat="1">
      <c r="A50" s="916">
        <v>48</v>
      </c>
      <c r="B50" s="917" t="s">
        <v>814</v>
      </c>
      <c r="C50" s="553">
        <v>101.6953408</v>
      </c>
      <c r="D50" s="566">
        <v>14686.46</v>
      </c>
      <c r="E50" s="555">
        <v>0.48</v>
      </c>
      <c r="F50" s="555">
        <v>1.57</v>
      </c>
      <c r="G50" s="555">
        <v>0.38</v>
      </c>
      <c r="H50" s="555">
        <v>2.2400000000000002</v>
      </c>
      <c r="I50" s="556">
        <v>-7.23</v>
      </c>
      <c r="J50" s="555">
        <v>0.04</v>
      </c>
    </row>
    <row r="51" spans="1:10" s="547" customFormat="1">
      <c r="A51" s="916">
        <v>49</v>
      </c>
      <c r="B51" s="917" t="s">
        <v>815</v>
      </c>
      <c r="C51" s="553">
        <v>270.46293980000002</v>
      </c>
      <c r="D51" s="566">
        <v>13291.77</v>
      </c>
      <c r="E51" s="555">
        <v>0.44</v>
      </c>
      <c r="F51" s="555">
        <v>1.01</v>
      </c>
      <c r="G51" s="555">
        <v>0.32</v>
      </c>
      <c r="H51" s="555">
        <v>1.39</v>
      </c>
      <c r="I51" s="556">
        <v>-0.54</v>
      </c>
      <c r="J51" s="555">
        <v>0.05</v>
      </c>
    </row>
    <row r="52" spans="1:10" s="547" customFormat="1">
      <c r="A52" s="916">
        <v>50</v>
      </c>
      <c r="B52" s="917" t="s">
        <v>816</v>
      </c>
      <c r="C52" s="553">
        <v>3600.5206899999998</v>
      </c>
      <c r="D52" s="566">
        <v>11898.28</v>
      </c>
      <c r="E52" s="555">
        <v>0.39</v>
      </c>
      <c r="F52" s="555">
        <v>0.68</v>
      </c>
      <c r="G52" s="555">
        <v>0.1</v>
      </c>
      <c r="H52" s="555">
        <v>2.79</v>
      </c>
      <c r="I52" s="556">
        <v>-7.26</v>
      </c>
      <c r="J52" s="555">
        <v>0.04</v>
      </c>
    </row>
    <row r="53" spans="1:10" s="547" customFormat="1">
      <c r="A53" s="916">
        <v>51</v>
      </c>
      <c r="B53" s="917" t="s">
        <v>817</v>
      </c>
      <c r="C53" s="553">
        <v>489.52</v>
      </c>
      <c r="D53" s="566">
        <v>11564.67</v>
      </c>
      <c r="E53" s="555">
        <v>0.38</v>
      </c>
      <c r="F53" s="555">
        <v>1.33</v>
      </c>
      <c r="G53" s="555">
        <v>0.31</v>
      </c>
      <c r="H53" s="555">
        <v>1.8</v>
      </c>
      <c r="I53" s="556">
        <v>5.98</v>
      </c>
      <c r="J53" s="555">
        <v>0.04</v>
      </c>
    </row>
    <row r="54" spans="1:10" s="557" customFormat="1" ht="25.5" customHeight="1">
      <c r="A54" s="1049" t="s">
        <v>629</v>
      </c>
      <c r="B54" s="1049"/>
      <c r="C54" s="1049"/>
      <c r="D54" s="1049"/>
      <c r="E54" s="1049"/>
      <c r="F54" s="1049"/>
      <c r="G54" s="1049"/>
      <c r="H54" s="1049"/>
      <c r="I54" s="1049"/>
      <c r="J54" s="1049"/>
    </row>
    <row r="55" spans="1:10" s="557" customFormat="1" ht="28.5" customHeight="1">
      <c r="A55" s="1049" t="s">
        <v>624</v>
      </c>
      <c r="B55" s="1049"/>
      <c r="C55" s="1049"/>
      <c r="D55" s="1049"/>
      <c r="E55" s="1049"/>
      <c r="F55" s="1049"/>
      <c r="G55" s="1049"/>
      <c r="H55" s="1049"/>
      <c r="I55" s="1049"/>
      <c r="J55" s="1049"/>
    </row>
    <row r="56" spans="1:10" s="557" customFormat="1" ht="12">
      <c r="A56" s="1049" t="s">
        <v>630</v>
      </c>
      <c r="B56" s="1049"/>
      <c r="C56" s="1049"/>
      <c r="D56" s="1049"/>
      <c r="E56" s="1049"/>
      <c r="F56" s="1049"/>
      <c r="G56" s="1049"/>
      <c r="H56" s="1049"/>
      <c r="I56" s="1049"/>
      <c r="J56" s="1049"/>
    </row>
    <row r="57" spans="1:10" s="557" customFormat="1" ht="25.5" customHeight="1">
      <c r="A57" s="1049" t="s">
        <v>626</v>
      </c>
      <c r="B57" s="1049"/>
      <c r="C57" s="1049"/>
      <c r="D57" s="1049"/>
      <c r="E57" s="1049"/>
      <c r="F57" s="1049"/>
      <c r="G57" s="1049"/>
      <c r="H57" s="1049"/>
      <c r="I57" s="1049"/>
      <c r="J57" s="1049"/>
    </row>
    <row r="58" spans="1:10" s="557" customFormat="1" ht="12">
      <c r="A58" s="1049" t="s">
        <v>631</v>
      </c>
      <c r="B58" s="1049"/>
      <c r="C58" s="1049"/>
      <c r="D58" s="1049"/>
      <c r="E58" s="1049"/>
      <c r="F58" s="1049"/>
      <c r="G58" s="1049"/>
      <c r="H58" s="1049"/>
      <c r="I58" s="1049"/>
      <c r="J58" s="1049"/>
    </row>
    <row r="59" spans="1:10" s="857" customFormat="1" ht="24.75" customHeight="1">
      <c r="A59" s="1050" t="s">
        <v>722</v>
      </c>
      <c r="B59" s="1050"/>
      <c r="C59" s="1050"/>
      <c r="D59" s="1050"/>
      <c r="E59" s="1050"/>
      <c r="F59" s="1050"/>
      <c r="G59" s="1050"/>
      <c r="H59" s="1050"/>
      <c r="I59" s="1050"/>
      <c r="J59" s="1050"/>
    </row>
    <row r="60" spans="1:10" s="559" customFormat="1" ht="12">
      <c r="A60" s="1046" t="s">
        <v>318</v>
      </c>
      <c r="B60" s="1046"/>
      <c r="C60" s="558"/>
      <c r="D60" s="558"/>
      <c r="E60" s="558"/>
      <c r="F60" s="558"/>
      <c r="G60" s="558"/>
      <c r="H60" s="558"/>
      <c r="I60" s="558"/>
    </row>
  </sheetData>
  <mergeCells count="8">
    <mergeCell ref="A59:J59"/>
    <mergeCell ref="A60:B60"/>
    <mergeCell ref="A1:J1"/>
    <mergeCell ref="A54:J54"/>
    <mergeCell ref="A55:J55"/>
    <mergeCell ref="A56:J56"/>
    <mergeCell ref="A57:J57"/>
    <mergeCell ref="A58:J58"/>
  </mergeCells>
  <pageMargins left="0.2" right="0.2" top="0.25" bottom="0.25" header="0.05" footer="0.05"/>
  <pageSetup scale="90" orientation="portrait" r:id="rId1"/>
  <headerFooter alignWithMargins="0"/>
</worksheet>
</file>

<file path=xl/worksheets/sheet25.xml><?xml version="1.0" encoding="utf-8"?>
<worksheet xmlns="http://schemas.openxmlformats.org/spreadsheetml/2006/main" xmlns:r="http://schemas.openxmlformats.org/officeDocument/2006/relationships">
  <dimension ref="A1:L12"/>
  <sheetViews>
    <sheetView zoomScaleSheetLayoutView="100" workbookViewId="0">
      <selection activeCell="J9" sqref="J9"/>
    </sheetView>
  </sheetViews>
  <sheetFormatPr defaultColWidth="9.140625" defaultRowHeight="12.75"/>
  <cols>
    <col min="1" max="1" width="8.7109375" style="561" customWidth="1"/>
    <col min="2" max="2" width="9.7109375" style="561" customWidth="1"/>
    <col min="3" max="3" width="9.140625" style="561" customWidth="1"/>
    <col min="4" max="4" width="9.28515625" style="561" customWidth="1"/>
    <col min="5" max="6" width="8.42578125" style="561" customWidth="1"/>
    <col min="7" max="7" width="8.7109375" style="561" customWidth="1"/>
    <col min="8" max="16384" width="9.140625" style="561"/>
  </cols>
  <sheetData>
    <row r="1" spans="1:12" ht="19.5" customHeight="1">
      <c r="A1" s="1054" t="str">
        <f>[3]Tables!A25</f>
        <v>Table 24: Advances/Declines in Cash Segment of BSE and NSE</v>
      </c>
      <c r="B1" s="1054"/>
      <c r="C1" s="1054"/>
      <c r="D1" s="1054"/>
      <c r="E1" s="1054"/>
      <c r="F1" s="1054"/>
      <c r="G1" s="1054"/>
      <c r="H1" s="1054"/>
      <c r="I1" s="568"/>
      <c r="J1" s="568"/>
    </row>
    <row r="2" spans="1:12">
      <c r="A2" s="1055" t="s">
        <v>259</v>
      </c>
      <c r="B2" s="1057" t="s">
        <v>181</v>
      </c>
      <c r="C2" s="1058"/>
      <c r="D2" s="1059"/>
      <c r="E2" s="1057" t="s">
        <v>180</v>
      </c>
      <c r="F2" s="1058"/>
      <c r="G2" s="1059"/>
    </row>
    <row r="3" spans="1:12" ht="42" customHeight="1">
      <c r="A3" s="1056"/>
      <c r="B3" s="569" t="s">
        <v>632</v>
      </c>
      <c r="C3" s="569" t="s">
        <v>633</v>
      </c>
      <c r="D3" s="569" t="s">
        <v>752</v>
      </c>
      <c r="E3" s="569" t="s">
        <v>632</v>
      </c>
      <c r="F3" s="569" t="s">
        <v>633</v>
      </c>
      <c r="G3" s="569" t="s">
        <v>752</v>
      </c>
    </row>
    <row r="4" spans="1:12" ht="13.5" customHeight="1">
      <c r="A4" s="879" t="s">
        <v>677</v>
      </c>
      <c r="B4" s="883">
        <v>1896</v>
      </c>
      <c r="C4" s="883">
        <v>1876</v>
      </c>
      <c r="D4" s="884">
        <v>1.0106609808102345</v>
      </c>
      <c r="E4" s="883">
        <v>858</v>
      </c>
      <c r="F4" s="883">
        <v>698</v>
      </c>
      <c r="G4" s="884">
        <v>1.2292263610315186</v>
      </c>
    </row>
    <row r="5" spans="1:12" ht="12.75" customHeight="1">
      <c r="A5" s="879" t="s">
        <v>678</v>
      </c>
      <c r="B5" s="883">
        <v>1687</v>
      </c>
      <c r="C5" s="883">
        <v>1976</v>
      </c>
      <c r="D5" s="884">
        <v>0.85374493927125505</v>
      </c>
      <c r="E5" s="883">
        <v>762</v>
      </c>
      <c r="F5" s="883">
        <v>731</v>
      </c>
      <c r="G5" s="884">
        <v>1.042407660738714</v>
      </c>
    </row>
    <row r="6" spans="1:12" ht="12.75" customHeight="1">
      <c r="A6" s="880">
        <v>42461</v>
      </c>
      <c r="B6" s="570">
        <v>2290</v>
      </c>
      <c r="C6" s="570">
        <v>1074</v>
      </c>
      <c r="D6" s="571">
        <v>2.1322160148975793</v>
      </c>
      <c r="E6" s="570">
        <v>1248</v>
      </c>
      <c r="F6" s="570">
        <v>336</v>
      </c>
      <c r="G6" s="571">
        <v>3.7142857142857144</v>
      </c>
    </row>
    <row r="7" spans="1:12" ht="12.75" customHeight="1">
      <c r="A7" s="880">
        <v>42491</v>
      </c>
      <c r="B7" s="570">
        <v>1682</v>
      </c>
      <c r="C7" s="570">
        <v>1688</v>
      </c>
      <c r="D7" s="571">
        <v>0.99644549763033174</v>
      </c>
      <c r="E7" s="570">
        <v>802</v>
      </c>
      <c r="F7" s="570">
        <v>777</v>
      </c>
      <c r="G7" s="571">
        <v>1.0321750321750323</v>
      </c>
    </row>
    <row r="8" spans="1:12" ht="12.75" customHeight="1">
      <c r="A8" s="880">
        <v>42522</v>
      </c>
      <c r="B8" s="570">
        <v>1714</v>
      </c>
      <c r="C8" s="570">
        <v>1712</v>
      </c>
      <c r="D8" s="571">
        <v>1.0011682242990654</v>
      </c>
      <c r="E8" s="570">
        <v>943</v>
      </c>
      <c r="F8" s="570">
        <v>644</v>
      </c>
      <c r="G8" s="571">
        <v>1.4642857142857142</v>
      </c>
    </row>
    <row r="9" spans="1:12" s="572" customFormat="1" ht="12.75" customHeight="1">
      <c r="A9" s="1053" t="s">
        <v>634</v>
      </c>
      <c r="B9" s="1053"/>
      <c r="C9" s="1053"/>
      <c r="D9" s="1053"/>
      <c r="E9" s="1053"/>
      <c r="F9" s="1053"/>
      <c r="G9" s="1053"/>
      <c r="I9" s="561"/>
    </row>
    <row r="10" spans="1:12" s="572" customFormat="1" ht="12.75" customHeight="1">
      <c r="A10" s="882" t="s">
        <v>724</v>
      </c>
      <c r="B10" s="882"/>
      <c r="C10" s="882"/>
      <c r="D10" s="882"/>
      <c r="E10" s="881"/>
      <c r="F10" s="881"/>
      <c r="G10" s="881"/>
      <c r="I10" s="561"/>
    </row>
    <row r="11" spans="1:12">
      <c r="A11" s="469" t="s">
        <v>458</v>
      </c>
      <c r="B11" s="469"/>
      <c r="C11" s="573"/>
      <c r="D11" s="573"/>
      <c r="E11" s="470"/>
      <c r="F11" s="470"/>
      <c r="G11" s="470"/>
    </row>
    <row r="12" spans="1:12">
      <c r="B12" s="574"/>
      <c r="C12" s="574"/>
      <c r="D12" s="575"/>
      <c r="L12" s="561" t="s">
        <v>298</v>
      </c>
    </row>
  </sheetData>
  <mergeCells count="5">
    <mergeCell ref="A9:G9"/>
    <mergeCell ref="A1:H1"/>
    <mergeCell ref="A2:A3"/>
    <mergeCell ref="B2:D2"/>
    <mergeCell ref="E2:G2"/>
  </mergeCells>
  <pageMargins left="0.75" right="0.75" top="1" bottom="1" header="0.5" footer="0.5"/>
  <pageSetup scale="88" orientation="portrait" r:id="rId1"/>
  <headerFooter alignWithMargins="0"/>
</worksheet>
</file>

<file path=xl/worksheets/sheet26.xml><?xml version="1.0" encoding="utf-8"?>
<worksheet xmlns="http://schemas.openxmlformats.org/spreadsheetml/2006/main" xmlns:r="http://schemas.openxmlformats.org/officeDocument/2006/relationships">
  <dimension ref="A1:M24"/>
  <sheetViews>
    <sheetView zoomScaleSheetLayoutView="100" workbookViewId="0">
      <selection activeCell="E19" sqref="E19"/>
    </sheetView>
  </sheetViews>
  <sheetFormatPr defaultColWidth="9.140625" defaultRowHeight="12.75"/>
  <cols>
    <col min="1" max="1" width="7.85546875" style="221" customWidth="1"/>
    <col min="2" max="7" width="10.140625" style="221" customWidth="1"/>
    <col min="8" max="16384" width="9.140625" style="221"/>
  </cols>
  <sheetData>
    <row r="1" spans="1:13" ht="15.75">
      <c r="A1" s="1061" t="str">
        <f>[5]Tables!$A$26</f>
        <v>Table 25: Trading Frequency in Cash Segment of BSE and NSE</v>
      </c>
      <c r="B1" s="1061"/>
      <c r="C1" s="1061"/>
      <c r="D1" s="1061"/>
      <c r="E1" s="1061"/>
      <c r="F1" s="1061"/>
      <c r="G1" s="1061"/>
    </row>
    <row r="2" spans="1:13">
      <c r="A2" s="1062" t="s">
        <v>259</v>
      </c>
      <c r="B2" s="1065" t="s">
        <v>454</v>
      </c>
      <c r="C2" s="1065"/>
      <c r="D2" s="1065"/>
      <c r="E2" s="1065" t="s">
        <v>180</v>
      </c>
      <c r="F2" s="1065"/>
      <c r="G2" s="1065"/>
    </row>
    <row r="3" spans="1:13" ht="21.6" customHeight="1">
      <c r="A3" s="1063"/>
      <c r="B3" s="975" t="s">
        <v>212</v>
      </c>
      <c r="C3" s="1066" t="s">
        <v>455</v>
      </c>
      <c r="D3" s="1068" t="s">
        <v>456</v>
      </c>
      <c r="E3" s="975" t="s">
        <v>751</v>
      </c>
      <c r="F3" s="1066" t="s">
        <v>455</v>
      </c>
      <c r="G3" s="1068" t="s">
        <v>456</v>
      </c>
    </row>
    <row r="4" spans="1:13" ht="27.75" customHeight="1">
      <c r="A4" s="1064"/>
      <c r="B4" s="976"/>
      <c r="C4" s="1067"/>
      <c r="D4" s="1069"/>
      <c r="E4" s="976"/>
      <c r="F4" s="1067"/>
      <c r="G4" s="1069"/>
      <c r="I4" s="455"/>
      <c r="J4" s="455"/>
      <c r="K4" s="455"/>
      <c r="L4" s="455"/>
      <c r="M4" s="455"/>
    </row>
    <row r="5" spans="1:13" ht="13.5" customHeight="1">
      <c r="A5" s="879" t="s">
        <v>677</v>
      </c>
      <c r="B5" s="885">
        <v>5911</v>
      </c>
      <c r="C5" s="885">
        <v>2721</v>
      </c>
      <c r="D5" s="886">
        <v>46.032820165792593</v>
      </c>
      <c r="E5" s="885">
        <v>1808</v>
      </c>
      <c r="F5" s="885">
        <v>1563</v>
      </c>
      <c r="G5" s="886">
        <f t="shared" ref="G5" si="0">F5/E5*100</f>
        <v>86.44911504424779</v>
      </c>
      <c r="H5" s="458"/>
      <c r="J5" s="455"/>
    </row>
    <row r="6" spans="1:13" ht="15.75" customHeight="1">
      <c r="A6" s="879" t="s">
        <v>678</v>
      </c>
      <c r="B6" s="885">
        <v>5962</v>
      </c>
      <c r="C6" s="885">
        <v>2804</v>
      </c>
      <c r="D6" s="886">
        <v>47.031197584703122</v>
      </c>
      <c r="E6" s="885">
        <v>1822</v>
      </c>
      <c r="F6" s="885">
        <f>F9</f>
        <v>1575</v>
      </c>
      <c r="G6" s="886">
        <f>F6/E6*100</f>
        <v>86.443468715697037</v>
      </c>
      <c r="H6" s="458"/>
      <c r="J6" s="455"/>
    </row>
    <row r="7" spans="1:13" ht="15" customHeight="1">
      <c r="A7" s="880">
        <v>42461</v>
      </c>
      <c r="B7" s="456">
        <v>5928</v>
      </c>
      <c r="C7" s="456">
        <v>2637</v>
      </c>
      <c r="D7" s="457">
        <v>44.483805668016196</v>
      </c>
      <c r="E7" s="456">
        <v>1806</v>
      </c>
      <c r="F7" s="456">
        <v>1561</v>
      </c>
      <c r="G7" s="457">
        <f>F7/E7*100</f>
        <v>86.434108527131784</v>
      </c>
      <c r="H7" s="458"/>
      <c r="J7" s="455"/>
    </row>
    <row r="8" spans="1:13" ht="15" customHeight="1">
      <c r="A8" s="880">
        <v>42491</v>
      </c>
      <c r="B8" s="456">
        <v>5948</v>
      </c>
      <c r="C8" s="456">
        <v>2714</v>
      </c>
      <c r="D8" s="457">
        <v>45.628782784129115</v>
      </c>
      <c r="E8" s="456">
        <v>1811</v>
      </c>
      <c r="F8" s="456">
        <v>1566</v>
      </c>
      <c r="G8" s="457">
        <f>F8/E8*100</f>
        <v>86.471562672556601</v>
      </c>
      <c r="H8" s="458"/>
      <c r="J8" s="455"/>
    </row>
    <row r="9" spans="1:13" ht="15" customHeight="1">
      <c r="A9" s="880">
        <v>42522</v>
      </c>
      <c r="B9" s="456">
        <v>5962</v>
      </c>
      <c r="C9" s="456">
        <v>2804</v>
      </c>
      <c r="D9" s="457">
        <v>47.031197584703122</v>
      </c>
      <c r="E9" s="456">
        <v>1822</v>
      </c>
      <c r="F9" s="456">
        <v>1575</v>
      </c>
      <c r="G9" s="457">
        <f>F9/E9*100</f>
        <v>86.443468715697037</v>
      </c>
      <c r="H9" s="458"/>
      <c r="J9" s="455"/>
    </row>
    <row r="10" spans="1:13" s="220" customFormat="1">
      <c r="A10" s="1060" t="s">
        <v>457</v>
      </c>
      <c r="B10" s="1060"/>
      <c r="C10" s="1060"/>
      <c r="D10" s="1060"/>
      <c r="E10" s="1060"/>
      <c r="F10" s="1060"/>
      <c r="G10" s="1060"/>
      <c r="J10" s="164"/>
    </row>
    <row r="11" spans="1:13" s="220" customFormat="1" ht="13.5" customHeight="1">
      <c r="A11" s="1060"/>
      <c r="B11" s="1060"/>
      <c r="C11" s="1060"/>
      <c r="D11" s="1060"/>
      <c r="E11" s="1060"/>
      <c r="F11" s="1060"/>
      <c r="G11" s="1060"/>
    </row>
    <row r="12" spans="1:13" s="887" customFormat="1" ht="13.5" customHeight="1">
      <c r="A12" s="882" t="s">
        <v>724</v>
      </c>
      <c r="B12" s="232"/>
      <c r="C12" s="232"/>
      <c r="D12" s="232"/>
      <c r="E12" s="232"/>
      <c r="F12" s="232"/>
      <c r="G12" s="232"/>
    </row>
    <row r="13" spans="1:13" s="463" customFormat="1" ht="13.5" customHeight="1">
      <c r="A13" s="459" t="s">
        <v>458</v>
      </c>
      <c r="B13" s="459"/>
      <c r="C13" s="460"/>
      <c r="D13" s="461"/>
      <c r="E13" s="461"/>
      <c r="F13" s="462"/>
      <c r="G13" s="461"/>
      <c r="J13" s="464"/>
    </row>
    <row r="14" spans="1:13" ht="15.75" customHeight="1"/>
    <row r="15" spans="1:13" ht="10.5" customHeight="1"/>
    <row r="16" spans="1:13" ht="15" customHeight="1"/>
    <row r="17" ht="12" customHeight="1"/>
    <row r="18" ht="12" customHeight="1"/>
    <row r="19" ht="12" customHeight="1"/>
    <row r="20" ht="12" customHeight="1"/>
    <row r="21" ht="12" customHeight="1"/>
    <row r="22" ht="12" customHeight="1"/>
    <row r="23" ht="12" customHeight="1"/>
    <row r="24" ht="12" customHeight="1"/>
  </sheetData>
  <mergeCells count="11">
    <mergeCell ref="A10:G11"/>
    <mergeCell ref="A1:G1"/>
    <mergeCell ref="A2:A4"/>
    <mergeCell ref="B2:D2"/>
    <mergeCell ref="E2:G2"/>
    <mergeCell ref="B3:B4"/>
    <mergeCell ref="C3:C4"/>
    <mergeCell ref="D3:D4"/>
    <mergeCell ref="E3:E4"/>
    <mergeCell ref="F3:F4"/>
    <mergeCell ref="G3:G4"/>
  </mergeCells>
  <pageMargins left="0.75" right="0.75" top="1" bottom="1" header="0.5" footer="0.5"/>
  <pageSetup scale="75" orientation="portrait" r:id="rId1"/>
  <headerFooter alignWithMargins="0"/>
</worksheet>
</file>

<file path=xl/worksheets/sheet27.xml><?xml version="1.0" encoding="utf-8"?>
<worksheet xmlns="http://schemas.openxmlformats.org/spreadsheetml/2006/main" xmlns:r="http://schemas.openxmlformats.org/officeDocument/2006/relationships">
  <dimension ref="A1:G16"/>
  <sheetViews>
    <sheetView zoomScaleSheetLayoutView="100" workbookViewId="0">
      <selection activeCell="H14" sqref="H14"/>
    </sheetView>
  </sheetViews>
  <sheetFormatPr defaultColWidth="9.140625" defaultRowHeight="12.75"/>
  <cols>
    <col min="1" max="1" width="9.85546875" style="606" customWidth="1"/>
    <col min="2" max="7" width="9.5703125" style="606" customWidth="1"/>
    <col min="8" max="8" width="9.140625" style="606" bestFit="1" customWidth="1"/>
    <col min="9" max="16384" width="9.140625" style="606"/>
  </cols>
  <sheetData>
    <row r="1" spans="1:7" ht="15.75">
      <c r="A1" s="1071" t="str">
        <f>[6]Tables!$A$27</f>
        <v>Table 26: Daily Volatility of Major Indices  (percent)</v>
      </c>
      <c r="B1" s="1071"/>
      <c r="C1" s="1071"/>
      <c r="D1" s="1071"/>
      <c r="E1" s="1071"/>
      <c r="F1" s="1071"/>
      <c r="G1" s="1071"/>
    </row>
    <row r="2" spans="1:7" ht="38.25" customHeight="1">
      <c r="A2" s="465" t="s">
        <v>459</v>
      </c>
      <c r="B2" s="466" t="s">
        <v>657</v>
      </c>
      <c r="C2" s="466" t="s">
        <v>658</v>
      </c>
      <c r="D2" s="466" t="s">
        <v>659</v>
      </c>
      <c r="E2" s="467" t="s">
        <v>460</v>
      </c>
      <c r="F2" s="467" t="s">
        <v>461</v>
      </c>
      <c r="G2" s="467" t="s">
        <v>462</v>
      </c>
    </row>
    <row r="3" spans="1:7">
      <c r="A3" s="55" t="s">
        <v>677</v>
      </c>
      <c r="B3" s="468">
        <v>1.0799585822738673</v>
      </c>
      <c r="C3" s="468">
        <v>1.1001515401944375</v>
      </c>
      <c r="D3" s="468">
        <v>1.0986197444749684</v>
      </c>
      <c r="E3" s="468">
        <v>1.0803871314325892</v>
      </c>
      <c r="F3" s="468">
        <v>1.239095371856884</v>
      </c>
      <c r="G3" s="468">
        <v>1.0947107921046826</v>
      </c>
    </row>
    <row r="4" spans="1:7">
      <c r="A4" s="55" t="s">
        <v>678</v>
      </c>
      <c r="B4" s="468">
        <v>0.90532803835557696</v>
      </c>
      <c r="C4" s="468">
        <v>0.84840112650166144</v>
      </c>
      <c r="D4" s="468">
        <v>0.77999988196480097</v>
      </c>
      <c r="E4" s="468">
        <v>0.87202659133313443</v>
      </c>
      <c r="F4" s="468">
        <v>0.7287657725418667</v>
      </c>
      <c r="G4" s="468">
        <v>0.7850222212209339</v>
      </c>
    </row>
    <row r="5" spans="1:7">
      <c r="A5" s="58">
        <v>42474</v>
      </c>
      <c r="B5" s="607">
        <v>0.99673231660047634</v>
      </c>
      <c r="C5" s="607">
        <v>0.94768491172735991</v>
      </c>
      <c r="D5" s="607">
        <v>0.8829403645325643</v>
      </c>
      <c r="E5" s="607">
        <v>0.96286687233441837</v>
      </c>
      <c r="F5" s="607">
        <v>0.69635514578627911</v>
      </c>
      <c r="G5" s="607">
        <v>0.87627635165434814</v>
      </c>
    </row>
    <row r="6" spans="1:7">
      <c r="A6" s="58">
        <v>42504</v>
      </c>
      <c r="B6" s="607">
        <v>0.95304820089620146</v>
      </c>
      <c r="C6" s="607">
        <v>0.88683869830846873</v>
      </c>
      <c r="D6" s="607">
        <v>0.80430317513477745</v>
      </c>
      <c r="E6" s="607">
        <v>0.87698362598355961</v>
      </c>
      <c r="F6" s="607">
        <v>0.77437234842432257</v>
      </c>
      <c r="G6" s="607">
        <v>0.78913644721775933</v>
      </c>
    </row>
    <row r="7" spans="1:7">
      <c r="A7" s="58">
        <v>42535</v>
      </c>
      <c r="B7" s="607">
        <v>0.81069763039664333</v>
      </c>
      <c r="C7" s="607">
        <v>0.75689224503085795</v>
      </c>
      <c r="D7" s="607">
        <v>0.69877435996488935</v>
      </c>
      <c r="E7" s="607">
        <v>0.76427355408467001</v>
      </c>
      <c r="F7" s="607">
        <v>0.62473980095398574</v>
      </c>
      <c r="G7" s="607">
        <v>0.69513689327625061</v>
      </c>
    </row>
    <row r="8" spans="1:7">
      <c r="A8" s="1072" t="s">
        <v>463</v>
      </c>
      <c r="B8" s="1072"/>
      <c r="C8" s="1072"/>
      <c r="D8" s="1072"/>
      <c r="E8" s="1072"/>
      <c r="F8" s="1072"/>
      <c r="G8" s="1072"/>
    </row>
    <row r="9" spans="1:7" ht="12.75" customHeight="1">
      <c r="A9" s="1072"/>
      <c r="B9" s="1072"/>
      <c r="C9" s="1072"/>
      <c r="D9" s="1072"/>
      <c r="E9" s="1072"/>
      <c r="F9" s="1072"/>
      <c r="G9" s="1072"/>
    </row>
    <row r="10" spans="1:7" ht="12.75" customHeight="1">
      <c r="A10" s="1070" t="s">
        <v>723</v>
      </c>
      <c r="B10" s="1070"/>
      <c r="C10" s="1070"/>
      <c r="D10" s="1070"/>
      <c r="E10" s="1070"/>
      <c r="F10" s="1070"/>
      <c r="G10" s="608"/>
    </row>
    <row r="11" spans="1:7" s="561" customFormat="1">
      <c r="A11" s="469" t="s">
        <v>184</v>
      </c>
      <c r="B11" s="469"/>
      <c r="C11" s="470"/>
      <c r="D11" s="470"/>
      <c r="E11" s="470"/>
      <c r="F11" s="470"/>
      <c r="G11" s="470"/>
    </row>
    <row r="12" spans="1:7">
      <c r="A12" s="471"/>
      <c r="B12" s="472"/>
      <c r="C12" s="472"/>
      <c r="D12" s="472"/>
      <c r="E12" s="473"/>
      <c r="F12" s="473"/>
      <c r="G12" s="473"/>
    </row>
    <row r="16" spans="1:7">
      <c r="E16" s="609"/>
    </row>
  </sheetData>
  <mergeCells count="4">
    <mergeCell ref="A10:C10"/>
    <mergeCell ref="D10:F10"/>
    <mergeCell ref="A1:G1"/>
    <mergeCell ref="A8:G9"/>
  </mergeCells>
  <pageMargins left="0.75" right="0.75" top="1" bottom="1" header="0.5" footer="0.5"/>
  <pageSetup orientation="portrait" r:id="rId1"/>
  <headerFooter alignWithMargins="0"/>
</worksheet>
</file>

<file path=xl/worksheets/sheet28.xml><?xml version="1.0" encoding="utf-8"?>
<worksheet xmlns="http://schemas.openxmlformats.org/spreadsheetml/2006/main" xmlns:r="http://schemas.openxmlformats.org/officeDocument/2006/relationships">
  <dimension ref="A1:L18"/>
  <sheetViews>
    <sheetView zoomScaleSheetLayoutView="100" workbookViewId="0">
      <selection activeCell="E24" sqref="E24"/>
    </sheetView>
  </sheetViews>
  <sheetFormatPr defaultColWidth="9.140625" defaultRowHeight="12.75"/>
  <cols>
    <col min="1" max="1" width="10.85546875" style="547" customWidth="1"/>
    <col min="2" max="11" width="6.42578125" style="547" customWidth="1"/>
    <col min="12" max="12" width="7.5703125" style="547" customWidth="1"/>
    <col min="13" max="16384" width="9.140625" style="547"/>
  </cols>
  <sheetData>
    <row r="1" spans="1:12" ht="31.5" customHeight="1">
      <c r="A1" s="1074" t="str">
        <f>[6]Tables!$A$28</f>
        <v>Table 27: Percentage Share of Top ‘N’ Securities/Members in Turnover of Cash Segment  (percent)</v>
      </c>
      <c r="B1" s="1074"/>
      <c r="C1" s="1074"/>
      <c r="D1" s="1074"/>
      <c r="E1" s="1074"/>
      <c r="F1" s="1074"/>
      <c r="G1" s="1074"/>
      <c r="H1" s="1074"/>
      <c r="I1" s="1074"/>
      <c r="J1" s="1074"/>
      <c r="K1" s="1074"/>
      <c r="L1" s="1074"/>
    </row>
    <row r="2" spans="1:12" ht="19.5" customHeight="1">
      <c r="A2" s="610" t="s">
        <v>125</v>
      </c>
      <c r="B2" s="1075" t="s">
        <v>181</v>
      </c>
      <c r="C2" s="1076"/>
      <c r="D2" s="1076"/>
      <c r="E2" s="1076"/>
      <c r="F2" s="1077"/>
      <c r="G2" s="1075" t="s">
        <v>180</v>
      </c>
      <c r="H2" s="1076"/>
      <c r="I2" s="1076"/>
      <c r="J2" s="1076"/>
      <c r="K2" s="1077"/>
    </row>
    <row r="3" spans="1:12">
      <c r="A3" s="611" t="s">
        <v>464</v>
      </c>
      <c r="B3" s="611">
        <v>5</v>
      </c>
      <c r="C3" s="611">
        <v>10</v>
      </c>
      <c r="D3" s="611">
        <v>25</v>
      </c>
      <c r="E3" s="611">
        <v>50</v>
      </c>
      <c r="F3" s="611">
        <v>100</v>
      </c>
      <c r="G3" s="611">
        <v>5</v>
      </c>
      <c r="H3" s="611">
        <v>10</v>
      </c>
      <c r="I3" s="611">
        <v>25</v>
      </c>
      <c r="J3" s="611">
        <v>50</v>
      </c>
      <c r="K3" s="611">
        <v>100</v>
      </c>
    </row>
    <row r="4" spans="1:12" ht="17.25" customHeight="1">
      <c r="A4" s="1078" t="s">
        <v>465</v>
      </c>
      <c r="B4" s="1078"/>
      <c r="C4" s="1078"/>
      <c r="D4" s="1078"/>
      <c r="E4" s="1078"/>
      <c r="F4" s="1078"/>
      <c r="G4" s="1078"/>
      <c r="H4" s="1078"/>
      <c r="I4" s="1078"/>
      <c r="J4" s="1078"/>
      <c r="K4" s="1078"/>
    </row>
    <row r="5" spans="1:12" ht="12.75" customHeight="1">
      <c r="A5" s="55" t="s">
        <v>677</v>
      </c>
      <c r="B5" s="612">
        <v>11.1654</v>
      </c>
      <c r="C5" s="612">
        <v>17.712700000000002</v>
      </c>
      <c r="D5" s="612">
        <v>31.628900000000002</v>
      </c>
      <c r="E5" s="612">
        <v>44.091799999999999</v>
      </c>
      <c r="F5" s="612">
        <v>58.5321</v>
      </c>
      <c r="G5" s="612">
        <v>11.804384377427105</v>
      </c>
      <c r="H5" s="612">
        <v>21.011204120149905</v>
      </c>
      <c r="I5" s="612">
        <v>37.310379240676866</v>
      </c>
      <c r="J5" s="612">
        <v>53.422165177351822</v>
      </c>
      <c r="K5" s="612">
        <v>71.738633101457822</v>
      </c>
      <c r="L5" s="560"/>
    </row>
    <row r="6" spans="1:12" ht="12.75" customHeight="1">
      <c r="A6" s="55" t="s">
        <v>678</v>
      </c>
      <c r="B6" s="612">
        <v>10.640700000000001</v>
      </c>
      <c r="C6" s="612">
        <v>17.521000000000001</v>
      </c>
      <c r="D6" s="612">
        <v>31.102599999999999</v>
      </c>
      <c r="E6" s="612">
        <v>42.97</v>
      </c>
      <c r="F6" s="612">
        <v>57.3491</v>
      </c>
      <c r="G6" s="612">
        <v>12.733865329944088</v>
      </c>
      <c r="H6" s="612">
        <v>21.996778821464815</v>
      </c>
      <c r="I6" s="612">
        <v>37.648820505983608</v>
      </c>
      <c r="J6" s="612">
        <v>53.437492755338347</v>
      </c>
      <c r="K6" s="612">
        <v>72.049660210223848</v>
      </c>
      <c r="L6" s="560"/>
    </row>
    <row r="7" spans="1:12" ht="12.75" customHeight="1">
      <c r="A7" s="58">
        <v>42474</v>
      </c>
      <c r="B7" s="613">
        <v>16.889399999999998</v>
      </c>
      <c r="C7" s="613">
        <v>24.8719</v>
      </c>
      <c r="D7" s="613">
        <v>39.2804</v>
      </c>
      <c r="E7" s="613">
        <v>52.357999999999997</v>
      </c>
      <c r="F7" s="613">
        <v>66.100800000000007</v>
      </c>
      <c r="G7" s="613">
        <v>13.89261824964346</v>
      </c>
      <c r="H7" s="613">
        <v>24.334909079958418</v>
      </c>
      <c r="I7" s="613">
        <v>40.599696565046187</v>
      </c>
      <c r="J7" s="613">
        <v>57.243974197238721</v>
      </c>
      <c r="K7" s="613">
        <v>74.511379225617617</v>
      </c>
      <c r="L7" s="560"/>
    </row>
    <row r="8" spans="1:12" ht="12.75" customHeight="1">
      <c r="A8" s="58">
        <v>42504</v>
      </c>
      <c r="B8" s="613">
        <v>15.6495</v>
      </c>
      <c r="C8" s="613">
        <v>22.441800000000001</v>
      </c>
      <c r="D8" s="613">
        <v>36.364400000000003</v>
      </c>
      <c r="E8" s="613">
        <v>50.4681</v>
      </c>
      <c r="F8" s="613">
        <v>65.432100000000005</v>
      </c>
      <c r="G8" s="613">
        <v>13.127687380067979</v>
      </c>
      <c r="H8" s="613">
        <v>22.065848262225835</v>
      </c>
      <c r="I8" s="613">
        <v>38.442884573254169</v>
      </c>
      <c r="J8" s="613">
        <v>55.51674371924252</v>
      </c>
      <c r="K8" s="613">
        <v>74.635488552742061</v>
      </c>
      <c r="L8" s="560"/>
    </row>
    <row r="9" spans="1:12" ht="12.75" customHeight="1">
      <c r="A9" s="58">
        <v>42535</v>
      </c>
      <c r="B9" s="613">
        <v>12.3444</v>
      </c>
      <c r="C9" s="613">
        <v>18.249700000000001</v>
      </c>
      <c r="D9" s="613">
        <v>30.746700000000001</v>
      </c>
      <c r="E9" s="613">
        <v>44.147199999999998</v>
      </c>
      <c r="F9" s="613">
        <v>59.698399999999999</v>
      </c>
      <c r="G9" s="613">
        <v>12.949429477745007</v>
      </c>
      <c r="H9" s="613">
        <v>21.134666596896491</v>
      </c>
      <c r="I9" s="613">
        <v>36.749885923859686</v>
      </c>
      <c r="J9" s="613">
        <v>52.237621324128888</v>
      </c>
      <c r="K9" s="613">
        <v>69.508033181707873</v>
      </c>
      <c r="L9" s="560"/>
    </row>
    <row r="10" spans="1:12" ht="13.5" customHeight="1">
      <c r="A10" s="1079" t="s">
        <v>466</v>
      </c>
      <c r="B10" s="1079"/>
      <c r="C10" s="1079"/>
      <c r="D10" s="1079"/>
      <c r="E10" s="1079"/>
      <c r="F10" s="1079"/>
      <c r="G10" s="1079"/>
      <c r="H10" s="1079"/>
      <c r="I10" s="1079"/>
      <c r="J10" s="1079"/>
      <c r="K10" s="1079"/>
    </row>
    <row r="11" spans="1:12" ht="13.5" customHeight="1">
      <c r="A11" s="55" t="s">
        <v>677</v>
      </c>
      <c r="B11" s="785">
        <v>20.81</v>
      </c>
      <c r="C11" s="785">
        <v>31.01</v>
      </c>
      <c r="D11" s="785">
        <v>50.08</v>
      </c>
      <c r="E11" s="786">
        <v>65.58</v>
      </c>
      <c r="F11" s="786">
        <v>79.11</v>
      </c>
      <c r="G11" s="785">
        <v>17.693992839783132</v>
      </c>
      <c r="H11" s="785">
        <v>29.050916606073518</v>
      </c>
      <c r="I11" s="785">
        <v>50.495018023160533</v>
      </c>
      <c r="J11" s="785">
        <v>67.827546847261402</v>
      </c>
      <c r="K11" s="785">
        <v>81.524361095883179</v>
      </c>
    </row>
    <row r="12" spans="1:12" ht="13.5" customHeight="1">
      <c r="A12" s="55" t="s">
        <v>678</v>
      </c>
      <c r="B12" s="785">
        <v>21.43</v>
      </c>
      <c r="C12" s="785">
        <v>31.48</v>
      </c>
      <c r="D12" s="785">
        <v>50.84</v>
      </c>
      <c r="E12" s="786">
        <v>66.86</v>
      </c>
      <c r="F12" s="786">
        <v>80.48</v>
      </c>
      <c r="G12" s="785">
        <v>17.710765371473475</v>
      </c>
      <c r="H12" s="785">
        <v>28.418376507106952</v>
      </c>
      <c r="I12" s="785">
        <v>50.800710331818507</v>
      </c>
      <c r="J12" s="785">
        <v>68.364120019440563</v>
      </c>
      <c r="K12" s="785">
        <v>82.045306390641386</v>
      </c>
    </row>
    <row r="13" spans="1:12" ht="13.5" customHeight="1">
      <c r="A13" s="58">
        <v>42474</v>
      </c>
      <c r="B13" s="787">
        <v>25.11</v>
      </c>
      <c r="C13" s="787">
        <v>34.94</v>
      </c>
      <c r="D13" s="787">
        <v>53.67</v>
      </c>
      <c r="E13" s="788">
        <v>68.48</v>
      </c>
      <c r="F13" s="788">
        <v>81.45</v>
      </c>
      <c r="G13" s="787">
        <v>18.093423609092689</v>
      </c>
      <c r="H13" s="787">
        <v>29.434330983046586</v>
      </c>
      <c r="I13" s="787">
        <v>51.403704736997661</v>
      </c>
      <c r="J13" s="787">
        <v>69.180092046794257</v>
      </c>
      <c r="K13" s="787">
        <v>82.78272068117694</v>
      </c>
    </row>
    <row r="14" spans="1:12" ht="13.5" customHeight="1">
      <c r="A14" s="58">
        <v>42504</v>
      </c>
      <c r="B14" s="787">
        <v>21.11</v>
      </c>
      <c r="C14" s="787">
        <v>31.52</v>
      </c>
      <c r="D14" s="787">
        <v>52.55</v>
      </c>
      <c r="E14" s="788">
        <v>67.739999999999995</v>
      </c>
      <c r="F14" s="788">
        <v>80.930000000000007</v>
      </c>
      <c r="G14" s="787">
        <v>17.585772394326309</v>
      </c>
      <c r="H14" s="787">
        <v>28.980340305946093</v>
      </c>
      <c r="I14" s="787">
        <v>52.220974803144415</v>
      </c>
      <c r="J14" s="787">
        <v>69.254703398853934</v>
      </c>
      <c r="K14" s="787">
        <v>82.811182985365676</v>
      </c>
    </row>
    <row r="15" spans="1:12" ht="13.5" customHeight="1">
      <c r="A15" s="58">
        <v>42535</v>
      </c>
      <c r="B15" s="787">
        <v>19.5</v>
      </c>
      <c r="C15" s="787">
        <v>29.54</v>
      </c>
      <c r="D15" s="787">
        <v>50.7</v>
      </c>
      <c r="E15" s="788">
        <v>66.42</v>
      </c>
      <c r="F15" s="788">
        <v>80</v>
      </c>
      <c r="G15" s="787">
        <v>17.639317360536282</v>
      </c>
      <c r="H15" s="787">
        <v>28.050558957493227</v>
      </c>
      <c r="I15" s="787">
        <v>49.364793198810503</v>
      </c>
      <c r="J15" s="787">
        <v>67.047673142382195</v>
      </c>
      <c r="K15" s="787">
        <v>81.00885241569803</v>
      </c>
    </row>
    <row r="16" spans="1:12" s="615" customFormat="1" ht="22.5" customHeight="1">
      <c r="A16" s="1073" t="s">
        <v>467</v>
      </c>
      <c r="B16" s="1073"/>
      <c r="C16" s="1073"/>
      <c r="D16" s="1073"/>
      <c r="E16" s="1073"/>
      <c r="F16" s="1073"/>
      <c r="G16" s="1073"/>
      <c r="H16" s="1073"/>
      <c r="I16" s="1073"/>
      <c r="J16" s="1073"/>
      <c r="K16" s="1073"/>
      <c r="L16" s="1073"/>
    </row>
    <row r="17" spans="1:12" s="617" customFormat="1" ht="12.75" customHeight="1">
      <c r="A17" s="798" t="s">
        <v>723</v>
      </c>
      <c r="B17" s="798"/>
      <c r="C17" s="798"/>
      <c r="D17" s="1070"/>
      <c r="E17" s="1070"/>
      <c r="F17" s="1070"/>
      <c r="G17" s="616"/>
      <c r="H17" s="616"/>
      <c r="I17" s="616"/>
      <c r="J17" s="616"/>
      <c r="K17" s="616"/>
      <c r="L17" s="616"/>
    </row>
    <row r="18" spans="1:12" s="617" customFormat="1">
      <c r="A18" s="618" t="s">
        <v>458</v>
      </c>
      <c r="B18" s="616"/>
      <c r="C18" s="616"/>
      <c r="D18" s="616"/>
      <c r="E18" s="616"/>
      <c r="F18" s="616"/>
      <c r="G18" s="616"/>
      <c r="H18" s="616"/>
      <c r="I18" s="616"/>
      <c r="J18" s="616"/>
      <c r="K18" s="616"/>
      <c r="L18" s="616"/>
    </row>
  </sheetData>
  <mergeCells count="7">
    <mergeCell ref="D17:F17"/>
    <mergeCell ref="A16:L16"/>
    <mergeCell ref="A1:L1"/>
    <mergeCell ref="B2:F2"/>
    <mergeCell ref="G2:K2"/>
    <mergeCell ref="A4:K4"/>
    <mergeCell ref="A10:K10"/>
  </mergeCells>
  <pageMargins left="0.75" right="0.75" top="1" bottom="1" header="0.5" footer="0.5"/>
  <pageSetup scale="75" orientation="landscape" r:id="rId1"/>
  <headerFooter alignWithMargins="0"/>
</worksheet>
</file>

<file path=xl/worksheets/sheet29.xml><?xml version="1.0" encoding="utf-8"?>
<worksheet xmlns="http://schemas.openxmlformats.org/spreadsheetml/2006/main" xmlns:r="http://schemas.openxmlformats.org/officeDocument/2006/relationships">
  <dimension ref="A1:Q12"/>
  <sheetViews>
    <sheetView zoomScaleSheetLayoutView="100" workbookViewId="0">
      <selection activeCell="E28" sqref="E28"/>
    </sheetView>
  </sheetViews>
  <sheetFormatPr defaultColWidth="10.5703125" defaultRowHeight="12.75"/>
  <cols>
    <col min="1" max="1" width="8.140625" style="619" customWidth="1"/>
    <col min="2" max="2" width="6.42578125" style="619" customWidth="1"/>
    <col min="3" max="3" width="8.85546875" style="619" customWidth="1"/>
    <col min="4" max="4" width="8.42578125" style="619" bestFit="1" customWidth="1"/>
    <col min="5" max="5" width="9" style="619" customWidth="1"/>
    <col min="6" max="6" width="8" style="619" customWidth="1"/>
    <col min="7" max="7" width="9" style="619" customWidth="1"/>
    <col min="8" max="8" width="8.7109375" style="619" bestFit="1" customWidth="1"/>
    <col min="9" max="9" width="8.85546875" style="619" customWidth="1"/>
    <col min="10" max="10" width="9.5703125" style="619" customWidth="1"/>
    <col min="11" max="11" width="8.5703125" style="619" customWidth="1"/>
    <col min="12" max="12" width="9.5703125" style="619" customWidth="1"/>
    <col min="13" max="13" width="9.7109375" style="619" customWidth="1"/>
    <col min="14" max="14" width="7.85546875" style="619" bestFit="1" customWidth="1"/>
    <col min="15" max="15" width="8.42578125" style="619" customWidth="1"/>
    <col min="16" max="16" width="8.7109375" style="619" customWidth="1"/>
    <col min="17" max="17" width="9.28515625" style="619" customWidth="1"/>
    <col min="18" max="16384" width="10.5703125" style="619"/>
  </cols>
  <sheetData>
    <row r="1" spans="1:17" ht="15.75">
      <c r="A1" s="1080" t="str">
        <f>[6]Tables!$A$29</f>
        <v xml:space="preserve">Table 28: Settlement Statistics for Cash Segment of BSE </v>
      </c>
      <c r="B1" s="1081"/>
      <c r="C1" s="1081"/>
      <c r="D1" s="1081"/>
      <c r="E1" s="1081"/>
      <c r="F1" s="1081"/>
      <c r="G1" s="1081"/>
      <c r="H1" s="1081"/>
      <c r="I1" s="1081"/>
      <c r="J1" s="1081"/>
      <c r="K1" s="1081"/>
      <c r="L1" s="1081"/>
      <c r="M1" s="1081"/>
      <c r="N1" s="1081"/>
      <c r="O1" s="1081"/>
      <c r="P1" s="1081"/>
      <c r="Q1" s="1081"/>
    </row>
    <row r="2" spans="1:17" ht="90.75" customHeight="1">
      <c r="A2" s="620" t="s">
        <v>468</v>
      </c>
      <c r="B2" s="621" t="s">
        <v>469</v>
      </c>
      <c r="C2" s="620" t="s">
        <v>470</v>
      </c>
      <c r="D2" s="620" t="s">
        <v>471</v>
      </c>
      <c r="E2" s="620" t="s">
        <v>472</v>
      </c>
      <c r="F2" s="620" t="s">
        <v>473</v>
      </c>
      <c r="G2" s="620" t="s">
        <v>474</v>
      </c>
      <c r="H2" s="620" t="s">
        <v>475</v>
      </c>
      <c r="I2" s="620" t="s">
        <v>476</v>
      </c>
      <c r="J2" s="620" t="s">
        <v>477</v>
      </c>
      <c r="K2" s="620" t="s">
        <v>478</v>
      </c>
      <c r="L2" s="620" t="s">
        <v>479</v>
      </c>
      <c r="M2" s="620" t="s">
        <v>480</v>
      </c>
      <c r="N2" s="620" t="s">
        <v>481</v>
      </c>
      <c r="O2" s="620" t="s">
        <v>482</v>
      </c>
      <c r="P2" s="620" t="s">
        <v>483</v>
      </c>
      <c r="Q2" s="620" t="s">
        <v>484</v>
      </c>
    </row>
    <row r="3" spans="1:17" s="625" customFormat="1">
      <c r="A3" s="55" t="s">
        <v>677</v>
      </c>
      <c r="B3" s="644">
        <v>4116.9000800000003</v>
      </c>
      <c r="C3" s="791">
        <v>762549</v>
      </c>
      <c r="D3" s="791">
        <v>357015.02633999998</v>
      </c>
      <c r="E3" s="789">
        <v>46.909585083432255</v>
      </c>
      <c r="F3" s="791">
        <v>740089.32000000007</v>
      </c>
      <c r="G3" s="791">
        <v>246882.68651468903</v>
      </c>
      <c r="H3" s="790">
        <v>33.292621042016435</v>
      </c>
      <c r="I3" s="791">
        <v>356843.47964000003</v>
      </c>
      <c r="J3" s="790">
        <v>99.945151472161754</v>
      </c>
      <c r="K3" s="791">
        <v>246845.14610785298</v>
      </c>
      <c r="L3" s="790">
        <v>99.979040614230783</v>
      </c>
      <c r="M3" s="644">
        <v>723.51832999999999</v>
      </c>
      <c r="N3" s="792">
        <v>0.18911656269156848</v>
      </c>
      <c r="O3" s="791">
        <v>100701.55014480001</v>
      </c>
      <c r="P3" s="791">
        <v>246882.68651468903</v>
      </c>
      <c r="Q3" s="793">
        <v>111.11</v>
      </c>
    </row>
    <row r="4" spans="1:17">
      <c r="A4" s="55" t="s">
        <v>678</v>
      </c>
      <c r="B4" s="644">
        <f>SUM(B5:B18)</f>
        <v>970.35302999999999</v>
      </c>
      <c r="C4" s="791">
        <f>SUM(C5:C18)</f>
        <v>149821</v>
      </c>
      <c r="D4" s="644">
        <f>SUM(D5:D18)</f>
        <v>56891.111089999991</v>
      </c>
      <c r="E4" s="789">
        <f>AVERAGE(E5:E18)</f>
        <v>38.10477365846122</v>
      </c>
      <c r="F4" s="791">
        <f>SUM(F5:F18)</f>
        <v>169434.72</v>
      </c>
      <c r="G4" s="791">
        <f>SUM(G5:G18)</f>
        <v>56262.074929142997</v>
      </c>
      <c r="H4" s="790">
        <f>AVERAGE(H5:H18)</f>
        <v>33.191409344532644</v>
      </c>
      <c r="I4" s="791">
        <f>SUM(I5:I18)</f>
        <v>56891.108139999997</v>
      </c>
      <c r="J4" s="790">
        <f>AVERAGE(J5:J18)</f>
        <v>99.99</v>
      </c>
      <c r="K4" s="791">
        <f>SUM(K5:K18)</f>
        <v>56262.055751162996</v>
      </c>
      <c r="L4" s="790">
        <f>AVERAGE(L5:L18)</f>
        <v>99.99</v>
      </c>
      <c r="M4" s="644">
        <f>SUM(M5:M18)</f>
        <v>139.78595000000001</v>
      </c>
      <c r="N4" s="792">
        <f>AVERAGE(N5:N18)</f>
        <v>0.24448900668592263</v>
      </c>
      <c r="O4" s="791">
        <f>SUM(O5:O18)</f>
        <v>23483.037915100002</v>
      </c>
      <c r="P4" s="791">
        <f>SUM(P5:P18)</f>
        <v>56262.074929142997</v>
      </c>
      <c r="Q4" s="793">
        <f>Q7</f>
        <v>139.28</v>
      </c>
    </row>
    <row r="5" spans="1:17">
      <c r="A5" s="58">
        <v>42474</v>
      </c>
      <c r="B5" s="641">
        <v>268.33163000000002</v>
      </c>
      <c r="C5" s="641">
        <v>41779</v>
      </c>
      <c r="D5" s="641">
        <v>15959.79017</v>
      </c>
      <c r="E5" s="794">
        <v>38.200507838866415</v>
      </c>
      <c r="F5" s="641">
        <v>49174.079999999994</v>
      </c>
      <c r="G5" s="641">
        <v>16155.060022013</v>
      </c>
      <c r="H5" s="794">
        <v>32.852795663920915</v>
      </c>
      <c r="I5" s="641">
        <v>15959.78917</v>
      </c>
      <c r="J5" s="794">
        <v>99.99</v>
      </c>
      <c r="K5" s="641">
        <v>16155.059922012999</v>
      </c>
      <c r="L5" s="794">
        <v>99.99</v>
      </c>
      <c r="M5" s="795">
        <v>33.949950000000001</v>
      </c>
      <c r="N5" s="796">
        <v>0.21272179499599245</v>
      </c>
      <c r="O5" s="633">
        <v>7425.7024290999998</v>
      </c>
      <c r="P5" s="633">
        <v>16155.060022013</v>
      </c>
      <c r="Q5" s="633">
        <v>111.82</v>
      </c>
    </row>
    <row r="6" spans="1:17">
      <c r="A6" s="58">
        <v>42504</v>
      </c>
      <c r="B6" s="641">
        <v>342.81906000000004</v>
      </c>
      <c r="C6" s="641">
        <v>48317</v>
      </c>
      <c r="D6" s="641">
        <v>19176.249749999999</v>
      </c>
      <c r="E6" s="794">
        <v>39.68841142868969</v>
      </c>
      <c r="F6" s="641">
        <v>59520.689999999995</v>
      </c>
      <c r="G6" s="641">
        <v>20481.185979520997</v>
      </c>
      <c r="H6" s="794">
        <v>34.410195815137556</v>
      </c>
      <c r="I6" s="641">
        <v>19176.249680000001</v>
      </c>
      <c r="J6" s="794">
        <v>99.99</v>
      </c>
      <c r="K6" s="641">
        <v>20481.185979520997</v>
      </c>
      <c r="L6" s="794">
        <v>99.99</v>
      </c>
      <c r="M6" s="795">
        <v>55.417099999999998</v>
      </c>
      <c r="N6" s="796">
        <v>0.28898820637383354</v>
      </c>
      <c r="O6" s="633">
        <v>9371.4242581000017</v>
      </c>
      <c r="P6" s="633">
        <v>20481.185979520997</v>
      </c>
      <c r="Q6" s="633">
        <v>138.47999999999999</v>
      </c>
    </row>
    <row r="7" spans="1:17">
      <c r="A7" s="58">
        <v>42535</v>
      </c>
      <c r="B7" s="641">
        <v>359.20233999999999</v>
      </c>
      <c r="C7" s="641">
        <v>59725</v>
      </c>
      <c r="D7" s="641">
        <v>21755.071169999999</v>
      </c>
      <c r="E7" s="794">
        <v>36.42540170782754</v>
      </c>
      <c r="F7" s="641">
        <v>60739.950000000012</v>
      </c>
      <c r="G7" s="641">
        <v>19625.828927609</v>
      </c>
      <c r="H7" s="794">
        <v>32.31123655453947</v>
      </c>
      <c r="I7" s="641">
        <v>21755.069289999999</v>
      </c>
      <c r="J7" s="794">
        <v>99.99</v>
      </c>
      <c r="K7" s="641">
        <v>19625.809849628997</v>
      </c>
      <c r="L7" s="794">
        <v>99.99</v>
      </c>
      <c r="M7" s="795">
        <v>50.418900000000001</v>
      </c>
      <c r="N7" s="796">
        <v>0.23175701868794188</v>
      </c>
      <c r="O7" s="633">
        <v>6685.9112278999992</v>
      </c>
      <c r="P7" s="633">
        <v>19625.828927609</v>
      </c>
      <c r="Q7" s="633">
        <v>139.28</v>
      </c>
    </row>
    <row r="8" spans="1:17" ht="12.75" customHeight="1">
      <c r="A8" s="798" t="s">
        <v>723</v>
      </c>
      <c r="B8" s="800"/>
      <c r="C8" s="800"/>
      <c r="D8" s="799"/>
      <c r="E8" s="799"/>
      <c r="F8" s="799"/>
      <c r="Q8" s="627"/>
    </row>
    <row r="9" spans="1:17" ht="12.75" customHeight="1">
      <c r="A9" s="625" t="s">
        <v>485</v>
      </c>
      <c r="B9" s="625"/>
      <c r="C9" s="625"/>
      <c r="D9" s="625"/>
      <c r="E9" s="625"/>
      <c r="M9" s="628"/>
    </row>
    <row r="10" spans="1:17">
      <c r="M10" s="628"/>
    </row>
    <row r="11" spans="1:17">
      <c r="M11" s="628"/>
    </row>
    <row r="12" spans="1:17">
      <c r="M12" s="628"/>
    </row>
  </sheetData>
  <mergeCells count="1">
    <mergeCell ref="A1:Q1"/>
  </mergeCells>
  <pageMargins left="0.75" right="0.75" top="1" bottom="1" header="0.5" footer="0.5"/>
  <pageSetup scale="68" orientation="landscape" r:id="rId1"/>
  <headerFooter alignWithMargins="0"/>
</worksheet>
</file>

<file path=xl/worksheets/sheet3.xml><?xml version="1.0" encoding="utf-8"?>
<worksheet xmlns="http://schemas.openxmlformats.org/spreadsheetml/2006/main" xmlns:r="http://schemas.openxmlformats.org/officeDocument/2006/relationships">
  <dimension ref="A1:J19"/>
  <sheetViews>
    <sheetView zoomScaleSheetLayoutView="100" workbookViewId="0">
      <selection activeCell="D22" sqref="D22"/>
    </sheetView>
  </sheetViews>
  <sheetFormatPr defaultColWidth="9.140625" defaultRowHeight="12.75"/>
  <cols>
    <col min="1" max="1" width="5.28515625" style="37" customWidth="1"/>
    <col min="2" max="2" width="28.42578125" style="37" customWidth="1"/>
    <col min="3" max="3" width="9.140625" style="38" customWidth="1"/>
    <col min="4" max="4" width="15.28515625" style="38" customWidth="1"/>
    <col min="5" max="5" width="12.42578125" style="38" customWidth="1"/>
    <col min="6" max="6" width="11.28515625" style="37" customWidth="1"/>
    <col min="7" max="7" width="8.140625" style="38" customWidth="1"/>
    <col min="8" max="8" width="9.42578125" style="37" customWidth="1"/>
    <col min="9" max="9" width="8.5703125" style="37" customWidth="1"/>
    <col min="10" max="10" width="9.42578125" style="37" customWidth="1"/>
    <col min="11" max="11" width="9.5703125" style="37" customWidth="1"/>
    <col min="12" max="16384" width="9.140625" style="37"/>
  </cols>
  <sheetData>
    <row r="1" spans="1:10" s="32" customFormat="1" ht="18" customHeight="1">
      <c r="A1" s="32" t="str">
        <f>[2]Tables!A3</f>
        <v xml:space="preserve">Table 2: Company-Wise Capital Raised through Public and Rights Issues (Equity) during June 2016 </v>
      </c>
      <c r="C1" s="33"/>
      <c r="D1" s="33"/>
      <c r="E1" s="33"/>
      <c r="G1" s="33"/>
    </row>
    <row r="2" spans="1:10" s="35" customFormat="1" ht="38.25">
      <c r="A2" s="889" t="s">
        <v>103</v>
      </c>
      <c r="B2" s="888" t="s">
        <v>104</v>
      </c>
      <c r="C2" s="888" t="s">
        <v>105</v>
      </c>
      <c r="D2" s="888" t="s">
        <v>106</v>
      </c>
      <c r="E2" s="888" t="s">
        <v>107</v>
      </c>
      <c r="F2" s="888" t="s">
        <v>108</v>
      </c>
      <c r="G2" s="888" t="s">
        <v>109</v>
      </c>
      <c r="H2" s="888" t="s">
        <v>110</v>
      </c>
      <c r="I2" s="888" t="s">
        <v>111</v>
      </c>
      <c r="J2" s="888" t="s">
        <v>112</v>
      </c>
    </row>
    <row r="3" spans="1:10" ht="19.5" customHeight="1">
      <c r="A3" s="848">
        <v>1</v>
      </c>
      <c r="B3" s="849" t="s">
        <v>725</v>
      </c>
      <c r="C3" s="850">
        <v>42551</v>
      </c>
      <c r="D3" s="850" t="s">
        <v>115</v>
      </c>
      <c r="E3" s="850" t="s">
        <v>114</v>
      </c>
      <c r="F3" s="851">
        <v>2100000</v>
      </c>
      <c r="G3" s="851">
        <v>10</v>
      </c>
      <c r="H3" s="864">
        <v>2</v>
      </c>
      <c r="I3" s="864">
        <v>12</v>
      </c>
      <c r="J3" s="865">
        <v>2.52</v>
      </c>
    </row>
    <row r="4" spans="1:10" ht="20.25" customHeight="1">
      <c r="A4" s="848">
        <v>2</v>
      </c>
      <c r="B4" s="849" t="s">
        <v>726</v>
      </c>
      <c r="C4" s="850">
        <v>42551</v>
      </c>
      <c r="D4" s="850" t="s">
        <v>115</v>
      </c>
      <c r="E4" s="850" t="s">
        <v>114</v>
      </c>
      <c r="F4" s="851">
        <v>3192000</v>
      </c>
      <c r="G4" s="851">
        <v>10</v>
      </c>
      <c r="H4" s="864">
        <v>14</v>
      </c>
      <c r="I4" s="864">
        <v>24</v>
      </c>
      <c r="J4" s="865">
        <v>7.66</v>
      </c>
    </row>
    <row r="5" spans="1:10" ht="18.75" customHeight="1">
      <c r="A5" s="848">
        <v>3</v>
      </c>
      <c r="B5" s="849" t="s">
        <v>727</v>
      </c>
      <c r="C5" s="850">
        <v>42551</v>
      </c>
      <c r="D5" s="850" t="s">
        <v>115</v>
      </c>
      <c r="E5" s="850" t="s">
        <v>114</v>
      </c>
      <c r="F5" s="851">
        <v>112000</v>
      </c>
      <c r="G5" s="851">
        <v>10</v>
      </c>
      <c r="H5" s="864">
        <v>310</v>
      </c>
      <c r="I5" s="864">
        <v>320</v>
      </c>
      <c r="J5" s="865">
        <v>3.58</v>
      </c>
    </row>
    <row r="6" spans="1:10" ht="18.75" customHeight="1">
      <c r="A6" s="848">
        <v>4</v>
      </c>
      <c r="B6" s="849" t="s">
        <v>728</v>
      </c>
      <c r="C6" s="850">
        <v>42185</v>
      </c>
      <c r="D6" s="850" t="s">
        <v>115</v>
      </c>
      <c r="E6" s="850" t="s">
        <v>114</v>
      </c>
      <c r="F6" s="851">
        <v>1380000</v>
      </c>
      <c r="G6" s="851">
        <v>10</v>
      </c>
      <c r="H6" s="864">
        <v>35</v>
      </c>
      <c r="I6" s="864">
        <v>45</v>
      </c>
      <c r="J6" s="865">
        <v>6.21</v>
      </c>
    </row>
    <row r="7" spans="1:10" ht="18.75" customHeight="1">
      <c r="A7" s="848">
        <v>5</v>
      </c>
      <c r="B7" s="849" t="s">
        <v>729</v>
      </c>
      <c r="C7" s="850">
        <v>42551</v>
      </c>
      <c r="D7" s="850" t="s">
        <v>115</v>
      </c>
      <c r="E7" s="850" t="s">
        <v>114</v>
      </c>
      <c r="F7" s="851">
        <v>1816000</v>
      </c>
      <c r="G7" s="851">
        <v>10</v>
      </c>
      <c r="H7" s="864">
        <v>5</v>
      </c>
      <c r="I7" s="864">
        <v>15</v>
      </c>
      <c r="J7" s="865">
        <v>2.72</v>
      </c>
    </row>
    <row r="8" spans="1:10" ht="19.5" customHeight="1">
      <c r="A8" s="848">
        <v>6</v>
      </c>
      <c r="B8" s="849" t="s">
        <v>730</v>
      </c>
      <c r="C8" s="850">
        <v>42528</v>
      </c>
      <c r="D8" s="850" t="s">
        <v>115</v>
      </c>
      <c r="E8" s="850" t="s">
        <v>114</v>
      </c>
      <c r="F8" s="851">
        <v>1092000</v>
      </c>
      <c r="G8" s="851">
        <v>10</v>
      </c>
      <c r="H8" s="864">
        <v>13</v>
      </c>
      <c r="I8" s="864">
        <v>23</v>
      </c>
      <c r="J8" s="865">
        <v>2.5099999999999998</v>
      </c>
    </row>
    <row r="9" spans="1:10" ht="20.25" customHeight="1">
      <c r="A9" s="848">
        <v>7</v>
      </c>
      <c r="B9" s="849" t="s">
        <v>731</v>
      </c>
      <c r="C9" s="850">
        <v>42548</v>
      </c>
      <c r="D9" s="850" t="s">
        <v>115</v>
      </c>
      <c r="E9" s="850" t="s">
        <v>114</v>
      </c>
      <c r="F9" s="851">
        <v>1135000</v>
      </c>
      <c r="G9" s="851">
        <v>10</v>
      </c>
      <c r="H9" s="864">
        <v>120</v>
      </c>
      <c r="I9" s="864">
        <v>130</v>
      </c>
      <c r="J9" s="865">
        <v>14.76</v>
      </c>
    </row>
    <row r="10" spans="1:10" ht="20.25" customHeight="1">
      <c r="A10" s="848">
        <v>8</v>
      </c>
      <c r="B10" s="849" t="s">
        <v>732</v>
      </c>
      <c r="C10" s="850">
        <v>42542</v>
      </c>
      <c r="D10" s="850" t="s">
        <v>733</v>
      </c>
      <c r="E10" s="850" t="s">
        <v>114</v>
      </c>
      <c r="F10" s="851">
        <v>24694500</v>
      </c>
      <c r="G10" s="851">
        <v>10</v>
      </c>
      <c r="H10" s="864">
        <v>411</v>
      </c>
      <c r="I10" s="864">
        <v>421</v>
      </c>
      <c r="J10" s="865">
        <v>1038.8800000000001</v>
      </c>
    </row>
    <row r="11" spans="1:10" ht="18.75" customHeight="1">
      <c r="A11" s="848">
        <v>9</v>
      </c>
      <c r="B11" s="849" t="s">
        <v>734</v>
      </c>
      <c r="C11" s="850">
        <v>42550</v>
      </c>
      <c r="D11" s="850" t="s">
        <v>733</v>
      </c>
      <c r="E11" s="850" t="s">
        <v>114</v>
      </c>
      <c r="F11" s="851">
        <v>12618297</v>
      </c>
      <c r="G11" s="851">
        <v>10</v>
      </c>
      <c r="H11" s="864">
        <v>307</v>
      </c>
      <c r="I11" s="864">
        <v>317</v>
      </c>
      <c r="J11" s="865">
        <v>400</v>
      </c>
    </row>
    <row r="12" spans="1:10" ht="20.25" customHeight="1">
      <c r="A12" s="848">
        <v>10</v>
      </c>
      <c r="B12" s="852" t="s">
        <v>735</v>
      </c>
      <c r="C12" s="853">
        <v>42522</v>
      </c>
      <c r="D12" s="853" t="s">
        <v>115</v>
      </c>
      <c r="E12" s="853" t="s">
        <v>114</v>
      </c>
      <c r="F12" s="851">
        <v>4400000</v>
      </c>
      <c r="G12" s="851">
        <v>10</v>
      </c>
      <c r="H12" s="864">
        <v>80</v>
      </c>
      <c r="I12" s="864">
        <v>90</v>
      </c>
      <c r="J12" s="865">
        <v>39.6</v>
      </c>
    </row>
    <row r="13" spans="1:10" s="365" customFormat="1">
      <c r="A13" s="36" t="s">
        <v>674</v>
      </c>
    </row>
    <row r="14" spans="1:10" s="185" customFormat="1">
      <c r="A14" s="184" t="s">
        <v>116</v>
      </c>
      <c r="B14" s="39"/>
      <c r="C14" s="593"/>
      <c r="D14" s="594"/>
      <c r="E14" s="595"/>
      <c r="F14" s="596"/>
    </row>
    <row r="15" spans="1:10">
      <c r="B15" s="38"/>
      <c r="C15" s="40"/>
      <c r="D15" s="41"/>
      <c r="E15" s="42"/>
      <c r="F15" s="43"/>
      <c r="G15" s="37"/>
    </row>
    <row r="16" spans="1:10">
      <c r="B16" s="38"/>
      <c r="C16" s="40"/>
      <c r="D16" s="41"/>
      <c r="E16" s="42"/>
      <c r="F16" s="43"/>
      <c r="G16" s="37"/>
    </row>
    <row r="17" spans="2:7">
      <c r="B17" s="38"/>
      <c r="C17" s="40"/>
      <c r="D17" s="41"/>
      <c r="E17" s="42"/>
      <c r="F17" s="43"/>
      <c r="G17" s="37"/>
    </row>
    <row r="18" spans="2:7">
      <c r="B18" s="38"/>
      <c r="G18" s="37"/>
    </row>
    <row r="19" spans="2:7">
      <c r="B19" s="38"/>
    </row>
  </sheetData>
  <pageMargins left="0.25" right="0.25" top="1" bottom="1" header="0.5" footer="0.5"/>
  <pageSetup scale="85" orientation="portrait" r:id="rId1"/>
  <headerFooter alignWithMargins="0"/>
</worksheet>
</file>

<file path=xl/worksheets/sheet30.xml><?xml version="1.0" encoding="utf-8"?>
<worksheet xmlns="http://schemas.openxmlformats.org/spreadsheetml/2006/main" xmlns:r="http://schemas.openxmlformats.org/officeDocument/2006/relationships">
  <dimension ref="A1:AW9"/>
  <sheetViews>
    <sheetView zoomScaleSheetLayoutView="100" workbookViewId="0">
      <selection activeCell="E17" sqref="E17"/>
    </sheetView>
  </sheetViews>
  <sheetFormatPr defaultColWidth="9.140625" defaultRowHeight="12.75"/>
  <cols>
    <col min="1" max="1" width="7.85546875" style="547" customWidth="1"/>
    <col min="2" max="2" width="6.42578125" style="547" bestFit="1" customWidth="1"/>
    <col min="3" max="3" width="9" style="547" bestFit="1" customWidth="1"/>
    <col min="4" max="4" width="8.42578125" style="547" bestFit="1" customWidth="1"/>
    <col min="5" max="5" width="9.140625" style="547" customWidth="1"/>
    <col min="6" max="7" width="8.7109375" style="547" customWidth="1"/>
    <col min="8" max="8" width="8.7109375" style="547" bestFit="1" customWidth="1"/>
    <col min="9" max="9" width="10" style="547" customWidth="1"/>
    <col min="10" max="10" width="9.7109375" style="547" bestFit="1" customWidth="1"/>
    <col min="11" max="11" width="8.5703125" style="547" customWidth="1"/>
    <col min="12" max="12" width="9.42578125" style="547" bestFit="1" customWidth="1"/>
    <col min="13" max="13" width="9.7109375" style="547" bestFit="1" customWidth="1"/>
    <col min="14" max="14" width="8" style="547" bestFit="1" customWidth="1"/>
    <col min="15" max="15" width="8.7109375" style="547" customWidth="1"/>
    <col min="16" max="16" width="9" style="547" customWidth="1"/>
    <col min="17" max="16384" width="9.140625" style="547"/>
  </cols>
  <sheetData>
    <row r="1" spans="1:49" ht="15.75">
      <c r="A1" s="1082" t="str">
        <f>[6]Tables!$A$30</f>
        <v xml:space="preserve">Table 29: Settlement Statistics for Cash Segment of NSE </v>
      </c>
      <c r="B1" s="1083"/>
      <c r="C1" s="1083"/>
      <c r="D1" s="1083"/>
      <c r="E1" s="1083"/>
      <c r="F1" s="1083"/>
      <c r="G1" s="1083"/>
      <c r="H1" s="1083"/>
      <c r="I1" s="1083"/>
      <c r="J1" s="1083"/>
      <c r="K1" s="1083"/>
      <c r="L1" s="1083"/>
      <c r="M1" s="1083"/>
      <c r="N1" s="1083"/>
      <c r="O1" s="1083"/>
      <c r="P1" s="1083"/>
      <c r="Q1" s="1083"/>
    </row>
    <row r="2" spans="1:49" ht="90.75" customHeight="1">
      <c r="A2" s="620" t="s">
        <v>468</v>
      </c>
      <c r="B2" s="621" t="s">
        <v>486</v>
      </c>
      <c r="C2" s="620" t="s">
        <v>470</v>
      </c>
      <c r="D2" s="620" t="s">
        <v>471</v>
      </c>
      <c r="E2" s="620" t="s">
        <v>472</v>
      </c>
      <c r="F2" s="620" t="s">
        <v>473</v>
      </c>
      <c r="G2" s="620" t="s">
        <v>474</v>
      </c>
      <c r="H2" s="620" t="s">
        <v>475</v>
      </c>
      <c r="I2" s="620" t="s">
        <v>476</v>
      </c>
      <c r="J2" s="620" t="s">
        <v>477</v>
      </c>
      <c r="K2" s="620" t="s">
        <v>478</v>
      </c>
      <c r="L2" s="620" t="s">
        <v>479</v>
      </c>
      <c r="M2" s="620" t="s">
        <v>480</v>
      </c>
      <c r="N2" s="620" t="s">
        <v>481</v>
      </c>
      <c r="O2" s="620" t="s">
        <v>487</v>
      </c>
      <c r="P2" s="620" t="s">
        <v>488</v>
      </c>
      <c r="Q2" s="620" t="s">
        <v>489</v>
      </c>
    </row>
    <row r="3" spans="1:49" s="631" customFormat="1">
      <c r="A3" s="55" t="s">
        <v>677</v>
      </c>
      <c r="B3" s="622">
        <v>18484.02751</v>
      </c>
      <c r="C3" s="622">
        <v>2177860.8163200002</v>
      </c>
      <c r="D3" s="622">
        <v>619359.51697</v>
      </c>
      <c r="E3" s="797">
        <v>28.438893446668999</v>
      </c>
      <c r="F3" s="622">
        <v>4202927.49713</v>
      </c>
      <c r="G3" s="622">
        <v>1252658.4785498241</v>
      </c>
      <c r="H3" s="626">
        <v>29.804427495007019</v>
      </c>
      <c r="I3" s="622">
        <v>618222.8470200001</v>
      </c>
      <c r="J3" s="341">
        <v>100</v>
      </c>
      <c r="K3" s="622">
        <v>1251721.9095134821</v>
      </c>
      <c r="L3" s="341">
        <v>100</v>
      </c>
      <c r="M3" s="622">
        <v>1134.4527600000001</v>
      </c>
      <c r="N3" s="623">
        <v>0.18350223798236617</v>
      </c>
      <c r="O3" s="629">
        <v>388404.96999999991</v>
      </c>
      <c r="P3" s="629">
        <v>1252658.4785498241</v>
      </c>
      <c r="Q3" s="624">
        <v>325</v>
      </c>
      <c r="R3" s="630"/>
      <c r="S3" s="630"/>
      <c r="T3" s="630"/>
      <c r="U3" s="630"/>
      <c r="V3" s="630"/>
      <c r="W3" s="630"/>
      <c r="X3" s="630"/>
      <c r="Y3" s="630"/>
      <c r="Z3" s="630"/>
      <c r="AA3" s="630"/>
      <c r="AB3" s="630"/>
      <c r="AC3" s="630"/>
      <c r="AD3" s="630"/>
      <c r="AE3" s="630"/>
      <c r="AF3" s="630"/>
      <c r="AG3" s="630"/>
      <c r="AH3" s="630"/>
      <c r="AI3" s="630"/>
      <c r="AJ3" s="630"/>
      <c r="AK3" s="630"/>
      <c r="AL3" s="630"/>
      <c r="AM3" s="630"/>
      <c r="AN3" s="630"/>
      <c r="AO3" s="630"/>
      <c r="AP3" s="630"/>
      <c r="AQ3" s="630"/>
      <c r="AR3" s="630"/>
      <c r="AS3" s="630"/>
      <c r="AT3" s="630"/>
      <c r="AU3" s="630"/>
      <c r="AV3" s="630"/>
      <c r="AW3" s="630"/>
    </row>
    <row r="4" spans="1:49" s="634" customFormat="1">
      <c r="A4" s="55" t="s">
        <v>678</v>
      </c>
      <c r="B4" s="622">
        <v>4611.6793399999997</v>
      </c>
      <c r="C4" s="622">
        <v>582808.65484999993</v>
      </c>
      <c r="D4" s="622">
        <v>159821.00404999999</v>
      </c>
      <c r="E4" s="797">
        <v>27.422551590475923</v>
      </c>
      <c r="F4" s="622">
        <v>1080726.7076000001</v>
      </c>
      <c r="G4" s="622">
        <v>316974.35581000004</v>
      </c>
      <c r="H4" s="797">
        <v>29.329742069011495</v>
      </c>
      <c r="I4" s="626">
        <v>159532.66830000002</v>
      </c>
      <c r="J4" s="341">
        <v>100</v>
      </c>
      <c r="K4" s="622">
        <v>316714.71890000004</v>
      </c>
      <c r="L4" s="341">
        <v>100</v>
      </c>
      <c r="M4" s="622">
        <v>288.33751544255063</v>
      </c>
      <c r="N4" s="623">
        <v>0.18073885337411522</v>
      </c>
      <c r="O4" s="629">
        <v>89705.12</v>
      </c>
      <c r="P4" s="629">
        <v>316974.35581000004</v>
      </c>
      <c r="Q4" s="624">
        <v>165</v>
      </c>
      <c r="R4" s="547"/>
      <c r="S4" s="547"/>
      <c r="T4" s="547"/>
      <c r="U4" s="547"/>
      <c r="V4" s="547"/>
      <c r="W4" s="547"/>
      <c r="X4" s="547"/>
      <c r="Y4" s="547"/>
      <c r="Z4" s="547"/>
      <c r="AA4" s="547"/>
      <c r="AB4" s="547"/>
      <c r="AC4" s="547"/>
      <c r="AD4" s="547"/>
      <c r="AE4" s="547"/>
      <c r="AF4" s="547"/>
      <c r="AG4" s="547"/>
      <c r="AH4" s="547"/>
      <c r="AI4" s="547"/>
      <c r="AJ4" s="547"/>
      <c r="AK4" s="547"/>
      <c r="AL4" s="547"/>
      <c r="AM4" s="547"/>
      <c r="AN4" s="547"/>
      <c r="AO4" s="547"/>
      <c r="AP4" s="547"/>
      <c r="AQ4" s="547"/>
      <c r="AR4" s="547"/>
      <c r="AS4" s="547"/>
      <c r="AT4" s="547"/>
      <c r="AU4" s="547"/>
    </row>
    <row r="5" spans="1:49" s="634" customFormat="1">
      <c r="A5" s="58">
        <v>42474</v>
      </c>
      <c r="B5" s="632">
        <v>1331.8240499999999</v>
      </c>
      <c r="C5" s="632">
        <v>162415.31623999999</v>
      </c>
      <c r="D5" s="632">
        <v>46024.10583</v>
      </c>
      <c r="E5" s="632">
        <f>D5/C5*100</f>
        <v>28.337294102232637</v>
      </c>
      <c r="F5" s="632">
        <v>310677.9191</v>
      </c>
      <c r="G5" s="632">
        <v>92505.049600000013</v>
      </c>
      <c r="H5" s="632">
        <f>G5/F5*100</f>
        <v>29.77522505235552</v>
      </c>
      <c r="I5" s="632">
        <v>45939.742890000001</v>
      </c>
      <c r="J5" s="342">
        <v>100</v>
      </c>
      <c r="K5" s="632">
        <v>89950.707720000006</v>
      </c>
      <c r="L5" s="342">
        <v>100</v>
      </c>
      <c r="M5" s="632">
        <v>84.362939999999995</v>
      </c>
      <c r="N5" s="632">
        <f>M5/I5%</f>
        <v>0.18363825022269295</v>
      </c>
      <c r="O5" s="632">
        <v>27707.670000000002</v>
      </c>
      <c r="P5" s="632">
        <v>92505.049600000013</v>
      </c>
      <c r="Q5" s="632">
        <v>165</v>
      </c>
      <c r="R5" s="547"/>
      <c r="S5" s="547"/>
      <c r="T5" s="547"/>
      <c r="U5" s="547"/>
      <c r="V5" s="547"/>
      <c r="W5" s="547"/>
      <c r="X5" s="547"/>
      <c r="Y5" s="547"/>
      <c r="Z5" s="547"/>
      <c r="AA5" s="547"/>
      <c r="AB5" s="547"/>
      <c r="AC5" s="547"/>
      <c r="AD5" s="547"/>
      <c r="AE5" s="547"/>
      <c r="AF5" s="547"/>
      <c r="AG5" s="547"/>
      <c r="AH5" s="547"/>
      <c r="AI5" s="547"/>
      <c r="AJ5" s="547"/>
      <c r="AK5" s="547"/>
      <c r="AL5" s="547"/>
      <c r="AM5" s="547"/>
      <c r="AN5" s="547"/>
      <c r="AO5" s="547"/>
      <c r="AP5" s="547"/>
      <c r="AQ5" s="547"/>
      <c r="AR5" s="547"/>
      <c r="AS5" s="547"/>
      <c r="AT5" s="547"/>
      <c r="AU5" s="547"/>
      <c r="AV5" s="547"/>
      <c r="AW5" s="547"/>
    </row>
    <row r="6" spans="1:49" s="843" customFormat="1">
      <c r="A6" s="58">
        <v>42504</v>
      </c>
      <c r="B6" s="632">
        <v>1613.83707</v>
      </c>
      <c r="C6" s="632">
        <v>191969.08036999998</v>
      </c>
      <c r="D6" s="632">
        <v>53600.155280000006</v>
      </c>
      <c r="E6" s="632">
        <v>27.921243971524689</v>
      </c>
      <c r="F6" s="632">
        <v>378102.30930000008</v>
      </c>
      <c r="G6" s="632">
        <v>108781.20330000001</v>
      </c>
      <c r="H6" s="632">
        <v>28.770309152935919</v>
      </c>
      <c r="I6" s="632">
        <v>53508.329429999998</v>
      </c>
      <c r="J6" s="342">
        <v>100</v>
      </c>
      <c r="K6" s="632">
        <v>108700.68133000001</v>
      </c>
      <c r="L6" s="342">
        <v>100</v>
      </c>
      <c r="M6" s="632">
        <v>91.826695462416367</v>
      </c>
      <c r="N6" s="632">
        <v>0.17161196479240626</v>
      </c>
      <c r="O6" s="632">
        <v>32203.53</v>
      </c>
      <c r="P6" s="632">
        <v>108781.20330000001</v>
      </c>
      <c r="Q6" s="632">
        <v>175</v>
      </c>
      <c r="R6" s="547"/>
      <c r="S6" s="547"/>
      <c r="T6" s="547"/>
      <c r="U6" s="547"/>
      <c r="V6" s="547"/>
      <c r="W6" s="547"/>
      <c r="X6" s="547"/>
      <c r="Y6" s="547"/>
      <c r="Z6" s="547"/>
      <c r="AA6" s="547"/>
      <c r="AB6" s="547"/>
      <c r="AC6" s="547"/>
      <c r="AD6" s="547"/>
      <c r="AE6" s="547"/>
      <c r="AF6" s="547"/>
      <c r="AG6" s="547"/>
      <c r="AH6" s="547"/>
      <c r="AI6" s="547"/>
      <c r="AJ6" s="547"/>
      <c r="AK6" s="547"/>
      <c r="AL6" s="547"/>
      <c r="AM6" s="547"/>
      <c r="AN6" s="547"/>
      <c r="AO6" s="547"/>
      <c r="AP6" s="547"/>
      <c r="AQ6" s="547"/>
      <c r="AR6" s="547"/>
      <c r="AS6" s="547"/>
      <c r="AT6" s="547"/>
      <c r="AU6" s="547"/>
    </row>
    <row r="7" spans="1:49" s="843" customFormat="1">
      <c r="A7" s="58">
        <v>42537</v>
      </c>
      <c r="B7" s="632">
        <v>1666.0182199999999</v>
      </c>
      <c r="C7" s="632">
        <v>228424.25824000002</v>
      </c>
      <c r="D7" s="632">
        <v>60196.742939999996</v>
      </c>
      <c r="E7" s="632">
        <v>26.353042975301111</v>
      </c>
      <c r="F7" s="632">
        <v>391946.4792</v>
      </c>
      <c r="G7" s="632">
        <v>115688.10291</v>
      </c>
      <c r="H7" s="632">
        <v>29.516301089406493</v>
      </c>
      <c r="I7" s="632">
        <v>60084.595979999998</v>
      </c>
      <c r="J7" s="342">
        <v>100</v>
      </c>
      <c r="K7" s="632">
        <v>115573.78460000001</v>
      </c>
      <c r="L7" s="342">
        <v>100</v>
      </c>
      <c r="M7" s="632">
        <v>112.14787998013428</v>
      </c>
      <c r="N7" s="632">
        <v>0.1866499693489897</v>
      </c>
      <c r="O7" s="632">
        <v>29793.919999999998</v>
      </c>
      <c r="P7" s="632">
        <v>115688.10291</v>
      </c>
      <c r="Q7" s="632">
        <v>175</v>
      </c>
      <c r="R7" s="547"/>
      <c r="S7" s="547"/>
      <c r="T7" s="547"/>
      <c r="U7" s="547"/>
      <c r="V7" s="547"/>
      <c r="W7" s="547"/>
      <c r="X7" s="547"/>
      <c r="Y7" s="547"/>
      <c r="Z7" s="547"/>
      <c r="AA7" s="547"/>
      <c r="AB7" s="547"/>
      <c r="AC7" s="547"/>
      <c r="AD7" s="547"/>
      <c r="AE7" s="547"/>
      <c r="AF7" s="547"/>
      <c r="AG7" s="547"/>
      <c r="AH7" s="547"/>
      <c r="AI7" s="547"/>
      <c r="AJ7" s="547"/>
      <c r="AK7" s="547"/>
      <c r="AL7" s="547"/>
      <c r="AM7" s="547"/>
      <c r="AN7" s="547"/>
      <c r="AO7" s="547"/>
      <c r="AP7" s="547"/>
      <c r="AQ7" s="547"/>
      <c r="AR7" s="547"/>
      <c r="AS7" s="547"/>
    </row>
    <row r="8" spans="1:49" s="635" customFormat="1" ht="12.75" customHeight="1">
      <c r="A8" s="800" t="s">
        <v>723</v>
      </c>
      <c r="B8" s="799"/>
      <c r="C8" s="799"/>
      <c r="D8" s="799"/>
      <c r="E8" s="799"/>
      <c r="F8" s="799"/>
      <c r="Q8" s="636"/>
      <c r="R8" s="547"/>
      <c r="S8" s="547"/>
      <c r="T8" s="637"/>
      <c r="U8" s="637"/>
      <c r="V8" s="637"/>
      <c r="W8" s="637"/>
      <c r="X8" s="637"/>
      <c r="Y8" s="637"/>
      <c r="Z8" s="637"/>
      <c r="AA8" s="637"/>
      <c r="AB8" s="637"/>
      <c r="AC8" s="637"/>
      <c r="AD8" s="547"/>
      <c r="AE8" s="547"/>
      <c r="AF8" s="547"/>
      <c r="AG8" s="547"/>
      <c r="AH8" s="547"/>
      <c r="AI8" s="547"/>
      <c r="AJ8" s="547"/>
      <c r="AK8" s="547"/>
      <c r="AL8" s="547"/>
      <c r="AM8" s="547"/>
      <c r="AN8" s="547"/>
      <c r="AO8" s="547"/>
      <c r="AP8" s="547"/>
      <c r="AQ8" s="547"/>
      <c r="AR8" s="547"/>
      <c r="AS8" s="547"/>
      <c r="AT8" s="547"/>
      <c r="AU8" s="547"/>
      <c r="AV8" s="547"/>
      <c r="AW8" s="547"/>
    </row>
    <row r="9" spans="1:49" s="637" customFormat="1">
      <c r="A9" s="638" t="s">
        <v>318</v>
      </c>
      <c r="R9" s="547"/>
      <c r="S9" s="547"/>
      <c r="AD9" s="547"/>
      <c r="AE9" s="547"/>
      <c r="AF9" s="547"/>
      <c r="AG9" s="547"/>
      <c r="AH9" s="547"/>
      <c r="AI9" s="547"/>
      <c r="AJ9" s="547"/>
      <c r="AK9" s="547"/>
      <c r="AL9" s="547"/>
      <c r="AM9" s="547"/>
      <c r="AN9" s="547"/>
      <c r="AO9" s="547"/>
      <c r="AP9" s="547"/>
      <c r="AQ9" s="547"/>
      <c r="AR9" s="547"/>
      <c r="AS9" s="547"/>
      <c r="AT9" s="547"/>
      <c r="AU9" s="547"/>
      <c r="AV9" s="547"/>
      <c r="AW9" s="547"/>
    </row>
  </sheetData>
  <mergeCells count="1">
    <mergeCell ref="A1:Q1"/>
  </mergeCells>
  <pageMargins left="0.75" right="0.75" top="1" bottom="1" header="0.5" footer="0.5"/>
  <pageSetup scale="68" orientation="landscape" r:id="rId1"/>
  <headerFooter alignWithMargins="0"/>
</worksheet>
</file>

<file path=xl/worksheets/sheet31.xml><?xml version="1.0" encoding="utf-8"?>
<worksheet xmlns="http://schemas.openxmlformats.org/spreadsheetml/2006/main" xmlns:r="http://schemas.openxmlformats.org/officeDocument/2006/relationships">
  <dimension ref="A1:R16"/>
  <sheetViews>
    <sheetView zoomScaleSheetLayoutView="100" workbookViewId="0">
      <selection activeCell="B5" sqref="B5:B9"/>
    </sheetView>
  </sheetViews>
  <sheetFormatPr defaultColWidth="8.85546875" defaultRowHeight="12.75"/>
  <cols>
    <col min="1" max="1" width="8.42578125" style="606" customWidth="1"/>
    <col min="2" max="2" width="7.5703125" style="606" customWidth="1"/>
    <col min="3" max="3" width="9.140625" style="606" customWidth="1"/>
    <col min="4" max="4" width="8.42578125" style="606" customWidth="1"/>
    <col min="5" max="5" width="8.7109375" style="606" customWidth="1"/>
    <col min="6" max="6" width="8.28515625" style="606" customWidth="1"/>
    <col min="7" max="7" width="10.28515625" style="606" customWidth="1"/>
    <col min="8" max="8" width="8.5703125" style="606" bestFit="1" customWidth="1"/>
    <col min="9" max="9" width="10.28515625" style="606" customWidth="1"/>
    <col min="10" max="10" width="8.5703125" style="606" customWidth="1"/>
    <col min="11" max="11" width="9" style="606" bestFit="1" customWidth="1"/>
    <col min="12" max="12" width="8.7109375" style="606" bestFit="1" customWidth="1"/>
    <col min="13" max="13" width="9" style="606" bestFit="1" customWidth="1"/>
    <col min="14" max="14" width="8.28515625" style="606" customWidth="1"/>
    <col min="15" max="15" width="9.85546875" style="606" customWidth="1"/>
    <col min="16" max="16" width="10.140625" style="606" customWidth="1"/>
    <col min="17" max="17" width="8.7109375" style="606" bestFit="1" customWidth="1"/>
    <col min="18" max="18" width="8.85546875" style="606" bestFit="1" customWidth="1"/>
    <col min="19" max="16384" width="8.85546875" style="606"/>
  </cols>
  <sheetData>
    <row r="1" spans="1:18" ht="15.75">
      <c r="A1" s="639" t="str">
        <f>[6]Tables!$A$31</f>
        <v xml:space="preserve">Table 30: Trends in Equity Derivatives Segment at BSE (Turnover in Notional Value) </v>
      </c>
      <c r="B1" s="639"/>
      <c r="C1" s="639"/>
      <c r="D1" s="639"/>
      <c r="E1" s="639"/>
      <c r="F1" s="639"/>
    </row>
    <row r="2" spans="1:18" ht="12.75" customHeight="1">
      <c r="A2" s="1088" t="s">
        <v>468</v>
      </c>
      <c r="B2" s="1091" t="s">
        <v>215</v>
      </c>
      <c r="C2" s="1094" t="s">
        <v>490</v>
      </c>
      <c r="D2" s="1095"/>
      <c r="E2" s="1094" t="s">
        <v>491</v>
      </c>
      <c r="F2" s="1098"/>
      <c r="G2" s="1075" t="s">
        <v>492</v>
      </c>
      <c r="H2" s="1076"/>
      <c r="I2" s="1076"/>
      <c r="J2" s="1077"/>
      <c r="K2" s="1075" t="s">
        <v>493</v>
      </c>
      <c r="L2" s="1076"/>
      <c r="M2" s="1076"/>
      <c r="N2" s="1077"/>
      <c r="O2" s="1085" t="s">
        <v>128</v>
      </c>
      <c r="P2" s="1085"/>
      <c r="Q2" s="1086" t="s">
        <v>494</v>
      </c>
      <c r="R2" s="1087"/>
    </row>
    <row r="3" spans="1:18">
      <c r="A3" s="1089"/>
      <c r="B3" s="1092"/>
      <c r="C3" s="1096"/>
      <c r="D3" s="1097"/>
      <c r="E3" s="1099"/>
      <c r="F3" s="1100"/>
      <c r="G3" s="1075" t="s">
        <v>495</v>
      </c>
      <c r="H3" s="1077"/>
      <c r="I3" s="1075" t="s">
        <v>496</v>
      </c>
      <c r="J3" s="1077"/>
      <c r="K3" s="1075" t="s">
        <v>495</v>
      </c>
      <c r="L3" s="1077"/>
      <c r="M3" s="1085" t="s">
        <v>496</v>
      </c>
      <c r="N3" s="1085"/>
      <c r="O3" s="1085"/>
      <c r="P3" s="1085"/>
      <c r="Q3" s="1087"/>
      <c r="R3" s="1087"/>
    </row>
    <row r="4" spans="1:18" ht="36" customHeight="1">
      <c r="A4" s="1090"/>
      <c r="B4" s="1093"/>
      <c r="C4" s="620" t="s">
        <v>331</v>
      </c>
      <c r="D4" s="620" t="s">
        <v>497</v>
      </c>
      <c r="E4" s="620" t="s">
        <v>331</v>
      </c>
      <c r="F4" s="620" t="s">
        <v>497</v>
      </c>
      <c r="G4" s="620" t="s">
        <v>331</v>
      </c>
      <c r="H4" s="620" t="s">
        <v>497</v>
      </c>
      <c r="I4" s="620" t="s">
        <v>331</v>
      </c>
      <c r="J4" s="620" t="s">
        <v>497</v>
      </c>
      <c r="K4" s="620" t="s">
        <v>331</v>
      </c>
      <c r="L4" s="620" t="s">
        <v>497</v>
      </c>
      <c r="M4" s="620" t="s">
        <v>331</v>
      </c>
      <c r="N4" s="620" t="s">
        <v>497</v>
      </c>
      <c r="O4" s="620" t="s">
        <v>331</v>
      </c>
      <c r="P4" s="620" t="s">
        <v>497</v>
      </c>
      <c r="Q4" s="620" t="s">
        <v>331</v>
      </c>
      <c r="R4" s="620" t="s">
        <v>498</v>
      </c>
    </row>
    <row r="5" spans="1:18" s="630" customFormat="1">
      <c r="A5" s="55" t="s">
        <v>677</v>
      </c>
      <c r="B5" s="640">
        <v>247</v>
      </c>
      <c r="C5" s="629">
        <v>306712</v>
      </c>
      <c r="D5" s="629">
        <v>13097.13898475</v>
      </c>
      <c r="E5" s="629">
        <v>51815</v>
      </c>
      <c r="F5" s="629">
        <v>1349.6617938950001</v>
      </c>
      <c r="G5" s="629">
        <v>58773325</v>
      </c>
      <c r="H5" s="629">
        <v>2560540.6446201452</v>
      </c>
      <c r="I5" s="629">
        <v>44654651</v>
      </c>
      <c r="J5" s="629">
        <v>1825708.151585395</v>
      </c>
      <c r="K5" s="640">
        <v>1009439</v>
      </c>
      <c r="L5" s="629">
        <v>31904.119019270001</v>
      </c>
      <c r="M5" s="629">
        <v>1413452</v>
      </c>
      <c r="N5" s="629">
        <v>42408.54289500499</v>
      </c>
      <c r="O5" s="629">
        <v>106209394</v>
      </c>
      <c r="P5" s="629">
        <v>4475008.2588984603</v>
      </c>
      <c r="Q5" s="629">
        <v>68</v>
      </c>
      <c r="R5" s="629">
        <v>3.47</v>
      </c>
    </row>
    <row r="6" spans="1:18" s="630" customFormat="1">
      <c r="A6" s="55" t="s">
        <v>678</v>
      </c>
      <c r="B6" s="640">
        <f t="shared" ref="B6:P6" si="0">SUM(B7:B20)</f>
        <v>62</v>
      </c>
      <c r="C6" s="629">
        <f t="shared" si="0"/>
        <v>451</v>
      </c>
      <c r="D6" s="629">
        <f t="shared" si="0"/>
        <v>23.047440999999999</v>
      </c>
      <c r="E6" s="629">
        <f t="shared" si="0"/>
        <v>851</v>
      </c>
      <c r="F6" s="629">
        <f t="shared" si="0"/>
        <v>49.380079500000001</v>
      </c>
      <c r="G6" s="629">
        <f t="shared" si="0"/>
        <v>24429</v>
      </c>
      <c r="H6" s="629">
        <f t="shared" si="0"/>
        <v>1254.6041591000001</v>
      </c>
      <c r="I6" s="629">
        <f t="shared" si="0"/>
        <v>63916</v>
      </c>
      <c r="J6" s="629">
        <f t="shared" si="0"/>
        <v>3214.4509813</v>
      </c>
      <c r="K6" s="640">
        <f t="shared" si="0"/>
        <v>0</v>
      </c>
      <c r="L6" s="629">
        <f t="shared" si="0"/>
        <v>0</v>
      </c>
      <c r="M6" s="629">
        <f t="shared" si="0"/>
        <v>0</v>
      </c>
      <c r="N6" s="629">
        <f t="shared" si="0"/>
        <v>0</v>
      </c>
      <c r="O6" s="629">
        <f t="shared" si="0"/>
        <v>89647</v>
      </c>
      <c r="P6" s="629">
        <f t="shared" si="0"/>
        <v>4541.4826609000011</v>
      </c>
      <c r="Q6" s="629">
        <f>Q9</f>
        <v>24</v>
      </c>
      <c r="R6" s="629">
        <f>R9</f>
        <v>1.53</v>
      </c>
    </row>
    <row r="7" spans="1:18" s="630" customFormat="1">
      <c r="A7" s="58">
        <v>42474</v>
      </c>
      <c r="B7" s="862">
        <v>18</v>
      </c>
      <c r="C7" s="862">
        <v>433</v>
      </c>
      <c r="D7" s="862">
        <v>22.118752000000001</v>
      </c>
      <c r="E7" s="862">
        <v>147</v>
      </c>
      <c r="F7" s="862">
        <v>8.3899190000000008</v>
      </c>
      <c r="G7" s="862">
        <v>23677</v>
      </c>
      <c r="H7" s="862">
        <v>1215.2568951000001</v>
      </c>
      <c r="I7" s="862">
        <v>63916</v>
      </c>
      <c r="J7" s="862">
        <v>3214.4509813</v>
      </c>
      <c r="K7" s="862">
        <v>0</v>
      </c>
      <c r="L7" s="862">
        <v>0</v>
      </c>
      <c r="M7" s="862">
        <v>0</v>
      </c>
      <c r="N7" s="862">
        <v>0</v>
      </c>
      <c r="O7" s="862">
        <v>88173</v>
      </c>
      <c r="P7" s="862">
        <v>4460.2165474000003</v>
      </c>
      <c r="Q7" s="862">
        <v>31</v>
      </c>
      <c r="R7" s="862">
        <v>1</v>
      </c>
    </row>
    <row r="8" spans="1:18" s="630" customFormat="1">
      <c r="A8" s="58">
        <v>42504</v>
      </c>
      <c r="B8" s="862">
        <v>22</v>
      </c>
      <c r="C8" s="862">
        <v>18</v>
      </c>
      <c r="D8" s="862">
        <v>0.9286890000000001</v>
      </c>
      <c r="E8" s="862">
        <v>252</v>
      </c>
      <c r="F8" s="862">
        <v>14.71261675</v>
      </c>
      <c r="G8" s="862">
        <v>752</v>
      </c>
      <c r="H8" s="862">
        <v>39.347263999999996</v>
      </c>
      <c r="I8" s="862">
        <v>0</v>
      </c>
      <c r="J8" s="862">
        <v>0</v>
      </c>
      <c r="K8" s="862">
        <v>0</v>
      </c>
      <c r="L8" s="862">
        <v>0</v>
      </c>
      <c r="M8" s="862">
        <v>0</v>
      </c>
      <c r="N8" s="862">
        <v>0</v>
      </c>
      <c r="O8" s="862">
        <v>1022</v>
      </c>
      <c r="P8" s="862">
        <v>54.988569749999996</v>
      </c>
      <c r="Q8" s="862">
        <v>16</v>
      </c>
      <c r="R8" s="862">
        <v>0.83000000000000029</v>
      </c>
    </row>
    <row r="9" spans="1:18" s="630" customFormat="1">
      <c r="A9" s="58">
        <v>42535</v>
      </c>
      <c r="B9" s="862">
        <v>22</v>
      </c>
      <c r="C9" s="862">
        <v>0</v>
      </c>
      <c r="D9" s="862">
        <v>0</v>
      </c>
      <c r="E9" s="862">
        <v>452</v>
      </c>
      <c r="F9" s="862">
        <v>26.27754375</v>
      </c>
      <c r="G9" s="862">
        <v>0</v>
      </c>
      <c r="H9" s="862">
        <v>0</v>
      </c>
      <c r="I9" s="862">
        <v>0</v>
      </c>
      <c r="J9" s="862">
        <v>0</v>
      </c>
      <c r="K9" s="862">
        <v>0</v>
      </c>
      <c r="L9" s="862">
        <v>0</v>
      </c>
      <c r="M9" s="862">
        <v>0</v>
      </c>
      <c r="N9" s="862">
        <v>0</v>
      </c>
      <c r="O9" s="862">
        <v>452</v>
      </c>
      <c r="P9" s="862">
        <v>26.27754375</v>
      </c>
      <c r="Q9" s="862">
        <v>24</v>
      </c>
      <c r="R9" s="862">
        <v>1.53</v>
      </c>
    </row>
    <row r="10" spans="1:18">
      <c r="A10" s="642" t="s">
        <v>499</v>
      </c>
      <c r="B10" s="619"/>
      <c r="C10" s="619"/>
      <c r="D10" s="619"/>
      <c r="E10" s="619"/>
      <c r="F10" s="619"/>
      <c r="G10" s="619"/>
      <c r="H10" s="619"/>
      <c r="I10" s="619"/>
      <c r="J10" s="619"/>
      <c r="K10" s="619"/>
      <c r="L10" s="619"/>
      <c r="M10" s="619"/>
      <c r="O10" s="643"/>
      <c r="P10" s="476"/>
    </row>
    <row r="11" spans="1:18" s="619" customFormat="1" ht="12.75" customHeight="1">
      <c r="A11" s="1084" t="s">
        <v>723</v>
      </c>
      <c r="B11" s="1084"/>
      <c r="C11" s="1084"/>
      <c r="D11" s="1084"/>
      <c r="E11" s="1084"/>
      <c r="F11" s="1084"/>
    </row>
    <row r="12" spans="1:18">
      <c r="A12" s="625" t="s">
        <v>485</v>
      </c>
      <c r="B12" s="619"/>
      <c r="C12" s="619"/>
      <c r="D12" s="619"/>
      <c r="E12" s="619"/>
      <c r="F12" s="619"/>
      <c r="G12" s="619"/>
      <c r="H12" s="619"/>
      <c r="I12" s="619"/>
      <c r="J12" s="619"/>
      <c r="K12" s="619"/>
      <c r="L12" s="619"/>
      <c r="M12" s="619"/>
    </row>
    <row r="15" spans="1:18">
      <c r="Q15" s="606" t="s">
        <v>298</v>
      </c>
    </row>
    <row r="16" spans="1:18">
      <c r="R16" s="644"/>
    </row>
  </sheetData>
  <mergeCells count="13">
    <mergeCell ref="A11:F11"/>
    <mergeCell ref="O2:P3"/>
    <mergeCell ref="Q2:R3"/>
    <mergeCell ref="G3:H3"/>
    <mergeCell ref="I3:J3"/>
    <mergeCell ref="K3:L3"/>
    <mergeCell ref="M3:N3"/>
    <mergeCell ref="A2:A4"/>
    <mergeCell ref="B2:B4"/>
    <mergeCell ref="C2:D3"/>
    <mergeCell ref="E2:F3"/>
    <mergeCell ref="G2:J2"/>
    <mergeCell ref="K2:N2"/>
  </mergeCells>
  <pageMargins left="0.75" right="0.75" top="1" bottom="1" header="0.5" footer="0.5"/>
  <pageSetup scale="70" orientation="landscape" r:id="rId1"/>
  <headerFooter alignWithMargins="0"/>
</worksheet>
</file>

<file path=xl/worksheets/sheet32.xml><?xml version="1.0" encoding="utf-8"?>
<worksheet xmlns="http://schemas.openxmlformats.org/spreadsheetml/2006/main" xmlns:r="http://schemas.openxmlformats.org/officeDocument/2006/relationships">
  <dimension ref="A1:DK21"/>
  <sheetViews>
    <sheetView zoomScaleSheetLayoutView="100" workbookViewId="0">
      <selection activeCell="R5" sqref="R5:R9"/>
    </sheetView>
  </sheetViews>
  <sheetFormatPr defaultColWidth="8.85546875" defaultRowHeight="12.75"/>
  <cols>
    <col min="1" max="1" width="7.7109375" style="619" customWidth="1"/>
    <col min="2" max="2" width="7.28515625" style="619" customWidth="1"/>
    <col min="3" max="3" width="11" style="619" bestFit="1" customWidth="1"/>
    <col min="4" max="4" width="9.140625" style="619" customWidth="1"/>
    <col min="5" max="5" width="11.140625" style="619" bestFit="1" customWidth="1"/>
    <col min="6" max="6" width="9.28515625" style="619" customWidth="1"/>
    <col min="7" max="7" width="12.5703125" style="619" customWidth="1"/>
    <col min="8" max="8" width="9.85546875" style="619" customWidth="1"/>
    <col min="9" max="9" width="11.140625" style="619" bestFit="1" customWidth="1"/>
    <col min="10" max="10" width="10" style="619" bestFit="1" customWidth="1"/>
    <col min="11" max="11" width="10.140625" style="619" bestFit="1" customWidth="1"/>
    <col min="12" max="12" width="9" style="619" bestFit="1" customWidth="1"/>
    <col min="13" max="13" width="10" style="619" bestFit="1" customWidth="1"/>
    <col min="14" max="14" width="9" style="619" bestFit="1" customWidth="1"/>
    <col min="15" max="15" width="11.85546875" style="619" bestFit="1" customWidth="1"/>
    <col min="16" max="16" width="10.28515625" style="619" customWidth="1"/>
    <col min="17" max="17" width="9" style="619" customWidth="1"/>
    <col min="18" max="18" width="8.140625" style="619" customWidth="1"/>
    <col min="19" max="16384" width="8.85546875" style="619"/>
  </cols>
  <sheetData>
    <row r="1" spans="1:115" ht="15.75">
      <c r="A1" s="1080" t="str">
        <f>[6]Tables!$A$32</f>
        <v xml:space="preserve">Table 31: Trends in Equity Derivatives Segment at NSE </v>
      </c>
      <c r="B1" s="1080"/>
      <c r="C1" s="1080"/>
      <c r="D1" s="1080"/>
      <c r="E1" s="1080"/>
      <c r="F1" s="1080"/>
      <c r="G1" s="1080"/>
      <c r="H1" s="1080"/>
      <c r="I1" s="1080"/>
      <c r="J1" s="1080"/>
      <c r="K1" s="1080"/>
      <c r="L1" s="1080"/>
      <c r="M1" s="1080"/>
      <c r="Q1" s="645"/>
      <c r="R1" s="645"/>
    </row>
    <row r="2" spans="1:115" ht="12.75" customHeight="1">
      <c r="A2" s="1088" t="s">
        <v>468</v>
      </c>
      <c r="B2" s="1091" t="s">
        <v>215</v>
      </c>
      <c r="C2" s="1101" t="s">
        <v>490</v>
      </c>
      <c r="D2" s="1102"/>
      <c r="E2" s="1101" t="s">
        <v>491</v>
      </c>
      <c r="F2" s="1105"/>
      <c r="G2" s="1108" t="s">
        <v>492</v>
      </c>
      <c r="H2" s="1109"/>
      <c r="I2" s="1109"/>
      <c r="J2" s="1110"/>
      <c r="K2" s="1108" t="s">
        <v>493</v>
      </c>
      <c r="L2" s="1109"/>
      <c r="M2" s="1109"/>
      <c r="N2" s="1110"/>
      <c r="O2" s="1111" t="s">
        <v>128</v>
      </c>
      <c r="P2" s="1111"/>
      <c r="Q2" s="1112" t="s">
        <v>494</v>
      </c>
      <c r="R2" s="1113"/>
    </row>
    <row r="3" spans="1:115">
      <c r="A3" s="1089"/>
      <c r="B3" s="1092"/>
      <c r="C3" s="1103"/>
      <c r="D3" s="1104"/>
      <c r="E3" s="1106"/>
      <c r="F3" s="1107"/>
      <c r="G3" s="1108" t="s">
        <v>495</v>
      </c>
      <c r="H3" s="1110"/>
      <c r="I3" s="1108" t="s">
        <v>496</v>
      </c>
      <c r="J3" s="1110"/>
      <c r="K3" s="1108" t="s">
        <v>495</v>
      </c>
      <c r="L3" s="1110"/>
      <c r="M3" s="1111" t="s">
        <v>496</v>
      </c>
      <c r="N3" s="1111"/>
      <c r="O3" s="1111"/>
      <c r="P3" s="1111"/>
      <c r="Q3" s="1113"/>
      <c r="R3" s="1113"/>
    </row>
    <row r="4" spans="1:115" ht="36.75" customHeight="1">
      <c r="A4" s="1090"/>
      <c r="B4" s="1093"/>
      <c r="C4" s="646" t="s">
        <v>331</v>
      </c>
      <c r="D4" s="620" t="s">
        <v>497</v>
      </c>
      <c r="E4" s="646" t="s">
        <v>331</v>
      </c>
      <c r="F4" s="620" t="s">
        <v>497</v>
      </c>
      <c r="G4" s="646" t="s">
        <v>331</v>
      </c>
      <c r="H4" s="620" t="s">
        <v>497</v>
      </c>
      <c r="I4" s="646" t="s">
        <v>331</v>
      </c>
      <c r="J4" s="620" t="s">
        <v>497</v>
      </c>
      <c r="K4" s="646" t="s">
        <v>331</v>
      </c>
      <c r="L4" s="620" t="s">
        <v>497</v>
      </c>
      <c r="M4" s="646" t="s">
        <v>331</v>
      </c>
      <c r="N4" s="620" t="s">
        <v>497</v>
      </c>
      <c r="O4" s="646" t="s">
        <v>331</v>
      </c>
      <c r="P4" s="620" t="s">
        <v>497</v>
      </c>
      <c r="Q4" s="646" t="s">
        <v>331</v>
      </c>
      <c r="R4" s="647" t="s">
        <v>500</v>
      </c>
    </row>
    <row r="5" spans="1:115" s="648" customFormat="1">
      <c r="A5" s="55" t="s">
        <v>677</v>
      </c>
      <c r="B5" s="839">
        <v>247</v>
      </c>
      <c r="C5" s="839">
        <v>140538768</v>
      </c>
      <c r="D5" s="839">
        <v>4557123.859903275</v>
      </c>
      <c r="E5" s="839">
        <v>234243967</v>
      </c>
      <c r="F5" s="839">
        <v>7828605.9954773653</v>
      </c>
      <c r="G5" s="839">
        <v>837683830</v>
      </c>
      <c r="H5" s="839">
        <v>26063790.641186614</v>
      </c>
      <c r="I5" s="839">
        <v>785844656</v>
      </c>
      <c r="J5" s="839">
        <v>22888139.938789792</v>
      </c>
      <c r="K5" s="839">
        <v>65322962</v>
      </c>
      <c r="L5" s="839">
        <v>2325029.9772571698</v>
      </c>
      <c r="M5" s="839">
        <v>34976212</v>
      </c>
      <c r="N5" s="839">
        <v>1163143.86624609</v>
      </c>
      <c r="O5" s="839">
        <v>2098610395</v>
      </c>
      <c r="P5" s="839">
        <v>64825834.282080315</v>
      </c>
      <c r="Q5" s="839">
        <v>2908184</v>
      </c>
      <c r="R5" s="839">
        <v>154411.44558025501</v>
      </c>
      <c r="S5" s="619"/>
      <c r="T5" s="619"/>
      <c r="U5" s="619"/>
      <c r="V5" s="619"/>
      <c r="W5" s="619"/>
      <c r="X5" s="619"/>
      <c r="Y5" s="619"/>
      <c r="Z5" s="619"/>
      <c r="AA5" s="619"/>
      <c r="AB5" s="619"/>
      <c r="AC5" s="619"/>
      <c r="AD5" s="619"/>
      <c r="AE5" s="619"/>
      <c r="AF5" s="619"/>
      <c r="AG5" s="619"/>
      <c r="AH5" s="619"/>
      <c r="AI5" s="619"/>
      <c r="AJ5" s="619"/>
      <c r="AK5" s="619"/>
      <c r="AL5" s="619"/>
      <c r="AM5" s="619"/>
      <c r="AN5" s="619"/>
      <c r="AO5" s="619"/>
      <c r="AP5" s="619"/>
      <c r="AQ5" s="619"/>
      <c r="AR5" s="619"/>
      <c r="AS5" s="619"/>
      <c r="AT5" s="619"/>
      <c r="AU5" s="619"/>
      <c r="AV5" s="619"/>
      <c r="AW5" s="619"/>
      <c r="AX5" s="619"/>
      <c r="AY5" s="619"/>
      <c r="AZ5" s="619"/>
      <c r="BA5" s="619"/>
      <c r="BB5" s="619"/>
      <c r="BC5" s="619"/>
      <c r="BD5" s="619"/>
      <c r="BE5" s="619"/>
      <c r="BF5" s="619"/>
      <c r="BG5" s="619"/>
      <c r="BH5" s="619"/>
      <c r="BI5" s="619"/>
      <c r="BJ5" s="619"/>
      <c r="BK5" s="619"/>
      <c r="BL5" s="619"/>
      <c r="BM5" s="619"/>
      <c r="BN5" s="619"/>
      <c r="BO5" s="619"/>
      <c r="BP5" s="619"/>
      <c r="BQ5" s="619"/>
      <c r="BR5" s="619"/>
      <c r="BS5" s="619"/>
      <c r="BT5" s="619"/>
      <c r="BU5" s="619"/>
      <c r="BV5" s="619"/>
      <c r="BW5" s="619"/>
      <c r="BX5" s="619"/>
      <c r="BY5" s="619"/>
      <c r="BZ5" s="619"/>
      <c r="CA5" s="619"/>
      <c r="CB5" s="619"/>
      <c r="CC5" s="619"/>
      <c r="CD5" s="619"/>
      <c r="CE5" s="619"/>
      <c r="CF5" s="619"/>
      <c r="CG5" s="619"/>
      <c r="CH5" s="619"/>
      <c r="CI5" s="619"/>
      <c r="CJ5" s="619"/>
      <c r="CK5" s="619"/>
      <c r="CL5" s="619"/>
      <c r="CM5" s="619"/>
      <c r="CN5" s="619"/>
      <c r="CO5" s="619"/>
      <c r="CP5" s="619"/>
      <c r="CQ5" s="619"/>
      <c r="CR5" s="619"/>
      <c r="CS5" s="619"/>
      <c r="CT5" s="619"/>
      <c r="CU5" s="619"/>
      <c r="CV5" s="619"/>
      <c r="CW5" s="619"/>
      <c r="CX5" s="619"/>
      <c r="CY5" s="619"/>
      <c r="CZ5" s="619"/>
      <c r="DA5" s="619"/>
      <c r="DB5" s="619"/>
      <c r="DC5" s="619"/>
      <c r="DD5" s="619"/>
      <c r="DE5" s="619"/>
      <c r="DF5" s="619"/>
      <c r="DG5" s="619"/>
      <c r="DH5" s="619"/>
      <c r="DI5" s="619"/>
      <c r="DJ5" s="619"/>
      <c r="DK5" s="619"/>
    </row>
    <row r="6" spans="1:115" s="648" customFormat="1">
      <c r="A6" s="55" t="s">
        <v>678</v>
      </c>
      <c r="B6" s="840">
        <f t="shared" ref="B6:P6" si="0">SUM(B7:B20)</f>
        <v>62</v>
      </c>
      <c r="C6" s="839">
        <f t="shared" si="0"/>
        <v>20057637</v>
      </c>
      <c r="D6" s="839">
        <f t="shared" si="0"/>
        <v>1136223.9916689999</v>
      </c>
      <c r="E6" s="839">
        <f t="shared" si="0"/>
        <v>43715979</v>
      </c>
      <c r="F6" s="839">
        <f t="shared" si="0"/>
        <v>2204336.0768212252</v>
      </c>
      <c r="G6" s="839">
        <f t="shared" si="0"/>
        <v>122810888</v>
      </c>
      <c r="H6" s="839">
        <f t="shared" si="0"/>
        <v>7291023.8252603505</v>
      </c>
      <c r="I6" s="839">
        <f t="shared" si="0"/>
        <v>117687664</v>
      </c>
      <c r="J6" s="839">
        <f t="shared" si="0"/>
        <v>6735939.1102174707</v>
      </c>
      <c r="K6" s="839">
        <f t="shared" si="0"/>
        <v>14511688</v>
      </c>
      <c r="L6" s="839">
        <f t="shared" si="0"/>
        <v>759395.16408297489</v>
      </c>
      <c r="M6" s="839">
        <f t="shared" si="0"/>
        <v>7386459</v>
      </c>
      <c r="N6" s="839">
        <f t="shared" si="0"/>
        <v>361322.38286450005</v>
      </c>
      <c r="O6" s="839">
        <f t="shared" si="0"/>
        <v>326170315</v>
      </c>
      <c r="P6" s="839">
        <f t="shared" si="0"/>
        <v>18488240.550915532</v>
      </c>
      <c r="Q6" s="839">
        <f>Q9</f>
        <v>2805348</v>
      </c>
      <c r="R6" s="839">
        <f>R9</f>
        <v>174526.33999795499</v>
      </c>
      <c r="S6" s="619"/>
      <c r="T6" s="619"/>
      <c r="U6" s="619"/>
      <c r="V6" s="619"/>
      <c r="W6" s="619"/>
      <c r="X6" s="619"/>
      <c r="Y6" s="619"/>
      <c r="Z6" s="619"/>
      <c r="AA6" s="619"/>
      <c r="AB6" s="619"/>
      <c r="AC6" s="619"/>
      <c r="AD6" s="619"/>
      <c r="AE6" s="619"/>
      <c r="AF6" s="619"/>
      <c r="AG6" s="619"/>
      <c r="AH6" s="619"/>
      <c r="AI6" s="619"/>
      <c r="AJ6" s="619"/>
      <c r="AK6" s="619"/>
      <c r="AL6" s="619"/>
      <c r="AM6" s="619"/>
      <c r="AN6" s="619"/>
      <c r="AO6" s="619"/>
      <c r="AP6" s="619"/>
      <c r="AQ6" s="619"/>
      <c r="AR6" s="619"/>
      <c r="AS6" s="619"/>
      <c r="AT6" s="619"/>
      <c r="AU6" s="619"/>
      <c r="AV6" s="619"/>
      <c r="AW6" s="619"/>
      <c r="AX6" s="619"/>
      <c r="AY6" s="619"/>
      <c r="AZ6" s="619"/>
      <c r="BA6" s="619"/>
      <c r="BB6" s="619"/>
      <c r="BC6" s="619"/>
      <c r="BD6" s="619"/>
      <c r="BE6" s="619"/>
      <c r="BF6" s="619"/>
      <c r="BG6" s="619"/>
      <c r="BH6" s="619"/>
      <c r="BI6" s="619"/>
      <c r="BJ6" s="619"/>
      <c r="BK6" s="619"/>
      <c r="BL6" s="619"/>
      <c r="BM6" s="619"/>
      <c r="BN6" s="619"/>
      <c r="BO6" s="619"/>
      <c r="BP6" s="619"/>
      <c r="BQ6" s="619"/>
      <c r="BR6" s="619"/>
      <c r="BS6" s="619"/>
      <c r="BT6" s="619"/>
      <c r="BU6" s="619"/>
      <c r="BV6" s="619"/>
      <c r="BW6" s="619"/>
      <c r="BX6" s="619"/>
      <c r="BY6" s="619"/>
      <c r="BZ6" s="619"/>
      <c r="CA6" s="619"/>
      <c r="CB6" s="619"/>
      <c r="CC6" s="619"/>
      <c r="CD6" s="619"/>
      <c r="CE6" s="619"/>
      <c r="CF6" s="619"/>
      <c r="CG6" s="619"/>
      <c r="CH6" s="619"/>
      <c r="CI6" s="619"/>
      <c r="CJ6" s="619"/>
      <c r="CK6" s="619"/>
      <c r="CL6" s="619"/>
      <c r="CM6" s="619"/>
      <c r="CN6" s="619"/>
      <c r="CO6" s="619"/>
      <c r="CP6" s="619"/>
      <c r="CQ6" s="619"/>
      <c r="CR6" s="619"/>
      <c r="CS6" s="619"/>
      <c r="CT6" s="619"/>
      <c r="CU6" s="619"/>
      <c r="CV6" s="619"/>
      <c r="CW6" s="619"/>
      <c r="CX6" s="619"/>
      <c r="CY6" s="619"/>
      <c r="CZ6" s="619"/>
      <c r="DA6" s="619"/>
      <c r="DB6" s="619"/>
      <c r="DC6" s="619"/>
      <c r="DD6" s="619"/>
      <c r="DE6" s="619"/>
      <c r="DF6" s="619"/>
      <c r="DG6" s="619"/>
      <c r="DH6" s="619"/>
      <c r="DI6" s="619"/>
      <c r="DJ6" s="619"/>
      <c r="DK6" s="619"/>
    </row>
    <row r="7" spans="1:115" s="648" customFormat="1">
      <c r="A7" s="58">
        <v>42474</v>
      </c>
      <c r="B7" s="641">
        <v>18</v>
      </c>
      <c r="C7" s="841">
        <v>6059350</v>
      </c>
      <c r="D7" s="841">
        <v>333438.89236177498</v>
      </c>
      <c r="E7" s="841">
        <v>13129520</v>
      </c>
      <c r="F7" s="841">
        <v>647602.95520974998</v>
      </c>
      <c r="G7" s="841">
        <v>35993137</v>
      </c>
      <c r="H7" s="841">
        <v>2110570.1159714302</v>
      </c>
      <c r="I7" s="841">
        <v>35052795</v>
      </c>
      <c r="J7" s="841">
        <v>1981457.036232</v>
      </c>
      <c r="K7" s="841">
        <v>4254268</v>
      </c>
      <c r="L7" s="841">
        <v>219370.03745174999</v>
      </c>
      <c r="M7" s="841">
        <v>2120664</v>
      </c>
      <c r="N7" s="841">
        <v>102832.839436375</v>
      </c>
      <c r="O7" s="841">
        <v>96609734</v>
      </c>
      <c r="P7" s="841">
        <v>5395271.8766630804</v>
      </c>
      <c r="Q7" s="641">
        <v>3269898</v>
      </c>
      <c r="R7" s="841">
        <v>177395.56010823502</v>
      </c>
      <c r="S7" s="619"/>
      <c r="T7" s="619"/>
      <c r="U7" s="619"/>
      <c r="V7" s="619"/>
      <c r="W7" s="619"/>
      <c r="X7" s="619"/>
      <c r="Y7" s="619"/>
      <c r="Z7" s="619"/>
      <c r="AA7" s="619"/>
      <c r="AB7" s="619"/>
      <c r="AC7" s="619"/>
      <c r="AD7" s="619"/>
      <c r="AE7" s="619"/>
      <c r="AF7" s="619"/>
      <c r="AG7" s="619"/>
      <c r="AH7" s="619"/>
      <c r="AI7" s="619"/>
      <c r="AJ7" s="619"/>
      <c r="AK7" s="619"/>
      <c r="AL7" s="619"/>
      <c r="AM7" s="619"/>
      <c r="AN7" s="619"/>
      <c r="AO7" s="619"/>
      <c r="AP7" s="619"/>
      <c r="AQ7" s="619"/>
      <c r="AR7" s="619"/>
      <c r="AS7" s="619"/>
      <c r="AT7" s="619"/>
      <c r="AU7" s="619"/>
      <c r="AV7" s="619"/>
      <c r="AW7" s="619"/>
      <c r="AX7" s="619"/>
      <c r="AY7" s="619"/>
      <c r="AZ7" s="619"/>
      <c r="BA7" s="619"/>
      <c r="BB7" s="619"/>
      <c r="BC7" s="619"/>
      <c r="BD7" s="619"/>
      <c r="BE7" s="619"/>
      <c r="BF7" s="619"/>
      <c r="BG7" s="619"/>
      <c r="BH7" s="619"/>
      <c r="BI7" s="619"/>
      <c r="BJ7" s="619"/>
      <c r="BK7" s="619"/>
      <c r="BL7" s="619"/>
      <c r="BM7" s="619"/>
      <c r="BN7" s="619"/>
      <c r="BO7" s="619"/>
      <c r="BP7" s="619"/>
      <c r="BQ7" s="619"/>
      <c r="BR7" s="619"/>
      <c r="BS7" s="619"/>
      <c r="BT7" s="619"/>
      <c r="BU7" s="619"/>
      <c r="BV7" s="619"/>
      <c r="BW7" s="619"/>
      <c r="BX7" s="619"/>
      <c r="BY7" s="619"/>
      <c r="BZ7" s="619"/>
      <c r="CA7" s="619"/>
      <c r="CB7" s="619"/>
      <c r="CC7" s="619"/>
      <c r="CD7" s="619"/>
      <c r="CE7" s="619"/>
      <c r="CF7" s="619"/>
      <c r="CG7" s="619"/>
      <c r="CH7" s="619"/>
      <c r="CI7" s="619"/>
      <c r="CJ7" s="619"/>
      <c r="CK7" s="619"/>
      <c r="CL7" s="619"/>
      <c r="CM7" s="619"/>
      <c r="CN7" s="619"/>
      <c r="CO7" s="619"/>
      <c r="CP7" s="619"/>
      <c r="CQ7" s="619"/>
      <c r="CR7" s="619"/>
      <c r="CS7" s="619"/>
      <c r="CT7" s="619"/>
      <c r="CU7" s="619"/>
      <c r="CV7" s="619"/>
      <c r="CW7" s="619"/>
      <c r="CX7" s="619"/>
      <c r="CY7" s="619"/>
      <c r="CZ7" s="619"/>
      <c r="DA7" s="619"/>
      <c r="DB7" s="619"/>
      <c r="DC7" s="619"/>
      <c r="DD7" s="619"/>
      <c r="DE7" s="619"/>
      <c r="DF7" s="619"/>
      <c r="DG7" s="619"/>
      <c r="DH7" s="619"/>
      <c r="DI7" s="619"/>
      <c r="DJ7" s="619"/>
      <c r="DK7" s="619"/>
    </row>
    <row r="8" spans="1:115" s="844" customFormat="1">
      <c r="A8" s="58">
        <v>42504</v>
      </c>
      <c r="B8" s="641">
        <v>22</v>
      </c>
      <c r="C8" s="841">
        <v>7166531</v>
      </c>
      <c r="D8" s="841">
        <v>401893.29537494999</v>
      </c>
      <c r="E8" s="841">
        <v>15783401</v>
      </c>
      <c r="F8" s="841">
        <v>775821.50401192496</v>
      </c>
      <c r="G8" s="841">
        <v>43517012</v>
      </c>
      <c r="H8" s="841">
        <v>2579790.81273545</v>
      </c>
      <c r="I8" s="841">
        <v>39031787</v>
      </c>
      <c r="J8" s="841">
        <v>2225290.3021398</v>
      </c>
      <c r="K8" s="841">
        <v>5217771</v>
      </c>
      <c r="L8" s="841">
        <v>267630.71437090001</v>
      </c>
      <c r="M8" s="841">
        <v>2643846</v>
      </c>
      <c r="N8" s="841">
        <v>125701.505622875</v>
      </c>
      <c r="O8" s="841">
        <v>113360348</v>
      </c>
      <c r="P8" s="841">
        <v>6376128.1342559</v>
      </c>
      <c r="Q8" s="641">
        <v>3644283</v>
      </c>
      <c r="R8" s="841">
        <v>203570.18538832004</v>
      </c>
      <c r="S8" s="619"/>
      <c r="T8" s="619"/>
      <c r="U8" s="619"/>
      <c r="V8" s="619"/>
      <c r="W8" s="619"/>
      <c r="X8" s="619"/>
      <c r="Y8" s="619"/>
      <c r="Z8" s="619"/>
      <c r="AA8" s="619"/>
      <c r="AB8" s="619"/>
      <c r="AC8" s="619"/>
      <c r="AD8" s="619"/>
      <c r="AE8" s="619"/>
      <c r="AF8" s="619"/>
      <c r="AG8" s="619"/>
      <c r="AH8" s="619"/>
      <c r="AI8" s="619"/>
      <c r="AJ8" s="619"/>
      <c r="AK8" s="619"/>
      <c r="AL8" s="619"/>
      <c r="AM8" s="619"/>
      <c r="AN8" s="619"/>
      <c r="AO8" s="619"/>
      <c r="AP8" s="619"/>
      <c r="AQ8" s="619"/>
      <c r="AR8" s="619"/>
      <c r="AS8" s="619"/>
      <c r="AT8" s="619"/>
      <c r="AU8" s="619"/>
      <c r="AV8" s="619"/>
      <c r="AW8" s="619"/>
      <c r="AX8" s="619"/>
      <c r="AY8" s="619"/>
      <c r="AZ8" s="619"/>
      <c r="BA8" s="619"/>
      <c r="BB8" s="619"/>
      <c r="BC8" s="619"/>
      <c r="BD8" s="619"/>
      <c r="BE8" s="619"/>
      <c r="BF8" s="619"/>
      <c r="BG8" s="619"/>
      <c r="BH8" s="619"/>
      <c r="BI8" s="619"/>
      <c r="BJ8" s="619"/>
      <c r="BK8" s="619"/>
      <c r="BL8" s="619"/>
      <c r="BM8" s="619"/>
      <c r="BN8" s="619"/>
      <c r="BO8" s="619"/>
      <c r="BP8" s="619"/>
      <c r="BQ8" s="619"/>
      <c r="BR8" s="619"/>
      <c r="BS8" s="619"/>
      <c r="BT8" s="619"/>
      <c r="BU8" s="619"/>
      <c r="BV8" s="619"/>
      <c r="BW8" s="619"/>
      <c r="BX8" s="619"/>
      <c r="BY8" s="619"/>
      <c r="BZ8" s="619"/>
      <c r="CA8" s="619"/>
      <c r="CB8" s="619"/>
      <c r="CC8" s="619"/>
      <c r="CD8" s="619"/>
      <c r="CE8" s="619"/>
      <c r="CF8" s="619"/>
      <c r="CG8" s="619"/>
      <c r="CH8" s="619"/>
      <c r="CI8" s="619"/>
      <c r="CJ8" s="619"/>
      <c r="CK8" s="619"/>
      <c r="CL8" s="619"/>
      <c r="CM8" s="619"/>
      <c r="CN8" s="619"/>
      <c r="CO8" s="619"/>
      <c r="CP8" s="619"/>
      <c r="CQ8" s="619"/>
      <c r="CR8" s="619"/>
      <c r="CS8" s="619"/>
      <c r="CT8" s="619"/>
      <c r="CU8" s="619"/>
      <c r="CV8" s="619"/>
      <c r="CW8" s="619"/>
      <c r="CX8" s="619"/>
      <c r="CY8" s="619"/>
      <c r="CZ8" s="619"/>
      <c r="DA8" s="619"/>
      <c r="DB8" s="619"/>
      <c r="DC8" s="619"/>
      <c r="DD8" s="619"/>
      <c r="DE8" s="619"/>
      <c r="DF8" s="619"/>
      <c r="DG8" s="619"/>
      <c r="DH8" s="619"/>
      <c r="DI8" s="619"/>
      <c r="DJ8" s="619"/>
      <c r="DK8" s="619"/>
    </row>
    <row r="9" spans="1:115" s="844" customFormat="1">
      <c r="A9" s="58">
        <v>42537</v>
      </c>
      <c r="B9" s="641">
        <v>22</v>
      </c>
      <c r="C9" s="841">
        <v>6831756</v>
      </c>
      <c r="D9" s="841">
        <v>400891.80393227498</v>
      </c>
      <c r="E9" s="841">
        <v>14803058</v>
      </c>
      <c r="F9" s="841">
        <v>780911.61759955005</v>
      </c>
      <c r="G9" s="841">
        <v>43300739</v>
      </c>
      <c r="H9" s="841">
        <v>2600662.8965534698</v>
      </c>
      <c r="I9" s="841">
        <v>43603082</v>
      </c>
      <c r="J9" s="841">
        <v>2529191.77184567</v>
      </c>
      <c r="K9" s="841">
        <v>5039649</v>
      </c>
      <c r="L9" s="841">
        <v>272394.41226032499</v>
      </c>
      <c r="M9" s="841">
        <v>2621949</v>
      </c>
      <c r="N9" s="841">
        <v>132788.03780525</v>
      </c>
      <c r="O9" s="841">
        <v>116200233</v>
      </c>
      <c r="P9" s="841">
        <v>6716840.5399965504</v>
      </c>
      <c r="Q9" s="641">
        <v>2805348</v>
      </c>
      <c r="R9" s="841">
        <v>174526.33999795499</v>
      </c>
      <c r="S9" s="619"/>
      <c r="T9" s="619"/>
      <c r="U9" s="619"/>
      <c r="V9" s="619"/>
      <c r="W9" s="619"/>
      <c r="X9" s="619"/>
      <c r="Y9" s="619"/>
      <c r="Z9" s="619"/>
      <c r="AA9" s="619"/>
      <c r="AB9" s="619"/>
      <c r="AC9" s="619"/>
      <c r="AD9" s="619"/>
      <c r="AE9" s="619"/>
      <c r="AF9" s="619"/>
      <c r="AG9" s="619"/>
      <c r="AH9" s="619"/>
      <c r="AI9" s="619"/>
      <c r="AJ9" s="619"/>
      <c r="AK9" s="619"/>
      <c r="AL9" s="619"/>
      <c r="AM9" s="619"/>
      <c r="AN9" s="619"/>
      <c r="AO9" s="619"/>
      <c r="AP9" s="619"/>
      <c r="AQ9" s="619"/>
      <c r="AR9" s="619"/>
      <c r="AS9" s="619"/>
      <c r="AT9" s="619"/>
      <c r="AU9" s="619"/>
      <c r="AV9" s="619"/>
      <c r="AW9" s="619"/>
      <c r="AX9" s="619"/>
      <c r="AY9" s="619"/>
      <c r="AZ9" s="619"/>
      <c r="BA9" s="619"/>
      <c r="BB9" s="619"/>
      <c r="BC9" s="619"/>
      <c r="BD9" s="619"/>
      <c r="BE9" s="619"/>
      <c r="BF9" s="619"/>
      <c r="BG9" s="619"/>
      <c r="BH9" s="619"/>
      <c r="BI9" s="619"/>
      <c r="BJ9" s="619"/>
      <c r="BK9" s="619"/>
      <c r="BL9" s="619"/>
      <c r="BM9" s="619"/>
      <c r="BN9" s="619"/>
      <c r="BO9" s="619"/>
      <c r="BP9" s="619"/>
      <c r="BQ9" s="619"/>
      <c r="BR9" s="619"/>
      <c r="BS9" s="619"/>
      <c r="BT9" s="619"/>
      <c r="BU9" s="619"/>
      <c r="BV9" s="619"/>
      <c r="BW9" s="619"/>
      <c r="BX9" s="619"/>
      <c r="BY9" s="619"/>
      <c r="BZ9" s="619"/>
      <c r="CA9" s="619"/>
      <c r="CB9" s="619"/>
      <c r="CC9" s="619"/>
      <c r="CD9" s="619"/>
      <c r="CE9" s="619"/>
      <c r="CF9" s="619"/>
      <c r="CG9" s="619"/>
      <c r="CH9" s="619"/>
      <c r="CI9" s="619"/>
      <c r="CJ9" s="619"/>
      <c r="CK9" s="619"/>
      <c r="CL9" s="619"/>
      <c r="CM9" s="619"/>
      <c r="CN9" s="619"/>
      <c r="CO9" s="619"/>
      <c r="CP9" s="619"/>
      <c r="CQ9" s="619"/>
      <c r="CR9" s="619"/>
      <c r="CS9" s="619"/>
      <c r="CT9" s="619"/>
      <c r="CU9" s="619"/>
      <c r="CV9" s="619"/>
      <c r="CW9" s="619"/>
      <c r="CX9" s="619"/>
      <c r="CY9" s="619"/>
      <c r="CZ9" s="619"/>
      <c r="DA9" s="619"/>
      <c r="DB9" s="619"/>
      <c r="DC9" s="619"/>
      <c r="DD9" s="619"/>
      <c r="DE9" s="619"/>
      <c r="DF9" s="619"/>
      <c r="DG9" s="619"/>
      <c r="DH9" s="619"/>
      <c r="DI9" s="619"/>
      <c r="DJ9" s="619"/>
      <c r="DK9" s="619"/>
    </row>
    <row r="10" spans="1:115" s="606" customFormat="1">
      <c r="A10" s="642" t="s">
        <v>499</v>
      </c>
      <c r="B10" s="619"/>
      <c r="C10" s="619"/>
      <c r="D10" s="619"/>
      <c r="E10" s="619"/>
      <c r="F10" s="619"/>
      <c r="G10" s="619"/>
      <c r="H10" s="619"/>
      <c r="I10" s="619"/>
      <c r="J10" s="619"/>
      <c r="K10" s="619"/>
      <c r="L10" s="619"/>
      <c r="M10" s="619"/>
      <c r="O10" s="643"/>
      <c r="P10" s="476"/>
      <c r="S10" s="619"/>
      <c r="T10" s="619"/>
      <c r="U10" s="619"/>
      <c r="V10" s="619"/>
      <c r="W10" s="619"/>
      <c r="X10" s="619"/>
      <c r="Y10" s="619"/>
      <c r="Z10" s="619"/>
      <c r="AA10" s="619"/>
      <c r="AB10" s="619"/>
      <c r="AC10" s="619"/>
      <c r="AD10" s="619"/>
      <c r="AE10" s="619"/>
      <c r="AF10" s="619"/>
      <c r="AG10" s="619"/>
      <c r="AH10" s="619"/>
      <c r="AI10" s="619"/>
      <c r="AJ10" s="619"/>
      <c r="AK10" s="619"/>
      <c r="AL10" s="619"/>
      <c r="AM10" s="619"/>
      <c r="AN10" s="619"/>
      <c r="AO10" s="619"/>
      <c r="AP10" s="619"/>
      <c r="AQ10" s="619"/>
      <c r="AR10" s="619"/>
      <c r="AS10" s="619"/>
      <c r="AT10" s="619"/>
      <c r="AU10" s="619"/>
      <c r="AV10" s="619"/>
      <c r="AW10" s="619"/>
      <c r="AX10" s="619"/>
      <c r="AY10" s="619"/>
      <c r="AZ10" s="619"/>
      <c r="BA10" s="619"/>
      <c r="BB10" s="619"/>
      <c r="BC10" s="619"/>
      <c r="BD10" s="619"/>
      <c r="BE10" s="619"/>
      <c r="BF10" s="619"/>
      <c r="BG10" s="619"/>
      <c r="BH10" s="619"/>
      <c r="BI10" s="619"/>
      <c r="BJ10" s="619"/>
      <c r="BK10" s="619"/>
      <c r="BL10" s="619"/>
      <c r="BM10" s="619"/>
      <c r="BN10" s="619"/>
      <c r="BO10" s="619"/>
      <c r="BP10" s="619"/>
      <c r="BQ10" s="619"/>
      <c r="BR10" s="619"/>
      <c r="BS10" s="619"/>
      <c r="BT10" s="619"/>
      <c r="BU10" s="619"/>
      <c r="BV10" s="619"/>
      <c r="BW10" s="619"/>
      <c r="BX10" s="619"/>
      <c r="BY10" s="619"/>
      <c r="BZ10" s="619"/>
      <c r="CA10" s="619"/>
      <c r="CB10" s="619"/>
      <c r="CC10" s="619"/>
      <c r="CD10" s="619"/>
      <c r="CE10" s="619"/>
      <c r="CF10" s="619"/>
      <c r="CG10" s="619"/>
      <c r="CH10" s="619"/>
      <c r="CI10" s="619"/>
      <c r="CJ10" s="619"/>
      <c r="CK10" s="619"/>
      <c r="CL10" s="619"/>
      <c r="CM10" s="619"/>
      <c r="CN10" s="619"/>
      <c r="CO10" s="619"/>
      <c r="CP10" s="619"/>
      <c r="CQ10" s="619"/>
      <c r="CR10" s="619"/>
      <c r="CS10" s="619"/>
      <c r="CT10" s="619"/>
      <c r="CU10" s="619"/>
      <c r="CV10" s="619"/>
      <c r="CW10" s="619"/>
      <c r="CX10" s="619"/>
      <c r="CY10" s="619"/>
      <c r="CZ10" s="619"/>
      <c r="DA10" s="619"/>
      <c r="DB10" s="619"/>
      <c r="DC10" s="619"/>
      <c r="DD10" s="619"/>
      <c r="DE10" s="619"/>
      <c r="DF10" s="619"/>
      <c r="DG10" s="619"/>
      <c r="DH10" s="619"/>
      <c r="DI10" s="619"/>
      <c r="DJ10" s="619"/>
      <c r="DK10" s="619"/>
    </row>
    <row r="11" spans="1:115" ht="12.75" customHeight="1">
      <c r="A11" s="1084" t="s">
        <v>723</v>
      </c>
      <c r="B11" s="1084"/>
      <c r="C11" s="1084"/>
      <c r="D11" s="1084"/>
      <c r="E11" s="1084"/>
      <c r="F11" s="1084"/>
    </row>
    <row r="12" spans="1:115">
      <c r="A12" s="649" t="s">
        <v>318</v>
      </c>
      <c r="B12" s="650"/>
      <c r="C12" s="650"/>
      <c r="D12" s="650"/>
      <c r="E12" s="650"/>
      <c r="F12" s="650"/>
      <c r="G12" s="650"/>
      <c r="H12" s="650"/>
      <c r="I12" s="650"/>
      <c r="J12" s="650"/>
      <c r="K12" s="650"/>
      <c r="L12" s="650"/>
      <c r="M12" s="650"/>
      <c r="N12" s="650"/>
      <c r="O12" s="650"/>
      <c r="Q12" s="651"/>
    </row>
    <row r="16" spans="1:115">
      <c r="N16" s="652"/>
      <c r="P16" s="477"/>
    </row>
    <row r="17" spans="14:16">
      <c r="N17" s="478"/>
      <c r="P17" s="477"/>
    </row>
    <row r="18" spans="14:16">
      <c r="N18" s="478"/>
      <c r="P18" s="477"/>
    </row>
    <row r="19" spans="14:16">
      <c r="N19" s="478"/>
    </row>
    <row r="20" spans="14:16">
      <c r="N20" s="479"/>
    </row>
    <row r="21" spans="14:16">
      <c r="N21" s="480"/>
    </row>
  </sheetData>
  <mergeCells count="14">
    <mergeCell ref="A11:F11"/>
    <mergeCell ref="O2:P3"/>
    <mergeCell ref="Q2:R3"/>
    <mergeCell ref="G3:H3"/>
    <mergeCell ref="I3:J3"/>
    <mergeCell ref="K3:L3"/>
    <mergeCell ref="M3:N3"/>
    <mergeCell ref="A1:M1"/>
    <mergeCell ref="A2:A4"/>
    <mergeCell ref="B2:B4"/>
    <mergeCell ref="C2:D3"/>
    <mergeCell ref="E2:F3"/>
    <mergeCell ref="G2:J2"/>
    <mergeCell ref="K2:N2"/>
  </mergeCells>
  <pageMargins left="0.75" right="0.75" top="1" bottom="1" header="0.5" footer="0.5"/>
  <pageSetup scale="71" orientation="landscape" r:id="rId1"/>
  <headerFooter alignWithMargins="0"/>
</worksheet>
</file>

<file path=xl/worksheets/sheet33.xml><?xml version="1.0" encoding="utf-8"?>
<worksheet xmlns="http://schemas.openxmlformats.org/spreadsheetml/2006/main" xmlns:r="http://schemas.openxmlformats.org/officeDocument/2006/relationships">
  <dimension ref="A1:X12"/>
  <sheetViews>
    <sheetView zoomScaleSheetLayoutView="100" workbookViewId="0">
      <selection activeCell="D19" sqref="D19"/>
    </sheetView>
  </sheetViews>
  <sheetFormatPr defaultColWidth="9.140625" defaultRowHeight="12.75"/>
  <cols>
    <col min="1" max="1" width="7.7109375" style="561" customWidth="1"/>
    <col min="2" max="2" width="9.42578125" style="561" customWidth="1"/>
    <col min="3" max="3" width="10.140625" style="561" customWidth="1"/>
    <col min="4" max="4" width="9.85546875" style="561" customWidth="1"/>
    <col min="5" max="6" width="9.28515625" style="561" customWidth="1"/>
    <col min="7" max="8" width="9.85546875" style="561" customWidth="1"/>
    <col min="9" max="9" width="9.7109375" style="561" customWidth="1"/>
    <col min="10" max="10" width="10" style="561" customWidth="1"/>
    <col min="11" max="11" width="8" style="561" customWidth="1"/>
    <col min="12" max="12" width="7" style="561" customWidth="1"/>
    <col min="13" max="13" width="9.28515625" style="561" customWidth="1"/>
    <col min="14" max="16384" width="9.140625" style="561"/>
  </cols>
  <sheetData>
    <row r="1" spans="1:24" s="653" customFormat="1" ht="15.75">
      <c r="A1" s="1118" t="s">
        <v>680</v>
      </c>
      <c r="B1" s="1118"/>
      <c r="C1" s="1118"/>
      <c r="D1" s="1118"/>
      <c r="E1" s="1118"/>
      <c r="F1" s="1118"/>
      <c r="G1" s="1118"/>
      <c r="H1" s="1118"/>
      <c r="I1" s="1118"/>
      <c r="J1" s="1118"/>
      <c r="K1" s="1118"/>
      <c r="L1" s="1118"/>
      <c r="M1" s="1118"/>
    </row>
    <row r="2" spans="1:24">
      <c r="A2" s="1091" t="s">
        <v>468</v>
      </c>
      <c r="B2" s="1108" t="s">
        <v>181</v>
      </c>
      <c r="C2" s="1109"/>
      <c r="D2" s="1109"/>
      <c r="E2" s="1109"/>
      <c r="F2" s="1109"/>
      <c r="G2" s="1110"/>
      <c r="H2" s="1111" t="s">
        <v>180</v>
      </c>
      <c r="I2" s="1121"/>
      <c r="J2" s="1121"/>
      <c r="K2" s="1121"/>
      <c r="L2" s="1121"/>
      <c r="M2" s="1121"/>
    </row>
    <row r="3" spans="1:24" ht="12.75" customHeight="1">
      <c r="A3" s="1119"/>
      <c r="B3" s="1111" t="s">
        <v>501</v>
      </c>
      <c r="C3" s="1111"/>
      <c r="D3" s="1111" t="s">
        <v>502</v>
      </c>
      <c r="E3" s="1111"/>
      <c r="F3" s="1114" t="s">
        <v>164</v>
      </c>
      <c r="G3" s="1122" t="s">
        <v>503</v>
      </c>
      <c r="H3" s="1111" t="s">
        <v>501</v>
      </c>
      <c r="I3" s="1111"/>
      <c r="J3" s="1111" t="s">
        <v>502</v>
      </c>
      <c r="K3" s="1111"/>
      <c r="L3" s="1114" t="s">
        <v>164</v>
      </c>
      <c r="M3" s="1116" t="s">
        <v>503</v>
      </c>
    </row>
    <row r="4" spans="1:24" ht="27" customHeight="1">
      <c r="A4" s="1120"/>
      <c r="B4" s="646" t="s">
        <v>334</v>
      </c>
      <c r="C4" s="646" t="s">
        <v>504</v>
      </c>
      <c r="D4" s="646" t="s">
        <v>505</v>
      </c>
      <c r="E4" s="646" t="s">
        <v>506</v>
      </c>
      <c r="F4" s="1115"/>
      <c r="G4" s="1122"/>
      <c r="H4" s="654" t="s">
        <v>334</v>
      </c>
      <c r="I4" s="646" t="s">
        <v>504</v>
      </c>
      <c r="J4" s="655" t="s">
        <v>505</v>
      </c>
      <c r="K4" s="646" t="s">
        <v>506</v>
      </c>
      <c r="L4" s="1115"/>
      <c r="M4" s="1117"/>
    </row>
    <row r="5" spans="1:24">
      <c r="A5" s="335" t="s">
        <v>677</v>
      </c>
      <c r="B5" s="481">
        <v>451.34</v>
      </c>
      <c r="C5" s="481">
        <v>11.12</v>
      </c>
      <c r="D5" s="481">
        <v>6382.05</v>
      </c>
      <c r="E5" s="481">
        <v>10.09</v>
      </c>
      <c r="F5" s="481">
        <v>6854.7299999999987</v>
      </c>
      <c r="G5" s="481">
        <v>15.31</v>
      </c>
      <c r="H5" s="481">
        <v>85583.800000000017</v>
      </c>
      <c r="I5" s="481">
        <v>1420.7300000000005</v>
      </c>
      <c r="J5" s="481">
        <v>15922.300000000001</v>
      </c>
      <c r="K5" s="481">
        <v>2802.22</v>
      </c>
      <c r="L5" s="481">
        <v>105729.05</v>
      </c>
      <c r="M5" s="481">
        <v>798</v>
      </c>
      <c r="N5" s="656"/>
      <c r="O5" s="656"/>
      <c r="P5" s="656"/>
      <c r="Q5" s="656"/>
      <c r="R5" s="656"/>
      <c r="S5" s="656"/>
      <c r="T5" s="656"/>
      <c r="U5" s="656"/>
      <c r="V5" s="656"/>
      <c r="W5" s="656"/>
      <c r="X5" s="656"/>
    </row>
    <row r="6" spans="1:24">
      <c r="A6" s="55" t="s">
        <v>678</v>
      </c>
      <c r="B6" s="482">
        <v>2.04</v>
      </c>
      <c r="C6" s="482">
        <v>0.22</v>
      </c>
      <c r="D6" s="482">
        <v>33.380000000000003</v>
      </c>
      <c r="E6" s="482">
        <v>0.01</v>
      </c>
      <c r="F6" s="482">
        <v>35.65</v>
      </c>
      <c r="G6" s="482">
        <v>15.620000000000001</v>
      </c>
      <c r="H6" s="482">
        <f>SUM(H7:H20)</f>
        <v>15317.759999999998</v>
      </c>
      <c r="I6" s="482">
        <f>SUM(I7:I20)</f>
        <v>527.80999999999995</v>
      </c>
      <c r="J6" s="482">
        <f>SUM(J7:J20)</f>
        <v>3988.4700000000003</v>
      </c>
      <c r="K6" s="482">
        <f>SUM(K7:K20)</f>
        <v>666.31999999999994</v>
      </c>
      <c r="L6" s="482">
        <f>SUM(L7:L20)</f>
        <v>20500.36</v>
      </c>
      <c r="M6" s="482">
        <f>M9</f>
        <v>906</v>
      </c>
      <c r="N6" s="656"/>
      <c r="O6" s="656"/>
      <c r="P6" s="656"/>
      <c r="Q6" s="656"/>
      <c r="R6" s="656"/>
      <c r="S6" s="656"/>
      <c r="T6" s="656"/>
      <c r="U6" s="656"/>
      <c r="V6" s="656"/>
      <c r="W6" s="656"/>
      <c r="X6" s="656"/>
    </row>
    <row r="7" spans="1:24">
      <c r="A7" s="337">
        <v>42474</v>
      </c>
      <c r="B7" s="483">
        <v>0.85</v>
      </c>
      <c r="C7" s="483">
        <v>0.13</v>
      </c>
      <c r="D7" s="483">
        <v>32.43</v>
      </c>
      <c r="E7" s="483">
        <v>0.01</v>
      </c>
      <c r="F7" s="483">
        <v>33.42</v>
      </c>
      <c r="G7" s="483">
        <v>15.4</v>
      </c>
      <c r="H7" s="483">
        <v>4522.37</v>
      </c>
      <c r="I7" s="483">
        <v>175.84</v>
      </c>
      <c r="J7" s="483">
        <v>1375.71</v>
      </c>
      <c r="K7" s="483">
        <v>147.38999999999999</v>
      </c>
      <c r="L7" s="483">
        <f t="shared" ref="L7" si="0">SUM(H7:K7)</f>
        <v>6221.31</v>
      </c>
      <c r="M7" s="483">
        <v>806</v>
      </c>
      <c r="N7" s="656"/>
      <c r="O7" s="656"/>
      <c r="P7" s="656"/>
      <c r="Q7" s="656"/>
      <c r="R7" s="656"/>
      <c r="S7" s="656"/>
      <c r="T7" s="656"/>
      <c r="U7" s="656"/>
      <c r="V7" s="656"/>
      <c r="W7" s="656"/>
      <c r="X7" s="656"/>
    </row>
    <row r="8" spans="1:24">
      <c r="A8" s="337">
        <v>42504</v>
      </c>
      <c r="B8" s="483">
        <v>0.56000000000000005</v>
      </c>
      <c r="C8" s="483">
        <v>7.0000000000000007E-2</v>
      </c>
      <c r="D8" s="483">
        <v>0.95</v>
      </c>
      <c r="E8" s="483">
        <v>0</v>
      </c>
      <c r="F8" s="483">
        <v>1.58</v>
      </c>
      <c r="G8" s="483">
        <v>15.52</v>
      </c>
      <c r="H8" s="483">
        <v>5412.16</v>
      </c>
      <c r="I8" s="483">
        <v>186.57</v>
      </c>
      <c r="J8" s="483">
        <v>1283.3800000000001</v>
      </c>
      <c r="K8" s="483">
        <v>145.77000000000001</v>
      </c>
      <c r="L8" s="483">
        <v>7027.88</v>
      </c>
      <c r="M8" s="483">
        <v>903</v>
      </c>
      <c r="N8" s="656"/>
      <c r="O8" s="656"/>
      <c r="P8" s="656"/>
      <c r="Q8" s="656"/>
      <c r="R8" s="656"/>
      <c r="S8" s="656"/>
      <c r="T8" s="656"/>
      <c r="U8" s="656"/>
      <c r="V8" s="656"/>
      <c r="W8" s="656"/>
      <c r="X8" s="656"/>
    </row>
    <row r="9" spans="1:24">
      <c r="A9" s="337">
        <v>42535</v>
      </c>
      <c r="B9" s="483">
        <v>0.63</v>
      </c>
      <c r="C9" s="483">
        <v>0.02</v>
      </c>
      <c r="D9" s="483">
        <v>0</v>
      </c>
      <c r="E9" s="483">
        <v>0</v>
      </c>
      <c r="F9" s="483">
        <v>0.65</v>
      </c>
      <c r="G9" s="483">
        <v>15.620000000000001</v>
      </c>
      <c r="H9" s="483">
        <v>5383.23</v>
      </c>
      <c r="I9" s="483">
        <v>165.4</v>
      </c>
      <c r="J9" s="483">
        <v>1329.38</v>
      </c>
      <c r="K9" s="483">
        <v>373.16</v>
      </c>
      <c r="L9" s="483">
        <v>7251.17</v>
      </c>
      <c r="M9" s="483">
        <v>906</v>
      </c>
      <c r="N9" s="656"/>
      <c r="O9" s="656"/>
      <c r="P9" s="656"/>
      <c r="Q9" s="656"/>
      <c r="R9" s="656"/>
      <c r="S9" s="656"/>
      <c r="T9" s="656"/>
      <c r="U9" s="656"/>
      <c r="V9" s="656"/>
      <c r="W9" s="656"/>
      <c r="X9" s="656"/>
    </row>
    <row r="10" spans="1:24" s="619" customFormat="1" ht="12.75" customHeight="1">
      <c r="A10" s="1084" t="s">
        <v>723</v>
      </c>
      <c r="B10" s="1084"/>
      <c r="C10" s="1084"/>
      <c r="D10" s="1084"/>
      <c r="E10" s="1084"/>
      <c r="F10" s="1084"/>
    </row>
    <row r="11" spans="1:24">
      <c r="A11" s="469" t="s">
        <v>458</v>
      </c>
      <c r="B11" s="657"/>
      <c r="C11" s="657"/>
      <c r="D11" s="657"/>
      <c r="E11" s="657"/>
      <c r="F11" s="657"/>
      <c r="G11" s="657"/>
      <c r="H11" s="657"/>
      <c r="I11" s="657"/>
      <c r="J11" s="657"/>
      <c r="K11" s="657"/>
    </row>
    <row r="12" spans="1:24" ht="12.75" customHeight="1">
      <c r="A12" s="657"/>
    </row>
  </sheetData>
  <mergeCells count="13">
    <mergeCell ref="A10:F10"/>
    <mergeCell ref="L3:L4"/>
    <mergeCell ref="M3:M4"/>
    <mergeCell ref="A1:M1"/>
    <mergeCell ref="A2:A4"/>
    <mergeCell ref="B2:G2"/>
    <mergeCell ref="H2:M2"/>
    <mergeCell ref="B3:C3"/>
    <mergeCell ref="D3:E3"/>
    <mergeCell ref="F3:F4"/>
    <mergeCell ref="G3:G4"/>
    <mergeCell ref="H3:I3"/>
    <mergeCell ref="J3:K3"/>
  </mergeCells>
  <pageMargins left="0.75" right="0.75" top="1" bottom="1" header="0.5" footer="0.5"/>
  <pageSetup scale="70" orientation="landscape" r:id="rId1"/>
  <headerFooter alignWithMargins="0"/>
</worksheet>
</file>

<file path=xl/worksheets/sheet34.xml><?xml version="1.0" encoding="utf-8"?>
<worksheet xmlns="http://schemas.openxmlformats.org/spreadsheetml/2006/main" xmlns:r="http://schemas.openxmlformats.org/officeDocument/2006/relationships">
  <dimension ref="A1:K10"/>
  <sheetViews>
    <sheetView workbookViewId="0">
      <selection activeCell="F20" sqref="F20"/>
    </sheetView>
  </sheetViews>
  <sheetFormatPr defaultColWidth="9.140625" defaultRowHeight="15"/>
  <cols>
    <col min="1" max="1" width="9.140625" style="659"/>
    <col min="2" max="2" width="11.7109375" style="659" customWidth="1"/>
    <col min="3" max="3" width="9.140625" style="659"/>
    <col min="4" max="4" width="12.7109375" style="659" customWidth="1"/>
    <col min="5" max="8" width="9.140625" style="659"/>
    <col min="9" max="9" width="12.42578125" style="659" customWidth="1"/>
    <col min="10" max="10" width="9.140625" style="659"/>
    <col min="11" max="11" width="8.7109375" style="659" customWidth="1"/>
    <col min="12" max="16384" width="9.140625" style="659"/>
  </cols>
  <sheetData>
    <row r="1" spans="1:11" ht="15.75">
      <c r="A1" s="658" t="str">
        <f>[6]Tables!$A$34</f>
        <v>Table 33: Category-wise Share of Turnover &amp; Open Interest in Equity Derivative Segment of BSE</v>
      </c>
    </row>
    <row r="2" spans="1:11" s="660" customFormat="1" ht="15" customHeight="1">
      <c r="A2" s="1123" t="s">
        <v>259</v>
      </c>
      <c r="B2" s="1125" t="s">
        <v>260</v>
      </c>
      <c r="C2" s="1125"/>
      <c r="D2" s="1125"/>
      <c r="E2" s="1125"/>
      <c r="F2" s="1125"/>
      <c r="G2" s="1125" t="s">
        <v>507</v>
      </c>
      <c r="H2" s="1125"/>
      <c r="I2" s="1125"/>
      <c r="J2" s="1125"/>
      <c r="K2" s="1125"/>
    </row>
    <row r="3" spans="1:11" s="660" customFormat="1" ht="12.75">
      <c r="A3" s="1124"/>
      <c r="B3" s="906" t="s">
        <v>307</v>
      </c>
      <c r="C3" s="906" t="s">
        <v>508</v>
      </c>
      <c r="D3" s="906" t="s">
        <v>94</v>
      </c>
      <c r="E3" s="906" t="s">
        <v>263</v>
      </c>
      <c r="F3" s="906" t="s">
        <v>162</v>
      </c>
      <c r="G3" s="906" t="s">
        <v>307</v>
      </c>
      <c r="H3" s="906" t="s">
        <v>508</v>
      </c>
      <c r="I3" s="906" t="s">
        <v>94</v>
      </c>
      <c r="J3" s="906" t="s">
        <v>263</v>
      </c>
      <c r="K3" s="906" t="s">
        <v>162</v>
      </c>
    </row>
    <row r="4" spans="1:11">
      <c r="A4" s="756" t="s">
        <v>677</v>
      </c>
      <c r="B4" s="859">
        <v>85.497778289246781</v>
      </c>
      <c r="C4" s="859">
        <v>1.3651790558938095E-3</v>
      </c>
      <c r="D4" s="859">
        <v>0</v>
      </c>
      <c r="E4" s="859">
        <v>0</v>
      </c>
      <c r="F4" s="859">
        <v>14.500856531697325</v>
      </c>
      <c r="G4" s="859">
        <v>65.898099999999999</v>
      </c>
      <c r="H4" s="859">
        <v>0</v>
      </c>
      <c r="I4" s="859">
        <v>0</v>
      </c>
      <c r="J4" s="859">
        <v>0</v>
      </c>
      <c r="K4" s="859">
        <v>34.1</v>
      </c>
    </row>
    <row r="5" spans="1:11">
      <c r="A5" s="756" t="s">
        <v>678</v>
      </c>
      <c r="B5" s="859">
        <v>90.035756500932607</v>
      </c>
      <c r="C5" s="859">
        <v>0</v>
      </c>
      <c r="D5" s="859">
        <v>0</v>
      </c>
      <c r="E5" s="859">
        <v>0</v>
      </c>
      <c r="F5" s="859">
        <v>9.9642434990673934</v>
      </c>
      <c r="G5" s="859">
        <v>42.446043165467628</v>
      </c>
      <c r="H5" s="859">
        <v>0</v>
      </c>
      <c r="I5" s="859">
        <v>0</v>
      </c>
      <c r="J5" s="859">
        <v>0</v>
      </c>
      <c r="K5" s="859">
        <v>57.553956834532372</v>
      </c>
    </row>
    <row r="6" spans="1:11">
      <c r="A6" s="614">
        <v>42482</v>
      </c>
      <c r="B6" s="661">
        <v>91.377033873519039</v>
      </c>
      <c r="C6" s="661">
        <v>0</v>
      </c>
      <c r="D6" s="661">
        <v>0</v>
      </c>
      <c r="E6" s="661">
        <v>0</v>
      </c>
      <c r="F6" s="661">
        <v>8.6229661264809607</v>
      </c>
      <c r="G6" s="661">
        <v>46.9664</v>
      </c>
      <c r="H6" s="661">
        <v>0</v>
      </c>
      <c r="I6" s="661">
        <v>0</v>
      </c>
      <c r="J6" s="661">
        <v>0</v>
      </c>
      <c r="K6" s="661">
        <v>53.03</v>
      </c>
    </row>
    <row r="7" spans="1:11">
      <c r="A7" s="614">
        <v>42494</v>
      </c>
      <c r="B7" s="661">
        <v>6.0217578217698602</v>
      </c>
      <c r="C7" s="661">
        <v>0</v>
      </c>
      <c r="D7" s="661">
        <v>0</v>
      </c>
      <c r="E7" s="661">
        <v>0</v>
      </c>
      <c r="F7" s="661">
        <v>93.978242178230147</v>
      </c>
      <c r="G7" s="661">
        <v>34.25</v>
      </c>
      <c r="H7" s="661">
        <v>0</v>
      </c>
      <c r="I7" s="661">
        <v>0</v>
      </c>
      <c r="J7" s="661">
        <v>0</v>
      </c>
      <c r="K7" s="661">
        <v>65.75</v>
      </c>
    </row>
    <row r="8" spans="1:11">
      <c r="A8" s="614">
        <v>42525</v>
      </c>
      <c r="B8" s="661">
        <v>38.182435715666919</v>
      </c>
      <c r="C8" s="661">
        <v>0</v>
      </c>
      <c r="D8" s="661">
        <v>0</v>
      </c>
      <c r="E8" s="661">
        <v>0</v>
      </c>
      <c r="F8" s="661">
        <v>61.817564284333081</v>
      </c>
      <c r="G8" s="661">
        <v>42.446043165467628</v>
      </c>
      <c r="H8" s="661">
        <v>0</v>
      </c>
      <c r="I8" s="661">
        <v>0</v>
      </c>
      <c r="J8" s="661">
        <v>0</v>
      </c>
      <c r="K8" s="661">
        <v>57.553956834532372</v>
      </c>
    </row>
    <row r="9" spans="1:11">
      <c r="A9" s="1084" t="s">
        <v>723</v>
      </c>
      <c r="B9" s="1084"/>
      <c r="C9" s="1084"/>
      <c r="D9" s="1084"/>
      <c r="E9" s="1084"/>
      <c r="F9" s="1084"/>
      <c r="G9" s="861"/>
      <c r="H9" s="861"/>
      <c r="I9" s="861"/>
      <c r="J9" s="861"/>
      <c r="K9" s="861"/>
    </row>
    <row r="10" spans="1:11">
      <c r="A10" s="662" t="s">
        <v>485</v>
      </c>
      <c r="B10" s="663"/>
      <c r="C10" s="663"/>
      <c r="D10" s="663"/>
      <c r="E10" s="663"/>
      <c r="F10" s="663"/>
      <c r="G10" s="663"/>
      <c r="H10" s="663"/>
      <c r="I10" s="663"/>
      <c r="J10" s="664"/>
      <c r="K10" s="663"/>
    </row>
  </sheetData>
  <mergeCells count="4">
    <mergeCell ref="A2:A3"/>
    <mergeCell ref="B2:F2"/>
    <mergeCell ref="G2:K2"/>
    <mergeCell ref="A9:F9"/>
  </mergeCells>
  <pageMargins left="0.7" right="0.7" top="0.75" bottom="0.75" header="0.3" footer="0.3"/>
  <pageSetup scale="80" orientation="landscape" r:id="rId1"/>
</worksheet>
</file>

<file path=xl/worksheets/sheet35.xml><?xml version="1.0" encoding="utf-8"?>
<worksheet xmlns="http://schemas.openxmlformats.org/spreadsheetml/2006/main" xmlns:r="http://schemas.openxmlformats.org/officeDocument/2006/relationships">
  <dimension ref="A1:M10"/>
  <sheetViews>
    <sheetView workbookViewId="0">
      <selection activeCell="F20" sqref="F20"/>
    </sheetView>
  </sheetViews>
  <sheetFormatPr defaultColWidth="9.140625" defaultRowHeight="15"/>
  <cols>
    <col min="1" max="1" width="9.140625" style="659"/>
    <col min="2" max="2" width="11.7109375" style="659" customWidth="1"/>
    <col min="3" max="3" width="9.140625" style="659"/>
    <col min="4" max="4" width="13.140625" style="659" customWidth="1"/>
    <col min="5" max="5" width="9.28515625" style="659" customWidth="1"/>
    <col min="6" max="8" width="9.140625" style="659"/>
    <col min="9" max="9" width="12.5703125" style="659" customWidth="1"/>
    <col min="10" max="12" width="9.140625" style="659"/>
    <col min="13" max="13" width="9.140625" style="665"/>
    <col min="14" max="16384" width="9.140625" style="659"/>
  </cols>
  <sheetData>
    <row r="1" spans="1:13" ht="15.75">
      <c r="A1" s="658" t="str">
        <f>[6]Tables!$A$35</f>
        <v>Table 34: Category-wise Share of Turnover &amp; Open Interest in Equity Derivative Segment of NSE</v>
      </c>
    </row>
    <row r="2" spans="1:13" s="666" customFormat="1" ht="14.25" customHeight="1">
      <c r="A2" s="1123" t="s">
        <v>259</v>
      </c>
      <c r="B2" s="1126" t="s">
        <v>260</v>
      </c>
      <c r="C2" s="1126"/>
      <c r="D2" s="1126"/>
      <c r="E2" s="1126"/>
      <c r="F2" s="1126"/>
      <c r="G2" s="1126" t="s">
        <v>507</v>
      </c>
      <c r="H2" s="1126"/>
      <c r="I2" s="1126"/>
      <c r="J2" s="1126"/>
      <c r="K2" s="1126"/>
      <c r="M2" s="667"/>
    </row>
    <row r="3" spans="1:13" s="660" customFormat="1" ht="12.75">
      <c r="A3" s="1124"/>
      <c r="B3" s="906" t="s">
        <v>307</v>
      </c>
      <c r="C3" s="906" t="s">
        <v>508</v>
      </c>
      <c r="D3" s="906" t="s">
        <v>94</v>
      </c>
      <c r="E3" s="906" t="s">
        <v>263</v>
      </c>
      <c r="F3" s="906" t="s">
        <v>162</v>
      </c>
      <c r="G3" s="906" t="s">
        <v>307</v>
      </c>
      <c r="H3" s="906" t="s">
        <v>508</v>
      </c>
      <c r="I3" s="906" t="s">
        <v>94</v>
      </c>
      <c r="J3" s="906" t="s">
        <v>263</v>
      </c>
      <c r="K3" s="906" t="s">
        <v>162</v>
      </c>
      <c r="M3" s="668"/>
    </row>
    <row r="4" spans="1:13">
      <c r="A4" s="756" t="s">
        <v>677</v>
      </c>
      <c r="B4" s="859">
        <v>48.99</v>
      </c>
      <c r="C4" s="859">
        <v>12</v>
      </c>
      <c r="D4" s="859">
        <v>0.45</v>
      </c>
      <c r="E4" s="860">
        <v>0</v>
      </c>
      <c r="F4" s="859">
        <v>38.56</v>
      </c>
      <c r="G4" s="859">
        <v>14.99</v>
      </c>
      <c r="H4" s="859">
        <v>33.340000000000003</v>
      </c>
      <c r="I4" s="859">
        <v>9.17</v>
      </c>
      <c r="J4" s="859">
        <v>0</v>
      </c>
      <c r="K4" s="859">
        <v>42.499999999999993</v>
      </c>
    </row>
    <row r="5" spans="1:13">
      <c r="A5" s="756" t="s">
        <v>678</v>
      </c>
      <c r="B5" s="859">
        <v>44.97</v>
      </c>
      <c r="C5" s="859">
        <v>13.97</v>
      </c>
      <c r="D5" s="859">
        <v>0.4</v>
      </c>
      <c r="E5" s="860">
        <v>0</v>
      </c>
      <c r="F5" s="859">
        <v>40.659999999999997</v>
      </c>
      <c r="G5" s="859">
        <v>15.92</v>
      </c>
      <c r="H5" s="859">
        <v>29.99</v>
      </c>
      <c r="I5" s="859">
        <v>8.26</v>
      </c>
      <c r="J5" s="859">
        <v>0</v>
      </c>
      <c r="K5" s="859">
        <v>45.830000000000005</v>
      </c>
    </row>
    <row r="6" spans="1:13">
      <c r="A6" s="614">
        <v>42461</v>
      </c>
      <c r="B6" s="661">
        <v>45.697630165798003</v>
      </c>
      <c r="C6" s="661">
        <v>14.987383074075399</v>
      </c>
      <c r="D6" s="661">
        <v>0.44246600371304701</v>
      </c>
      <c r="E6" s="484">
        <v>0</v>
      </c>
      <c r="F6" s="661">
        <v>38.872520756413557</v>
      </c>
      <c r="G6" s="661">
        <v>15.03</v>
      </c>
      <c r="H6" s="661">
        <v>30.81</v>
      </c>
      <c r="I6" s="661">
        <v>8.42</v>
      </c>
      <c r="J6" s="661">
        <v>0</v>
      </c>
      <c r="K6" s="661">
        <v>45.74</v>
      </c>
    </row>
    <row r="7" spans="1:13">
      <c r="A7" s="614">
        <v>42492</v>
      </c>
      <c r="B7" s="661">
        <v>44.230040957129802</v>
      </c>
      <c r="C7" s="661">
        <v>14.890486541278401</v>
      </c>
      <c r="D7" s="661">
        <v>0.37788272422730801</v>
      </c>
      <c r="E7" s="484">
        <v>0</v>
      </c>
      <c r="F7" s="661">
        <v>40.501589777364494</v>
      </c>
      <c r="G7" s="661">
        <v>16.07</v>
      </c>
      <c r="H7" s="661">
        <v>30.04</v>
      </c>
      <c r="I7" s="661">
        <v>8</v>
      </c>
      <c r="J7" s="661">
        <v>0</v>
      </c>
      <c r="K7" s="661">
        <v>45.89</v>
      </c>
    </row>
    <row r="8" spans="1:13">
      <c r="A8" s="614">
        <v>42524</v>
      </c>
      <c r="B8" s="661">
        <v>44.990916779506797</v>
      </c>
      <c r="C8" s="661">
        <v>12.0362699901253</v>
      </c>
      <c r="D8" s="661">
        <v>0.36761741091091399</v>
      </c>
      <c r="E8" s="484">
        <v>0</v>
      </c>
      <c r="F8" s="661">
        <v>42.605195819456988</v>
      </c>
      <c r="G8" s="661">
        <v>16.66</v>
      </c>
      <c r="H8" s="661">
        <v>29.09</v>
      </c>
      <c r="I8" s="661">
        <v>8.41</v>
      </c>
      <c r="J8" s="661">
        <v>0</v>
      </c>
      <c r="K8" s="661">
        <v>45.85</v>
      </c>
    </row>
    <row r="9" spans="1:13">
      <c r="A9" s="1084" t="s">
        <v>723</v>
      </c>
      <c r="B9" s="1084"/>
      <c r="C9" s="1084"/>
      <c r="D9" s="1084"/>
      <c r="E9" s="1084"/>
      <c r="F9" s="1084"/>
    </row>
    <row r="10" spans="1:13">
      <c r="A10" s="858" t="s">
        <v>318</v>
      </c>
    </row>
  </sheetData>
  <mergeCells count="4">
    <mergeCell ref="A2:A3"/>
    <mergeCell ref="B2:F2"/>
    <mergeCell ref="G2:K2"/>
    <mergeCell ref="A9:F9"/>
  </mergeCells>
  <pageMargins left="0.7" right="0.7" top="0.75" bottom="0.75" header="0.3" footer="0.3"/>
  <pageSetup scale="85" orientation="landscape" r:id="rId1"/>
</worksheet>
</file>

<file path=xl/worksheets/sheet36.xml><?xml version="1.0" encoding="utf-8"?>
<worksheet xmlns="http://schemas.openxmlformats.org/spreadsheetml/2006/main" xmlns:r="http://schemas.openxmlformats.org/officeDocument/2006/relationships">
  <dimension ref="A1:J10"/>
  <sheetViews>
    <sheetView workbookViewId="0">
      <selection activeCell="F21" sqref="F21"/>
    </sheetView>
  </sheetViews>
  <sheetFormatPr defaultColWidth="9.140625" defaultRowHeight="15"/>
  <cols>
    <col min="1" max="1" width="7.85546875" style="258" customWidth="1"/>
    <col min="2" max="2" width="10.28515625" style="486" customWidth="1"/>
    <col min="3" max="3" width="9.140625" style="486"/>
    <col min="4" max="4" width="11.85546875" style="486" customWidth="1"/>
    <col min="5" max="6" width="8.5703125" style="486" customWidth="1"/>
    <col min="7" max="8" width="9.140625" style="486"/>
    <col min="9" max="9" width="9.5703125" style="486" customWidth="1"/>
    <col min="10" max="10" width="10.28515625" style="486" customWidth="1"/>
    <col min="11" max="16384" width="9.140625" style="258"/>
  </cols>
  <sheetData>
    <row r="1" spans="1:10" s="279" customFormat="1" ht="15.75">
      <c r="A1" s="257" t="str">
        <f>[7]Tables!$A$36</f>
        <v>Table 35: Instrument-wise Turnover in Index Derivatives at BSE</v>
      </c>
      <c r="B1" s="485"/>
      <c r="C1" s="485"/>
      <c r="D1" s="485"/>
      <c r="E1" s="485"/>
      <c r="F1" s="485"/>
      <c r="G1" s="485"/>
      <c r="H1" s="485"/>
      <c r="I1" s="485"/>
      <c r="J1" s="485"/>
    </row>
    <row r="2" spans="1:10" s="276" customFormat="1" ht="12.75">
      <c r="A2" s="1127" t="s">
        <v>259</v>
      </c>
      <c r="B2" s="1129" t="s">
        <v>509</v>
      </c>
      <c r="C2" s="1130"/>
      <c r="D2" s="1130"/>
      <c r="E2" s="1130"/>
      <c r="F2" s="1130"/>
      <c r="G2" s="1130"/>
      <c r="H2" s="1130"/>
      <c r="I2" s="1130"/>
      <c r="J2" s="1131"/>
    </row>
    <row r="3" spans="1:10" s="302" customFormat="1" ht="55.5" customHeight="1">
      <c r="A3" s="1128"/>
      <c r="B3" s="907" t="s">
        <v>510</v>
      </c>
      <c r="C3" s="907" t="s">
        <v>511</v>
      </c>
      <c r="D3" s="907" t="s">
        <v>512</v>
      </c>
      <c r="E3" s="907" t="s">
        <v>513</v>
      </c>
      <c r="F3" s="907" t="s">
        <v>514</v>
      </c>
      <c r="G3" s="907" t="s">
        <v>515</v>
      </c>
      <c r="H3" s="907" t="s">
        <v>516</v>
      </c>
      <c r="I3" s="907" t="s">
        <v>517</v>
      </c>
      <c r="J3" s="907" t="s">
        <v>518</v>
      </c>
    </row>
    <row r="4" spans="1:10">
      <c r="A4" s="756" t="s">
        <v>677</v>
      </c>
      <c r="B4" s="859">
        <v>100</v>
      </c>
      <c r="C4" s="859">
        <v>0</v>
      </c>
      <c r="D4" s="859">
        <v>0</v>
      </c>
      <c r="E4" s="859">
        <v>0</v>
      </c>
      <c r="F4" s="859">
        <v>0</v>
      </c>
      <c r="G4" s="859">
        <v>0</v>
      </c>
      <c r="H4" s="859">
        <v>0</v>
      </c>
      <c r="I4" s="859">
        <v>0</v>
      </c>
      <c r="J4" s="859">
        <v>0</v>
      </c>
    </row>
    <row r="5" spans="1:10">
      <c r="A5" s="756" t="s">
        <v>678</v>
      </c>
      <c r="B5" s="859">
        <v>100</v>
      </c>
      <c r="C5" s="859">
        <v>0</v>
      </c>
      <c r="D5" s="859">
        <v>0</v>
      </c>
      <c r="E5" s="859">
        <v>0</v>
      </c>
      <c r="F5" s="859">
        <v>0</v>
      </c>
      <c r="G5" s="859">
        <v>0</v>
      </c>
      <c r="H5" s="859">
        <v>0</v>
      </c>
      <c r="I5" s="859">
        <v>0</v>
      </c>
      <c r="J5" s="859">
        <v>0</v>
      </c>
    </row>
    <row r="6" spans="1:10">
      <c r="A6" s="614">
        <v>42464</v>
      </c>
      <c r="B6" s="661">
        <v>100</v>
      </c>
      <c r="C6" s="661">
        <v>0</v>
      </c>
      <c r="D6" s="661">
        <v>0</v>
      </c>
      <c r="E6" s="661">
        <v>0</v>
      </c>
      <c r="F6" s="661">
        <v>0</v>
      </c>
      <c r="G6" s="661">
        <v>0</v>
      </c>
      <c r="H6" s="661">
        <v>0</v>
      </c>
      <c r="I6" s="661">
        <v>0</v>
      </c>
      <c r="J6" s="661">
        <v>0</v>
      </c>
    </row>
    <row r="7" spans="1:10">
      <c r="A7" s="614">
        <v>42495</v>
      </c>
      <c r="B7" s="661">
        <v>100</v>
      </c>
      <c r="C7" s="661">
        <v>0</v>
      </c>
      <c r="D7" s="661">
        <v>0</v>
      </c>
      <c r="E7" s="661">
        <v>0</v>
      </c>
      <c r="F7" s="661">
        <v>0</v>
      </c>
      <c r="G7" s="661">
        <v>0</v>
      </c>
      <c r="H7" s="661">
        <v>0</v>
      </c>
      <c r="I7" s="661">
        <v>0</v>
      </c>
      <c r="J7" s="661">
        <v>0</v>
      </c>
    </row>
    <row r="8" spans="1:10">
      <c r="A8" s="614">
        <v>42527</v>
      </c>
      <c r="B8" s="661">
        <v>100</v>
      </c>
      <c r="C8" s="661">
        <v>0</v>
      </c>
      <c r="D8" s="661">
        <v>0</v>
      </c>
      <c r="E8" s="661">
        <v>0</v>
      </c>
      <c r="F8" s="661">
        <v>0</v>
      </c>
      <c r="G8" s="661">
        <v>0</v>
      </c>
      <c r="H8" s="661">
        <v>0</v>
      </c>
      <c r="I8" s="661">
        <v>0</v>
      </c>
      <c r="J8" s="661">
        <v>0</v>
      </c>
    </row>
    <row r="9" spans="1:10">
      <c r="A9" s="1084" t="s">
        <v>723</v>
      </c>
      <c r="B9" s="1084"/>
      <c r="C9" s="1084"/>
      <c r="D9" s="1084"/>
      <c r="E9" s="1084"/>
      <c r="F9" s="1084"/>
      <c r="G9" s="861"/>
      <c r="H9" s="861"/>
      <c r="I9" s="861"/>
      <c r="J9" s="861"/>
    </row>
    <row r="10" spans="1:10">
      <c r="A10" s="306" t="s">
        <v>485</v>
      </c>
      <c r="B10" s="274"/>
      <c r="C10" s="274"/>
      <c r="D10" s="274"/>
      <c r="E10" s="274"/>
      <c r="F10" s="274"/>
      <c r="G10" s="274"/>
      <c r="H10" s="274"/>
      <c r="I10" s="274"/>
    </row>
  </sheetData>
  <mergeCells count="3">
    <mergeCell ref="A2:A3"/>
    <mergeCell ref="B2:J2"/>
    <mergeCell ref="A9:F9"/>
  </mergeCells>
  <pageMargins left="0.7" right="0.7" top="0.75" bottom="0.75" header="0.3" footer="0.3"/>
  <pageSetup scale="85" orientation="landscape" r:id="rId1"/>
</worksheet>
</file>

<file path=xl/worksheets/sheet37.xml><?xml version="1.0" encoding="utf-8"?>
<worksheet xmlns="http://schemas.openxmlformats.org/spreadsheetml/2006/main" xmlns:r="http://schemas.openxmlformats.org/officeDocument/2006/relationships">
  <dimension ref="A1:K10"/>
  <sheetViews>
    <sheetView workbookViewId="0">
      <selection activeCell="F29" sqref="F29"/>
    </sheetView>
  </sheetViews>
  <sheetFormatPr defaultColWidth="10.85546875" defaultRowHeight="15"/>
  <cols>
    <col min="1" max="1" width="8.85546875" style="258" customWidth="1"/>
    <col min="2" max="2" width="9.42578125" style="486" customWidth="1"/>
    <col min="3" max="3" width="9.140625" style="486" customWidth="1"/>
    <col min="4" max="4" width="13" style="486" customWidth="1"/>
    <col min="5" max="5" width="13.7109375" style="486" customWidth="1"/>
    <col min="6" max="6" width="10.5703125" style="486" customWidth="1"/>
    <col min="7" max="7" width="11.28515625" style="486" customWidth="1"/>
    <col min="8" max="9" width="9.7109375" style="486" customWidth="1"/>
    <col min="10" max="10" width="9.140625" style="258" customWidth="1"/>
    <col min="11" max="16384" width="10.85546875" style="258"/>
  </cols>
  <sheetData>
    <row r="1" spans="1:11" s="279" customFormat="1" ht="15.75">
      <c r="A1" s="257" t="str">
        <f>[7]Tables!$A$37</f>
        <v>Table 36: Instrument-wise Turnover in Index Derivatives at NSE</v>
      </c>
      <c r="B1" s="485"/>
      <c r="C1" s="485"/>
      <c r="D1" s="485"/>
      <c r="E1" s="485"/>
      <c r="F1" s="485"/>
      <c r="G1" s="485"/>
      <c r="H1" s="485"/>
      <c r="I1" s="485"/>
    </row>
    <row r="2" spans="1:11" s="276" customFormat="1" ht="20.25" customHeight="1">
      <c r="A2" s="1127" t="s">
        <v>259</v>
      </c>
      <c r="B2" s="1132" t="s">
        <v>509</v>
      </c>
      <c r="C2" s="1133"/>
      <c r="D2" s="1133"/>
      <c r="E2" s="1133"/>
      <c r="F2" s="1133"/>
      <c r="G2" s="1133"/>
      <c r="H2" s="1133"/>
      <c r="I2" s="1133"/>
      <c r="J2" s="1133"/>
      <c r="K2" s="1134"/>
    </row>
    <row r="3" spans="1:11" s="302" customFormat="1" ht="12.75">
      <c r="A3" s="1128"/>
      <c r="B3" s="907" t="s">
        <v>519</v>
      </c>
      <c r="C3" s="907" t="s">
        <v>520</v>
      </c>
      <c r="D3" s="907" t="s">
        <v>521</v>
      </c>
      <c r="E3" s="907" t="s">
        <v>522</v>
      </c>
      <c r="F3" s="907" t="s">
        <v>523</v>
      </c>
      <c r="G3" s="907" t="s">
        <v>524</v>
      </c>
      <c r="H3" s="907" t="s">
        <v>525</v>
      </c>
      <c r="I3" s="907" t="s">
        <v>526</v>
      </c>
      <c r="J3" s="907" t="s">
        <v>527</v>
      </c>
      <c r="K3" s="907" t="s">
        <v>528</v>
      </c>
    </row>
    <row r="4" spans="1:11">
      <c r="A4" s="756" t="s">
        <v>677</v>
      </c>
      <c r="B4" s="859">
        <v>85.496961833331</v>
      </c>
      <c r="C4" s="859">
        <v>6.1454637173678607E-3</v>
      </c>
      <c r="D4" s="859">
        <v>14.47967800393473</v>
      </c>
      <c r="E4" s="859">
        <v>3.2970523393007308E-4</v>
      </c>
      <c r="F4" s="859">
        <v>2.8278204796393859E-6</v>
      </c>
      <c r="G4" s="859">
        <v>4.6270855947161742E-6</v>
      </c>
      <c r="H4" s="859">
        <v>1.380245376578285E-5</v>
      </c>
      <c r="I4" s="859">
        <v>8.1620364917005354E-3</v>
      </c>
      <c r="J4" s="859">
        <v>8.6825428534729882E-3</v>
      </c>
      <c r="K4" s="859">
        <v>1.9157077912717019E-5</v>
      </c>
    </row>
    <row r="5" spans="1:11">
      <c r="A5" s="756" t="s">
        <v>678</v>
      </c>
      <c r="B5" s="859">
        <v>81.091634600419098</v>
      </c>
      <c r="C5" s="859">
        <v>3.6796031067262355E-3</v>
      </c>
      <c r="D5" s="859">
        <v>18.889906927582913</v>
      </c>
      <c r="E5" s="859">
        <v>1.3221165244694549E-6</v>
      </c>
      <c r="F5" s="859">
        <v>0</v>
      </c>
      <c r="G5" s="859">
        <v>4.2922836942330525E-6</v>
      </c>
      <c r="H5" s="859">
        <v>3.6858511517747591E-6</v>
      </c>
      <c r="I5" s="859">
        <v>8.8626657951704716E-3</v>
      </c>
      <c r="J5" s="859">
        <v>5.9069028450507649E-3</v>
      </c>
      <c r="K5" s="859">
        <v>1.9157077912717019E-5</v>
      </c>
    </row>
    <row r="6" spans="1:11">
      <c r="A6" s="614">
        <v>42476</v>
      </c>
      <c r="B6" s="661">
        <v>85.575284014614596</v>
      </c>
      <c r="C6" s="661">
        <v>5.1991216277110942E-3</v>
      </c>
      <c r="D6" s="661">
        <v>14.400293364154882</v>
      </c>
      <c r="E6" s="661">
        <v>3.6032049031259036E-6</v>
      </c>
      <c r="F6" s="661">
        <v>0</v>
      </c>
      <c r="G6" s="661">
        <v>5.2376383580436231E-6</v>
      </c>
      <c r="H6" s="661">
        <v>2.7732582453731572E-6</v>
      </c>
      <c r="I6" s="661">
        <v>1.1766421767928401E-2</v>
      </c>
      <c r="J6" s="661">
        <v>7.449671326817087E-3</v>
      </c>
      <c r="K6" s="661">
        <v>2.7732582453731572E-6</v>
      </c>
    </row>
    <row r="7" spans="1:11">
      <c r="A7" s="614">
        <v>42506</v>
      </c>
      <c r="B7" s="661">
        <v>86.634413299473863</v>
      </c>
      <c r="C7" s="661">
        <v>5.2376383580436231E-6</v>
      </c>
      <c r="D7" s="661">
        <v>13.34958127912231</v>
      </c>
      <c r="E7" s="661">
        <v>3.6032049031259036E-6</v>
      </c>
      <c r="F7" s="661">
        <v>5.2376383580436231E-6</v>
      </c>
      <c r="G7" s="661">
        <v>5.2376383580436231E-6</v>
      </c>
      <c r="H7" s="661">
        <v>2.7732582453731572E-6</v>
      </c>
      <c r="I7" s="661">
        <v>1.1766421767928409E-2</v>
      </c>
      <c r="J7" s="661">
        <v>5.7525376331858556E-3</v>
      </c>
      <c r="K7" s="661">
        <v>2.7732582453731572E-6</v>
      </c>
    </row>
    <row r="8" spans="1:11">
      <c r="A8" s="614">
        <v>42522</v>
      </c>
      <c r="B8" s="661">
        <v>72.285708433026201</v>
      </c>
      <c r="C8" s="661">
        <v>5.2376383580436231E-6</v>
      </c>
      <c r="D8" s="661">
        <v>27.698295903261389</v>
      </c>
      <c r="E8" s="661">
        <v>3.6032049031259036E-6</v>
      </c>
      <c r="F8" s="661">
        <v>5.2376383580436231E-6</v>
      </c>
      <c r="G8" s="661">
        <v>5.2376383580436231E-6</v>
      </c>
      <c r="H8" s="661">
        <v>2.7732582453731572E-6</v>
      </c>
      <c r="I8" s="661">
        <v>1.1766421767928409E-2</v>
      </c>
      <c r="J8" s="661">
        <v>4.8177743064703703E-3</v>
      </c>
      <c r="K8" s="661">
        <v>2.7732582453731572E-6</v>
      </c>
    </row>
    <row r="9" spans="1:11">
      <c r="A9" s="1084" t="s">
        <v>723</v>
      </c>
      <c r="B9" s="1084"/>
      <c r="C9" s="1084"/>
      <c r="D9" s="1084"/>
      <c r="E9" s="1084"/>
      <c r="F9" s="1084"/>
      <c r="G9" s="861"/>
      <c r="H9" s="861"/>
      <c r="I9" s="861"/>
      <c r="J9" s="861"/>
      <c r="K9" s="861"/>
    </row>
    <row r="10" spans="1:11">
      <c r="A10" s="306" t="s">
        <v>318</v>
      </c>
      <c r="B10" s="274"/>
      <c r="C10" s="274"/>
      <c r="D10" s="274"/>
      <c r="E10" s="274"/>
      <c r="F10" s="274"/>
      <c r="G10" s="274"/>
      <c r="H10" s="274"/>
      <c r="I10" s="274"/>
      <c r="J10" s="274"/>
      <c r="K10" s="274"/>
    </row>
  </sheetData>
  <mergeCells count="3">
    <mergeCell ref="A2:A3"/>
    <mergeCell ref="B2:K2"/>
    <mergeCell ref="A9:F9"/>
  </mergeCells>
  <pageMargins left="0.7" right="0.7" top="0.75" bottom="0.75" header="0.3" footer="0.3"/>
  <pageSetup scale="85" orientation="landscape" r:id="rId1"/>
</worksheet>
</file>

<file path=xl/worksheets/sheet38.xml><?xml version="1.0" encoding="utf-8"?>
<worksheet xmlns="http://schemas.openxmlformats.org/spreadsheetml/2006/main" xmlns:r="http://schemas.openxmlformats.org/officeDocument/2006/relationships">
  <dimension ref="A1:O20"/>
  <sheetViews>
    <sheetView zoomScaleSheetLayoutView="100" workbookViewId="0">
      <selection activeCell="G17" sqref="G17"/>
    </sheetView>
  </sheetViews>
  <sheetFormatPr defaultColWidth="8.85546875" defaultRowHeight="12.75"/>
  <cols>
    <col min="1" max="1" width="7.5703125" style="487" customWidth="1"/>
    <col min="2" max="2" width="7.7109375" style="487" customWidth="1"/>
    <col min="3" max="3" width="9.85546875" style="487" customWidth="1"/>
    <col min="4" max="4" width="8.85546875" style="487" customWidth="1"/>
    <col min="5" max="5" width="10.28515625" style="487" customWidth="1"/>
    <col min="6" max="6" width="9.140625" style="487" customWidth="1"/>
    <col min="7" max="7" width="9.85546875" style="487" customWidth="1"/>
    <col min="8" max="8" width="9.140625" style="487" customWidth="1"/>
    <col min="9" max="9" width="10.42578125" style="487" customWidth="1"/>
    <col min="10" max="10" width="8.5703125" style="487" customWidth="1"/>
    <col min="11" max="11" width="9" style="487" bestFit="1" customWidth="1"/>
    <col min="12" max="12" width="8.28515625" style="487" customWidth="1"/>
    <col min="13" max="13" width="1.85546875" style="487" hidden="1" customWidth="1"/>
    <col min="14" max="244" width="8.85546875" style="487"/>
    <col min="245" max="245" width="12.140625" style="487" customWidth="1"/>
    <col min="246" max="246" width="9" style="487" customWidth="1"/>
    <col min="247" max="247" width="11.85546875" style="487" customWidth="1"/>
    <col min="248" max="248" width="10.7109375" style="487" customWidth="1"/>
    <col min="249" max="249" width="12" style="487" customWidth="1"/>
    <col min="250" max="251" width="11.85546875" style="487" customWidth="1"/>
    <col min="252" max="254" width="11" style="487" customWidth="1"/>
    <col min="255" max="255" width="14.5703125" style="487" customWidth="1"/>
    <col min="256" max="256" width="13.7109375" style="487" customWidth="1"/>
    <col min="257" max="257" width="1.85546875" style="487" customWidth="1"/>
    <col min="258" max="500" width="8.85546875" style="487"/>
    <col min="501" max="501" width="12.140625" style="487" customWidth="1"/>
    <col min="502" max="502" width="9" style="487" customWidth="1"/>
    <col min="503" max="503" width="11.85546875" style="487" customWidth="1"/>
    <col min="504" max="504" width="10.7109375" style="487" customWidth="1"/>
    <col min="505" max="505" width="12" style="487" customWidth="1"/>
    <col min="506" max="507" width="11.85546875" style="487" customWidth="1"/>
    <col min="508" max="510" width="11" style="487" customWidth="1"/>
    <col min="511" max="511" width="14.5703125" style="487" customWidth="1"/>
    <col min="512" max="512" width="13.7109375" style="487" customWidth="1"/>
    <col min="513" max="513" width="1.85546875" style="487" customWidth="1"/>
    <col min="514" max="756" width="8.85546875" style="487"/>
    <col min="757" max="757" width="12.140625" style="487" customWidth="1"/>
    <col min="758" max="758" width="9" style="487" customWidth="1"/>
    <col min="759" max="759" width="11.85546875" style="487" customWidth="1"/>
    <col min="760" max="760" width="10.7109375" style="487" customWidth="1"/>
    <col min="761" max="761" width="12" style="487" customWidth="1"/>
    <col min="762" max="763" width="11.85546875" style="487" customWidth="1"/>
    <col min="764" max="766" width="11" style="487" customWidth="1"/>
    <col min="767" max="767" width="14.5703125" style="487" customWidth="1"/>
    <col min="768" max="768" width="13.7109375" style="487" customWidth="1"/>
    <col min="769" max="769" width="1.85546875" style="487" customWidth="1"/>
    <col min="770" max="1012" width="8.85546875" style="487"/>
    <col min="1013" max="1013" width="12.140625" style="487" customWidth="1"/>
    <col min="1014" max="1014" width="9" style="487" customWidth="1"/>
    <col min="1015" max="1015" width="11.85546875" style="487" customWidth="1"/>
    <col min="1016" max="1016" width="10.7109375" style="487" customWidth="1"/>
    <col min="1017" max="1017" width="12" style="487" customWidth="1"/>
    <col min="1018" max="1019" width="11.85546875" style="487" customWidth="1"/>
    <col min="1020" max="1022" width="11" style="487" customWidth="1"/>
    <col min="1023" max="1023" width="14.5703125" style="487" customWidth="1"/>
    <col min="1024" max="1024" width="13.7109375" style="487" customWidth="1"/>
    <col min="1025" max="1025" width="1.85546875" style="487" customWidth="1"/>
    <col min="1026" max="1268" width="8.85546875" style="487"/>
    <col min="1269" max="1269" width="12.140625" style="487" customWidth="1"/>
    <col min="1270" max="1270" width="9" style="487" customWidth="1"/>
    <col min="1271" max="1271" width="11.85546875" style="487" customWidth="1"/>
    <col min="1272" max="1272" width="10.7109375" style="487" customWidth="1"/>
    <col min="1273" max="1273" width="12" style="487" customWidth="1"/>
    <col min="1274" max="1275" width="11.85546875" style="487" customWidth="1"/>
    <col min="1276" max="1278" width="11" style="487" customWidth="1"/>
    <col min="1279" max="1279" width="14.5703125" style="487" customWidth="1"/>
    <col min="1280" max="1280" width="13.7109375" style="487" customWidth="1"/>
    <col min="1281" max="1281" width="1.85546875" style="487" customWidth="1"/>
    <col min="1282" max="1524" width="8.85546875" style="487"/>
    <col min="1525" max="1525" width="12.140625" style="487" customWidth="1"/>
    <col min="1526" max="1526" width="9" style="487" customWidth="1"/>
    <col min="1527" max="1527" width="11.85546875" style="487" customWidth="1"/>
    <col min="1528" max="1528" width="10.7109375" style="487" customWidth="1"/>
    <col min="1529" max="1529" width="12" style="487" customWidth="1"/>
    <col min="1530" max="1531" width="11.85546875" style="487" customWidth="1"/>
    <col min="1532" max="1534" width="11" style="487" customWidth="1"/>
    <col min="1535" max="1535" width="14.5703125" style="487" customWidth="1"/>
    <col min="1536" max="1536" width="13.7109375" style="487" customWidth="1"/>
    <col min="1537" max="1537" width="1.85546875" style="487" customWidth="1"/>
    <col min="1538" max="1780" width="8.85546875" style="487"/>
    <col min="1781" max="1781" width="12.140625" style="487" customWidth="1"/>
    <col min="1782" max="1782" width="9" style="487" customWidth="1"/>
    <col min="1783" max="1783" width="11.85546875" style="487" customWidth="1"/>
    <col min="1784" max="1784" width="10.7109375" style="487" customWidth="1"/>
    <col min="1785" max="1785" width="12" style="487" customWidth="1"/>
    <col min="1786" max="1787" width="11.85546875" style="487" customWidth="1"/>
    <col min="1788" max="1790" width="11" style="487" customWidth="1"/>
    <col min="1791" max="1791" width="14.5703125" style="487" customWidth="1"/>
    <col min="1792" max="1792" width="13.7109375" style="487" customWidth="1"/>
    <col min="1793" max="1793" width="1.85546875" style="487" customWidth="1"/>
    <col min="1794" max="2036" width="8.85546875" style="487"/>
    <col min="2037" max="2037" width="12.140625" style="487" customWidth="1"/>
    <col min="2038" max="2038" width="9" style="487" customWidth="1"/>
    <col min="2039" max="2039" width="11.85546875" style="487" customWidth="1"/>
    <col min="2040" max="2040" width="10.7109375" style="487" customWidth="1"/>
    <col min="2041" max="2041" width="12" style="487" customWidth="1"/>
    <col min="2042" max="2043" width="11.85546875" style="487" customWidth="1"/>
    <col min="2044" max="2046" width="11" style="487" customWidth="1"/>
    <col min="2047" max="2047" width="14.5703125" style="487" customWidth="1"/>
    <col min="2048" max="2048" width="13.7109375" style="487" customWidth="1"/>
    <col min="2049" max="2049" width="1.85546875" style="487" customWidth="1"/>
    <col min="2050" max="2292" width="8.85546875" style="487"/>
    <col min="2293" max="2293" width="12.140625" style="487" customWidth="1"/>
    <col min="2294" max="2294" width="9" style="487" customWidth="1"/>
    <col min="2295" max="2295" width="11.85546875" style="487" customWidth="1"/>
    <col min="2296" max="2296" width="10.7109375" style="487" customWidth="1"/>
    <col min="2297" max="2297" width="12" style="487" customWidth="1"/>
    <col min="2298" max="2299" width="11.85546875" style="487" customWidth="1"/>
    <col min="2300" max="2302" width="11" style="487" customWidth="1"/>
    <col min="2303" max="2303" width="14.5703125" style="487" customWidth="1"/>
    <col min="2304" max="2304" width="13.7109375" style="487" customWidth="1"/>
    <col min="2305" max="2305" width="1.85546875" style="487" customWidth="1"/>
    <col min="2306" max="2548" width="8.85546875" style="487"/>
    <col min="2549" max="2549" width="12.140625" style="487" customWidth="1"/>
    <col min="2550" max="2550" width="9" style="487" customWidth="1"/>
    <col min="2551" max="2551" width="11.85546875" style="487" customWidth="1"/>
    <col min="2552" max="2552" width="10.7109375" style="487" customWidth="1"/>
    <col min="2553" max="2553" width="12" style="487" customWidth="1"/>
    <col min="2554" max="2555" width="11.85546875" style="487" customWidth="1"/>
    <col min="2556" max="2558" width="11" style="487" customWidth="1"/>
    <col min="2559" max="2559" width="14.5703125" style="487" customWidth="1"/>
    <col min="2560" max="2560" width="13.7109375" style="487" customWidth="1"/>
    <col min="2561" max="2561" width="1.85546875" style="487" customWidth="1"/>
    <col min="2562" max="2804" width="8.85546875" style="487"/>
    <col min="2805" max="2805" width="12.140625" style="487" customWidth="1"/>
    <col min="2806" max="2806" width="9" style="487" customWidth="1"/>
    <col min="2807" max="2807" width="11.85546875" style="487" customWidth="1"/>
    <col min="2808" max="2808" width="10.7109375" style="487" customWidth="1"/>
    <col min="2809" max="2809" width="12" style="487" customWidth="1"/>
    <col min="2810" max="2811" width="11.85546875" style="487" customWidth="1"/>
    <col min="2812" max="2814" width="11" style="487" customWidth="1"/>
    <col min="2815" max="2815" width="14.5703125" style="487" customWidth="1"/>
    <col min="2816" max="2816" width="13.7109375" style="487" customWidth="1"/>
    <col min="2817" max="2817" width="1.85546875" style="487" customWidth="1"/>
    <col min="2818" max="3060" width="8.85546875" style="487"/>
    <col min="3061" max="3061" width="12.140625" style="487" customWidth="1"/>
    <col min="3062" max="3062" width="9" style="487" customWidth="1"/>
    <col min="3063" max="3063" width="11.85546875" style="487" customWidth="1"/>
    <col min="3064" max="3064" width="10.7109375" style="487" customWidth="1"/>
    <col min="3065" max="3065" width="12" style="487" customWidth="1"/>
    <col min="3066" max="3067" width="11.85546875" style="487" customWidth="1"/>
    <col min="3068" max="3070" width="11" style="487" customWidth="1"/>
    <col min="3071" max="3071" width="14.5703125" style="487" customWidth="1"/>
    <col min="3072" max="3072" width="13.7109375" style="487" customWidth="1"/>
    <col min="3073" max="3073" width="1.85546875" style="487" customWidth="1"/>
    <col min="3074" max="3316" width="8.85546875" style="487"/>
    <col min="3317" max="3317" width="12.140625" style="487" customWidth="1"/>
    <col min="3318" max="3318" width="9" style="487" customWidth="1"/>
    <col min="3319" max="3319" width="11.85546875" style="487" customWidth="1"/>
    <col min="3320" max="3320" width="10.7109375" style="487" customWidth="1"/>
    <col min="3321" max="3321" width="12" style="487" customWidth="1"/>
    <col min="3322" max="3323" width="11.85546875" style="487" customWidth="1"/>
    <col min="3324" max="3326" width="11" style="487" customWidth="1"/>
    <col min="3327" max="3327" width="14.5703125" style="487" customWidth="1"/>
    <col min="3328" max="3328" width="13.7109375" style="487" customWidth="1"/>
    <col min="3329" max="3329" width="1.85546875" style="487" customWidth="1"/>
    <col min="3330" max="3572" width="8.85546875" style="487"/>
    <col min="3573" max="3573" width="12.140625" style="487" customWidth="1"/>
    <col min="3574" max="3574" width="9" style="487" customWidth="1"/>
    <col min="3575" max="3575" width="11.85546875" style="487" customWidth="1"/>
    <col min="3576" max="3576" width="10.7109375" style="487" customWidth="1"/>
    <col min="3577" max="3577" width="12" style="487" customWidth="1"/>
    <col min="3578" max="3579" width="11.85546875" style="487" customWidth="1"/>
    <col min="3580" max="3582" width="11" style="487" customWidth="1"/>
    <col min="3583" max="3583" width="14.5703125" style="487" customWidth="1"/>
    <col min="3584" max="3584" width="13.7109375" style="487" customWidth="1"/>
    <col min="3585" max="3585" width="1.85546875" style="487" customWidth="1"/>
    <col min="3586" max="3828" width="8.85546875" style="487"/>
    <col min="3829" max="3829" width="12.140625" style="487" customWidth="1"/>
    <col min="3830" max="3830" width="9" style="487" customWidth="1"/>
    <col min="3831" max="3831" width="11.85546875" style="487" customWidth="1"/>
    <col min="3832" max="3832" width="10.7109375" style="487" customWidth="1"/>
    <col min="3833" max="3833" width="12" style="487" customWidth="1"/>
    <col min="3834" max="3835" width="11.85546875" style="487" customWidth="1"/>
    <col min="3836" max="3838" width="11" style="487" customWidth="1"/>
    <col min="3839" max="3839" width="14.5703125" style="487" customWidth="1"/>
    <col min="3840" max="3840" width="13.7109375" style="487" customWidth="1"/>
    <col min="3841" max="3841" width="1.85546875" style="487" customWidth="1"/>
    <col min="3842" max="4084" width="8.85546875" style="487"/>
    <col min="4085" max="4085" width="12.140625" style="487" customWidth="1"/>
    <col min="4086" max="4086" width="9" style="487" customWidth="1"/>
    <col min="4087" max="4087" width="11.85546875" style="487" customWidth="1"/>
    <col min="4088" max="4088" width="10.7109375" style="487" customWidth="1"/>
    <col min="4089" max="4089" width="12" style="487" customWidth="1"/>
    <col min="4090" max="4091" width="11.85546875" style="487" customWidth="1"/>
    <col min="4092" max="4094" width="11" style="487" customWidth="1"/>
    <col min="4095" max="4095" width="14.5703125" style="487" customWidth="1"/>
    <col min="4096" max="4096" width="13.7109375" style="487" customWidth="1"/>
    <col min="4097" max="4097" width="1.85546875" style="487" customWidth="1"/>
    <col min="4098" max="4340" width="8.85546875" style="487"/>
    <col min="4341" max="4341" width="12.140625" style="487" customWidth="1"/>
    <col min="4342" max="4342" width="9" style="487" customWidth="1"/>
    <col min="4343" max="4343" width="11.85546875" style="487" customWidth="1"/>
    <col min="4344" max="4344" width="10.7109375" style="487" customWidth="1"/>
    <col min="4345" max="4345" width="12" style="487" customWidth="1"/>
    <col min="4346" max="4347" width="11.85546875" style="487" customWidth="1"/>
    <col min="4348" max="4350" width="11" style="487" customWidth="1"/>
    <col min="4351" max="4351" width="14.5703125" style="487" customWidth="1"/>
    <col min="4352" max="4352" width="13.7109375" style="487" customWidth="1"/>
    <col min="4353" max="4353" width="1.85546875" style="487" customWidth="1"/>
    <col min="4354" max="4596" width="8.85546875" style="487"/>
    <col min="4597" max="4597" width="12.140625" style="487" customWidth="1"/>
    <col min="4598" max="4598" width="9" style="487" customWidth="1"/>
    <col min="4599" max="4599" width="11.85546875" style="487" customWidth="1"/>
    <col min="4600" max="4600" width="10.7109375" style="487" customWidth="1"/>
    <col min="4601" max="4601" width="12" style="487" customWidth="1"/>
    <col min="4602" max="4603" width="11.85546875" style="487" customWidth="1"/>
    <col min="4604" max="4606" width="11" style="487" customWidth="1"/>
    <col min="4607" max="4607" width="14.5703125" style="487" customWidth="1"/>
    <col min="4608" max="4608" width="13.7109375" style="487" customWidth="1"/>
    <col min="4609" max="4609" width="1.85546875" style="487" customWidth="1"/>
    <col min="4610" max="4852" width="8.85546875" style="487"/>
    <col min="4853" max="4853" width="12.140625" style="487" customWidth="1"/>
    <col min="4854" max="4854" width="9" style="487" customWidth="1"/>
    <col min="4855" max="4855" width="11.85546875" style="487" customWidth="1"/>
    <col min="4856" max="4856" width="10.7109375" style="487" customWidth="1"/>
    <col min="4857" max="4857" width="12" style="487" customWidth="1"/>
    <col min="4858" max="4859" width="11.85546875" style="487" customWidth="1"/>
    <col min="4860" max="4862" width="11" style="487" customWidth="1"/>
    <col min="4863" max="4863" width="14.5703125" style="487" customWidth="1"/>
    <col min="4864" max="4864" width="13.7109375" style="487" customWidth="1"/>
    <col min="4865" max="4865" width="1.85546875" style="487" customWidth="1"/>
    <col min="4866" max="5108" width="8.85546875" style="487"/>
    <col min="5109" max="5109" width="12.140625" style="487" customWidth="1"/>
    <col min="5110" max="5110" width="9" style="487" customWidth="1"/>
    <col min="5111" max="5111" width="11.85546875" style="487" customWidth="1"/>
    <col min="5112" max="5112" width="10.7109375" style="487" customWidth="1"/>
    <col min="5113" max="5113" width="12" style="487" customWidth="1"/>
    <col min="5114" max="5115" width="11.85546875" style="487" customWidth="1"/>
    <col min="5116" max="5118" width="11" style="487" customWidth="1"/>
    <col min="5119" max="5119" width="14.5703125" style="487" customWidth="1"/>
    <col min="5120" max="5120" width="13.7109375" style="487" customWidth="1"/>
    <col min="5121" max="5121" width="1.85546875" style="487" customWidth="1"/>
    <col min="5122" max="5364" width="8.85546875" style="487"/>
    <col min="5365" max="5365" width="12.140625" style="487" customWidth="1"/>
    <col min="5366" max="5366" width="9" style="487" customWidth="1"/>
    <col min="5367" max="5367" width="11.85546875" style="487" customWidth="1"/>
    <col min="5368" max="5368" width="10.7109375" style="487" customWidth="1"/>
    <col min="5369" max="5369" width="12" style="487" customWidth="1"/>
    <col min="5370" max="5371" width="11.85546875" style="487" customWidth="1"/>
    <col min="5372" max="5374" width="11" style="487" customWidth="1"/>
    <col min="5375" max="5375" width="14.5703125" style="487" customWidth="1"/>
    <col min="5376" max="5376" width="13.7109375" style="487" customWidth="1"/>
    <col min="5377" max="5377" width="1.85546875" style="487" customWidth="1"/>
    <col min="5378" max="5620" width="8.85546875" style="487"/>
    <col min="5621" max="5621" width="12.140625" style="487" customWidth="1"/>
    <col min="5622" max="5622" width="9" style="487" customWidth="1"/>
    <col min="5623" max="5623" width="11.85546875" style="487" customWidth="1"/>
    <col min="5624" max="5624" width="10.7109375" style="487" customWidth="1"/>
    <col min="5625" max="5625" width="12" style="487" customWidth="1"/>
    <col min="5626" max="5627" width="11.85546875" style="487" customWidth="1"/>
    <col min="5628" max="5630" width="11" style="487" customWidth="1"/>
    <col min="5631" max="5631" width="14.5703125" style="487" customWidth="1"/>
    <col min="5632" max="5632" width="13.7109375" style="487" customWidth="1"/>
    <col min="5633" max="5633" width="1.85546875" style="487" customWidth="1"/>
    <col min="5634" max="5876" width="8.85546875" style="487"/>
    <col min="5877" max="5877" width="12.140625" style="487" customWidth="1"/>
    <col min="5878" max="5878" width="9" style="487" customWidth="1"/>
    <col min="5879" max="5879" width="11.85546875" style="487" customWidth="1"/>
    <col min="5880" max="5880" width="10.7109375" style="487" customWidth="1"/>
    <col min="5881" max="5881" width="12" style="487" customWidth="1"/>
    <col min="5882" max="5883" width="11.85546875" style="487" customWidth="1"/>
    <col min="5884" max="5886" width="11" style="487" customWidth="1"/>
    <col min="5887" max="5887" width="14.5703125" style="487" customWidth="1"/>
    <col min="5888" max="5888" width="13.7109375" style="487" customWidth="1"/>
    <col min="5889" max="5889" width="1.85546875" style="487" customWidth="1"/>
    <col min="5890" max="6132" width="8.85546875" style="487"/>
    <col min="6133" max="6133" width="12.140625" style="487" customWidth="1"/>
    <col min="6134" max="6134" width="9" style="487" customWidth="1"/>
    <col min="6135" max="6135" width="11.85546875" style="487" customWidth="1"/>
    <col min="6136" max="6136" width="10.7109375" style="487" customWidth="1"/>
    <col min="6137" max="6137" width="12" style="487" customWidth="1"/>
    <col min="6138" max="6139" width="11.85546875" style="487" customWidth="1"/>
    <col min="6140" max="6142" width="11" style="487" customWidth="1"/>
    <col min="6143" max="6143" width="14.5703125" style="487" customWidth="1"/>
    <col min="6144" max="6144" width="13.7109375" style="487" customWidth="1"/>
    <col min="6145" max="6145" width="1.85546875" style="487" customWidth="1"/>
    <col min="6146" max="6388" width="8.85546875" style="487"/>
    <col min="6389" max="6389" width="12.140625" style="487" customWidth="1"/>
    <col min="6390" max="6390" width="9" style="487" customWidth="1"/>
    <col min="6391" max="6391" width="11.85546875" style="487" customWidth="1"/>
    <col min="6392" max="6392" width="10.7109375" style="487" customWidth="1"/>
    <col min="6393" max="6393" width="12" style="487" customWidth="1"/>
    <col min="6394" max="6395" width="11.85546875" style="487" customWidth="1"/>
    <col min="6396" max="6398" width="11" style="487" customWidth="1"/>
    <col min="6399" max="6399" width="14.5703125" style="487" customWidth="1"/>
    <col min="6400" max="6400" width="13.7109375" style="487" customWidth="1"/>
    <col min="6401" max="6401" width="1.85546875" style="487" customWidth="1"/>
    <col min="6402" max="6644" width="8.85546875" style="487"/>
    <col min="6645" max="6645" width="12.140625" style="487" customWidth="1"/>
    <col min="6646" max="6646" width="9" style="487" customWidth="1"/>
    <col min="6647" max="6647" width="11.85546875" style="487" customWidth="1"/>
    <col min="6648" max="6648" width="10.7109375" style="487" customWidth="1"/>
    <col min="6649" max="6649" width="12" style="487" customWidth="1"/>
    <col min="6650" max="6651" width="11.85546875" style="487" customWidth="1"/>
    <col min="6652" max="6654" width="11" style="487" customWidth="1"/>
    <col min="6655" max="6655" width="14.5703125" style="487" customWidth="1"/>
    <col min="6656" max="6656" width="13.7109375" style="487" customWidth="1"/>
    <col min="6657" max="6657" width="1.85546875" style="487" customWidth="1"/>
    <col min="6658" max="6900" width="8.85546875" style="487"/>
    <col min="6901" max="6901" width="12.140625" style="487" customWidth="1"/>
    <col min="6902" max="6902" width="9" style="487" customWidth="1"/>
    <col min="6903" max="6903" width="11.85546875" style="487" customWidth="1"/>
    <col min="6904" max="6904" width="10.7109375" style="487" customWidth="1"/>
    <col min="6905" max="6905" width="12" style="487" customWidth="1"/>
    <col min="6906" max="6907" width="11.85546875" style="487" customWidth="1"/>
    <col min="6908" max="6910" width="11" style="487" customWidth="1"/>
    <col min="6911" max="6911" width="14.5703125" style="487" customWidth="1"/>
    <col min="6912" max="6912" width="13.7109375" style="487" customWidth="1"/>
    <col min="6913" max="6913" width="1.85546875" style="487" customWidth="1"/>
    <col min="6914" max="7156" width="8.85546875" style="487"/>
    <col min="7157" max="7157" width="12.140625" style="487" customWidth="1"/>
    <col min="7158" max="7158" width="9" style="487" customWidth="1"/>
    <col min="7159" max="7159" width="11.85546875" style="487" customWidth="1"/>
    <col min="7160" max="7160" width="10.7109375" style="487" customWidth="1"/>
    <col min="7161" max="7161" width="12" style="487" customWidth="1"/>
    <col min="7162" max="7163" width="11.85546875" style="487" customWidth="1"/>
    <col min="7164" max="7166" width="11" style="487" customWidth="1"/>
    <col min="7167" max="7167" width="14.5703125" style="487" customWidth="1"/>
    <col min="7168" max="7168" width="13.7109375" style="487" customWidth="1"/>
    <col min="7169" max="7169" width="1.85546875" style="487" customWidth="1"/>
    <col min="7170" max="7412" width="8.85546875" style="487"/>
    <col min="7413" max="7413" width="12.140625" style="487" customWidth="1"/>
    <col min="7414" max="7414" width="9" style="487" customWidth="1"/>
    <col min="7415" max="7415" width="11.85546875" style="487" customWidth="1"/>
    <col min="7416" max="7416" width="10.7109375" style="487" customWidth="1"/>
    <col min="7417" max="7417" width="12" style="487" customWidth="1"/>
    <col min="7418" max="7419" width="11.85546875" style="487" customWidth="1"/>
    <col min="7420" max="7422" width="11" style="487" customWidth="1"/>
    <col min="7423" max="7423" width="14.5703125" style="487" customWidth="1"/>
    <col min="7424" max="7424" width="13.7109375" style="487" customWidth="1"/>
    <col min="7425" max="7425" width="1.85546875" style="487" customWidth="1"/>
    <col min="7426" max="7668" width="8.85546875" style="487"/>
    <col min="7669" max="7669" width="12.140625" style="487" customWidth="1"/>
    <col min="7670" max="7670" width="9" style="487" customWidth="1"/>
    <col min="7671" max="7671" width="11.85546875" style="487" customWidth="1"/>
    <col min="7672" max="7672" width="10.7109375" style="487" customWidth="1"/>
    <col min="7673" max="7673" width="12" style="487" customWidth="1"/>
    <col min="7674" max="7675" width="11.85546875" style="487" customWidth="1"/>
    <col min="7676" max="7678" width="11" style="487" customWidth="1"/>
    <col min="7679" max="7679" width="14.5703125" style="487" customWidth="1"/>
    <col min="7680" max="7680" width="13.7109375" style="487" customWidth="1"/>
    <col min="7681" max="7681" width="1.85546875" style="487" customWidth="1"/>
    <col min="7682" max="7924" width="8.85546875" style="487"/>
    <col min="7925" max="7925" width="12.140625" style="487" customWidth="1"/>
    <col min="7926" max="7926" width="9" style="487" customWidth="1"/>
    <col min="7927" max="7927" width="11.85546875" style="487" customWidth="1"/>
    <col min="7928" max="7928" width="10.7109375" style="487" customWidth="1"/>
    <col min="7929" max="7929" width="12" style="487" customWidth="1"/>
    <col min="7930" max="7931" width="11.85546875" style="487" customWidth="1"/>
    <col min="7932" max="7934" width="11" style="487" customWidth="1"/>
    <col min="7935" max="7935" width="14.5703125" style="487" customWidth="1"/>
    <col min="7936" max="7936" width="13.7109375" style="487" customWidth="1"/>
    <col min="7937" max="7937" width="1.85546875" style="487" customWidth="1"/>
    <col min="7938" max="8180" width="8.85546875" style="487"/>
    <col min="8181" max="8181" width="12.140625" style="487" customWidth="1"/>
    <col min="8182" max="8182" width="9" style="487" customWidth="1"/>
    <col min="8183" max="8183" width="11.85546875" style="487" customWidth="1"/>
    <col min="8184" max="8184" width="10.7109375" style="487" customWidth="1"/>
    <col min="8185" max="8185" width="12" style="487" customWidth="1"/>
    <col min="8186" max="8187" width="11.85546875" style="487" customWidth="1"/>
    <col min="8188" max="8190" width="11" style="487" customWidth="1"/>
    <col min="8191" max="8191" width="14.5703125" style="487" customWidth="1"/>
    <col min="8192" max="8192" width="13.7109375" style="487" customWidth="1"/>
    <col min="8193" max="8193" width="1.85546875" style="487" customWidth="1"/>
    <col min="8194" max="8436" width="8.85546875" style="487"/>
    <col min="8437" max="8437" width="12.140625" style="487" customWidth="1"/>
    <col min="8438" max="8438" width="9" style="487" customWidth="1"/>
    <col min="8439" max="8439" width="11.85546875" style="487" customWidth="1"/>
    <col min="8440" max="8440" width="10.7109375" style="487" customWidth="1"/>
    <col min="8441" max="8441" width="12" style="487" customWidth="1"/>
    <col min="8442" max="8443" width="11.85546875" style="487" customWidth="1"/>
    <col min="8444" max="8446" width="11" style="487" customWidth="1"/>
    <col min="8447" max="8447" width="14.5703125" style="487" customWidth="1"/>
    <col min="8448" max="8448" width="13.7109375" style="487" customWidth="1"/>
    <col min="8449" max="8449" width="1.85546875" style="487" customWidth="1"/>
    <col min="8450" max="8692" width="8.85546875" style="487"/>
    <col min="8693" max="8693" width="12.140625" style="487" customWidth="1"/>
    <col min="8694" max="8694" width="9" style="487" customWidth="1"/>
    <col min="8695" max="8695" width="11.85546875" style="487" customWidth="1"/>
    <col min="8696" max="8696" width="10.7109375" style="487" customWidth="1"/>
    <col min="8697" max="8697" width="12" style="487" customWidth="1"/>
    <col min="8698" max="8699" width="11.85546875" style="487" customWidth="1"/>
    <col min="8700" max="8702" width="11" style="487" customWidth="1"/>
    <col min="8703" max="8703" width="14.5703125" style="487" customWidth="1"/>
    <col min="8704" max="8704" width="13.7109375" style="487" customWidth="1"/>
    <col min="8705" max="8705" width="1.85546875" style="487" customWidth="1"/>
    <col min="8706" max="8948" width="8.85546875" style="487"/>
    <col min="8949" max="8949" width="12.140625" style="487" customWidth="1"/>
    <col min="8950" max="8950" width="9" style="487" customWidth="1"/>
    <col min="8951" max="8951" width="11.85546875" style="487" customWidth="1"/>
    <col min="8952" max="8952" width="10.7109375" style="487" customWidth="1"/>
    <col min="8953" max="8953" width="12" style="487" customWidth="1"/>
    <col min="8954" max="8955" width="11.85546875" style="487" customWidth="1"/>
    <col min="8956" max="8958" width="11" style="487" customWidth="1"/>
    <col min="8959" max="8959" width="14.5703125" style="487" customWidth="1"/>
    <col min="8960" max="8960" width="13.7109375" style="487" customWidth="1"/>
    <col min="8961" max="8961" width="1.85546875" style="487" customWidth="1"/>
    <col min="8962" max="9204" width="8.85546875" style="487"/>
    <col min="9205" max="9205" width="12.140625" style="487" customWidth="1"/>
    <col min="9206" max="9206" width="9" style="487" customWidth="1"/>
    <col min="9207" max="9207" width="11.85546875" style="487" customWidth="1"/>
    <col min="9208" max="9208" width="10.7109375" style="487" customWidth="1"/>
    <col min="9209" max="9209" width="12" style="487" customWidth="1"/>
    <col min="9210" max="9211" width="11.85546875" style="487" customWidth="1"/>
    <col min="9212" max="9214" width="11" style="487" customWidth="1"/>
    <col min="9215" max="9215" width="14.5703125" style="487" customWidth="1"/>
    <col min="9216" max="9216" width="13.7109375" style="487" customWidth="1"/>
    <col min="9217" max="9217" width="1.85546875" style="487" customWidth="1"/>
    <col min="9218" max="9460" width="8.85546875" style="487"/>
    <col min="9461" max="9461" width="12.140625" style="487" customWidth="1"/>
    <col min="9462" max="9462" width="9" style="487" customWidth="1"/>
    <col min="9463" max="9463" width="11.85546875" style="487" customWidth="1"/>
    <col min="9464" max="9464" width="10.7109375" style="487" customWidth="1"/>
    <col min="9465" max="9465" width="12" style="487" customWidth="1"/>
    <col min="9466" max="9467" width="11.85546875" style="487" customWidth="1"/>
    <col min="9468" max="9470" width="11" style="487" customWidth="1"/>
    <col min="9471" max="9471" width="14.5703125" style="487" customWidth="1"/>
    <col min="9472" max="9472" width="13.7109375" style="487" customWidth="1"/>
    <col min="9473" max="9473" width="1.85546875" style="487" customWidth="1"/>
    <col min="9474" max="9716" width="8.85546875" style="487"/>
    <col min="9717" max="9717" width="12.140625" style="487" customWidth="1"/>
    <col min="9718" max="9718" width="9" style="487" customWidth="1"/>
    <col min="9719" max="9719" width="11.85546875" style="487" customWidth="1"/>
    <col min="9720" max="9720" width="10.7109375" style="487" customWidth="1"/>
    <col min="9721" max="9721" width="12" style="487" customWidth="1"/>
    <col min="9722" max="9723" width="11.85546875" style="487" customWidth="1"/>
    <col min="9724" max="9726" width="11" style="487" customWidth="1"/>
    <col min="9727" max="9727" width="14.5703125" style="487" customWidth="1"/>
    <col min="9728" max="9728" width="13.7109375" style="487" customWidth="1"/>
    <col min="9729" max="9729" width="1.85546875" style="487" customWidth="1"/>
    <col min="9730" max="9972" width="8.85546875" style="487"/>
    <col min="9973" max="9973" width="12.140625" style="487" customWidth="1"/>
    <col min="9974" max="9974" width="9" style="487" customWidth="1"/>
    <col min="9975" max="9975" width="11.85546875" style="487" customWidth="1"/>
    <col min="9976" max="9976" width="10.7109375" style="487" customWidth="1"/>
    <col min="9977" max="9977" width="12" style="487" customWidth="1"/>
    <col min="9978" max="9979" width="11.85546875" style="487" customWidth="1"/>
    <col min="9980" max="9982" width="11" style="487" customWidth="1"/>
    <col min="9983" max="9983" width="14.5703125" style="487" customWidth="1"/>
    <col min="9984" max="9984" width="13.7109375" style="487" customWidth="1"/>
    <col min="9985" max="9985" width="1.85546875" style="487" customWidth="1"/>
    <col min="9986" max="10228" width="8.85546875" style="487"/>
    <col min="10229" max="10229" width="12.140625" style="487" customWidth="1"/>
    <col min="10230" max="10230" width="9" style="487" customWidth="1"/>
    <col min="10231" max="10231" width="11.85546875" style="487" customWidth="1"/>
    <col min="10232" max="10232" width="10.7109375" style="487" customWidth="1"/>
    <col min="10233" max="10233" width="12" style="487" customWidth="1"/>
    <col min="10234" max="10235" width="11.85546875" style="487" customWidth="1"/>
    <col min="10236" max="10238" width="11" style="487" customWidth="1"/>
    <col min="10239" max="10239" width="14.5703125" style="487" customWidth="1"/>
    <col min="10240" max="10240" width="13.7109375" style="487" customWidth="1"/>
    <col min="10241" max="10241" width="1.85546875" style="487" customWidth="1"/>
    <col min="10242" max="10484" width="8.85546875" style="487"/>
    <col min="10485" max="10485" width="12.140625" style="487" customWidth="1"/>
    <col min="10486" max="10486" width="9" style="487" customWidth="1"/>
    <col min="10487" max="10487" width="11.85546875" style="487" customWidth="1"/>
    <col min="10488" max="10488" width="10.7109375" style="487" customWidth="1"/>
    <col min="10489" max="10489" width="12" style="487" customWidth="1"/>
    <col min="10490" max="10491" width="11.85546875" style="487" customWidth="1"/>
    <col min="10492" max="10494" width="11" style="487" customWidth="1"/>
    <col min="10495" max="10495" width="14.5703125" style="487" customWidth="1"/>
    <col min="10496" max="10496" width="13.7109375" style="487" customWidth="1"/>
    <col min="10497" max="10497" width="1.85546875" style="487" customWidth="1"/>
    <col min="10498" max="10740" width="8.85546875" style="487"/>
    <col min="10741" max="10741" width="12.140625" style="487" customWidth="1"/>
    <col min="10742" max="10742" width="9" style="487" customWidth="1"/>
    <col min="10743" max="10743" width="11.85546875" style="487" customWidth="1"/>
    <col min="10744" max="10744" width="10.7109375" style="487" customWidth="1"/>
    <col min="10745" max="10745" width="12" style="487" customWidth="1"/>
    <col min="10746" max="10747" width="11.85546875" style="487" customWidth="1"/>
    <col min="10748" max="10750" width="11" style="487" customWidth="1"/>
    <col min="10751" max="10751" width="14.5703125" style="487" customWidth="1"/>
    <col min="10752" max="10752" width="13.7109375" style="487" customWidth="1"/>
    <col min="10753" max="10753" width="1.85546875" style="487" customWidth="1"/>
    <col min="10754" max="10996" width="8.85546875" style="487"/>
    <col min="10997" max="10997" width="12.140625" style="487" customWidth="1"/>
    <col min="10998" max="10998" width="9" style="487" customWidth="1"/>
    <col min="10999" max="10999" width="11.85546875" style="487" customWidth="1"/>
    <col min="11000" max="11000" width="10.7109375" style="487" customWidth="1"/>
    <col min="11001" max="11001" width="12" style="487" customWidth="1"/>
    <col min="11002" max="11003" width="11.85546875" style="487" customWidth="1"/>
    <col min="11004" max="11006" width="11" style="487" customWidth="1"/>
    <col min="11007" max="11007" width="14.5703125" style="487" customWidth="1"/>
    <col min="11008" max="11008" width="13.7109375" style="487" customWidth="1"/>
    <col min="11009" max="11009" width="1.85546875" style="487" customWidth="1"/>
    <col min="11010" max="11252" width="8.85546875" style="487"/>
    <col min="11253" max="11253" width="12.140625" style="487" customWidth="1"/>
    <col min="11254" max="11254" width="9" style="487" customWidth="1"/>
    <col min="11255" max="11255" width="11.85546875" style="487" customWidth="1"/>
    <col min="11256" max="11256" width="10.7109375" style="487" customWidth="1"/>
    <col min="11257" max="11257" width="12" style="487" customWidth="1"/>
    <col min="11258" max="11259" width="11.85546875" style="487" customWidth="1"/>
    <col min="11260" max="11262" width="11" style="487" customWidth="1"/>
    <col min="11263" max="11263" width="14.5703125" style="487" customWidth="1"/>
    <col min="11264" max="11264" width="13.7109375" style="487" customWidth="1"/>
    <col min="11265" max="11265" width="1.85546875" style="487" customWidth="1"/>
    <col min="11266" max="11508" width="8.85546875" style="487"/>
    <col min="11509" max="11509" width="12.140625" style="487" customWidth="1"/>
    <col min="11510" max="11510" width="9" style="487" customWidth="1"/>
    <col min="11511" max="11511" width="11.85546875" style="487" customWidth="1"/>
    <col min="11512" max="11512" width="10.7109375" style="487" customWidth="1"/>
    <col min="11513" max="11513" width="12" style="487" customWidth="1"/>
    <col min="11514" max="11515" width="11.85546875" style="487" customWidth="1"/>
    <col min="11516" max="11518" width="11" style="487" customWidth="1"/>
    <col min="11519" max="11519" width="14.5703125" style="487" customWidth="1"/>
    <col min="11520" max="11520" width="13.7109375" style="487" customWidth="1"/>
    <col min="11521" max="11521" width="1.85546875" style="487" customWidth="1"/>
    <col min="11522" max="11764" width="8.85546875" style="487"/>
    <col min="11765" max="11765" width="12.140625" style="487" customWidth="1"/>
    <col min="11766" max="11766" width="9" style="487" customWidth="1"/>
    <col min="11767" max="11767" width="11.85546875" style="487" customWidth="1"/>
    <col min="11768" max="11768" width="10.7109375" style="487" customWidth="1"/>
    <col min="11769" max="11769" width="12" style="487" customWidth="1"/>
    <col min="11770" max="11771" width="11.85546875" style="487" customWidth="1"/>
    <col min="11772" max="11774" width="11" style="487" customWidth="1"/>
    <col min="11775" max="11775" width="14.5703125" style="487" customWidth="1"/>
    <col min="11776" max="11776" width="13.7109375" style="487" customWidth="1"/>
    <col min="11777" max="11777" width="1.85546875" style="487" customWidth="1"/>
    <col min="11778" max="12020" width="8.85546875" style="487"/>
    <col min="12021" max="12021" width="12.140625" style="487" customWidth="1"/>
    <col min="12022" max="12022" width="9" style="487" customWidth="1"/>
    <col min="12023" max="12023" width="11.85546875" style="487" customWidth="1"/>
    <col min="12024" max="12024" width="10.7109375" style="487" customWidth="1"/>
    <col min="12025" max="12025" width="12" style="487" customWidth="1"/>
    <col min="12026" max="12027" width="11.85546875" style="487" customWidth="1"/>
    <col min="12028" max="12030" width="11" style="487" customWidth="1"/>
    <col min="12031" max="12031" width="14.5703125" style="487" customWidth="1"/>
    <col min="12032" max="12032" width="13.7109375" style="487" customWidth="1"/>
    <col min="12033" max="12033" width="1.85546875" style="487" customWidth="1"/>
    <col min="12034" max="12276" width="8.85546875" style="487"/>
    <col min="12277" max="12277" width="12.140625" style="487" customWidth="1"/>
    <col min="12278" max="12278" width="9" style="487" customWidth="1"/>
    <col min="12279" max="12279" width="11.85546875" style="487" customWidth="1"/>
    <col min="12280" max="12280" width="10.7109375" style="487" customWidth="1"/>
    <col min="12281" max="12281" width="12" style="487" customWidth="1"/>
    <col min="12282" max="12283" width="11.85546875" style="487" customWidth="1"/>
    <col min="12284" max="12286" width="11" style="487" customWidth="1"/>
    <col min="12287" max="12287" width="14.5703125" style="487" customWidth="1"/>
    <col min="12288" max="12288" width="13.7109375" style="487" customWidth="1"/>
    <col min="12289" max="12289" width="1.85546875" style="487" customWidth="1"/>
    <col min="12290" max="12532" width="8.85546875" style="487"/>
    <col min="12533" max="12533" width="12.140625" style="487" customWidth="1"/>
    <col min="12534" max="12534" width="9" style="487" customWidth="1"/>
    <col min="12535" max="12535" width="11.85546875" style="487" customWidth="1"/>
    <col min="12536" max="12536" width="10.7109375" style="487" customWidth="1"/>
    <col min="12537" max="12537" width="12" style="487" customWidth="1"/>
    <col min="12538" max="12539" width="11.85546875" style="487" customWidth="1"/>
    <col min="12540" max="12542" width="11" style="487" customWidth="1"/>
    <col min="12543" max="12543" width="14.5703125" style="487" customWidth="1"/>
    <col min="12544" max="12544" width="13.7109375" style="487" customWidth="1"/>
    <col min="12545" max="12545" width="1.85546875" style="487" customWidth="1"/>
    <col min="12546" max="12788" width="8.85546875" style="487"/>
    <col min="12789" max="12789" width="12.140625" style="487" customWidth="1"/>
    <col min="12790" max="12790" width="9" style="487" customWidth="1"/>
    <col min="12791" max="12791" width="11.85546875" style="487" customWidth="1"/>
    <col min="12792" max="12792" width="10.7109375" style="487" customWidth="1"/>
    <col min="12793" max="12793" width="12" style="487" customWidth="1"/>
    <col min="12794" max="12795" width="11.85546875" style="487" customWidth="1"/>
    <col min="12796" max="12798" width="11" style="487" customWidth="1"/>
    <col min="12799" max="12799" width="14.5703125" style="487" customWidth="1"/>
    <col min="12800" max="12800" width="13.7109375" style="487" customWidth="1"/>
    <col min="12801" max="12801" width="1.85546875" style="487" customWidth="1"/>
    <col min="12802" max="13044" width="8.85546875" style="487"/>
    <col min="13045" max="13045" width="12.140625" style="487" customWidth="1"/>
    <col min="13046" max="13046" width="9" style="487" customWidth="1"/>
    <col min="13047" max="13047" width="11.85546875" style="487" customWidth="1"/>
    <col min="13048" max="13048" width="10.7109375" style="487" customWidth="1"/>
    <col min="13049" max="13049" width="12" style="487" customWidth="1"/>
    <col min="13050" max="13051" width="11.85546875" style="487" customWidth="1"/>
    <col min="13052" max="13054" width="11" style="487" customWidth="1"/>
    <col min="13055" max="13055" width="14.5703125" style="487" customWidth="1"/>
    <col min="13056" max="13056" width="13.7109375" style="487" customWidth="1"/>
    <col min="13057" max="13057" width="1.85546875" style="487" customWidth="1"/>
    <col min="13058" max="13300" width="8.85546875" style="487"/>
    <col min="13301" max="13301" width="12.140625" style="487" customWidth="1"/>
    <col min="13302" max="13302" width="9" style="487" customWidth="1"/>
    <col min="13303" max="13303" width="11.85546875" style="487" customWidth="1"/>
    <col min="13304" max="13304" width="10.7109375" style="487" customWidth="1"/>
    <col min="13305" max="13305" width="12" style="487" customWidth="1"/>
    <col min="13306" max="13307" width="11.85546875" style="487" customWidth="1"/>
    <col min="13308" max="13310" width="11" style="487" customWidth="1"/>
    <col min="13311" max="13311" width="14.5703125" style="487" customWidth="1"/>
    <col min="13312" max="13312" width="13.7109375" style="487" customWidth="1"/>
    <col min="13313" max="13313" width="1.85546875" style="487" customWidth="1"/>
    <col min="13314" max="13556" width="8.85546875" style="487"/>
    <col min="13557" max="13557" width="12.140625" style="487" customWidth="1"/>
    <col min="13558" max="13558" width="9" style="487" customWidth="1"/>
    <col min="13559" max="13559" width="11.85546875" style="487" customWidth="1"/>
    <col min="13560" max="13560" width="10.7109375" style="487" customWidth="1"/>
    <col min="13561" max="13561" width="12" style="487" customWidth="1"/>
    <col min="13562" max="13563" width="11.85546875" style="487" customWidth="1"/>
    <col min="13564" max="13566" width="11" style="487" customWidth="1"/>
    <col min="13567" max="13567" width="14.5703125" style="487" customWidth="1"/>
    <col min="13568" max="13568" width="13.7109375" style="487" customWidth="1"/>
    <col min="13569" max="13569" width="1.85546875" style="487" customWidth="1"/>
    <col min="13570" max="13812" width="8.85546875" style="487"/>
    <col min="13813" max="13813" width="12.140625" style="487" customWidth="1"/>
    <col min="13814" max="13814" width="9" style="487" customWidth="1"/>
    <col min="13815" max="13815" width="11.85546875" style="487" customWidth="1"/>
    <col min="13816" max="13816" width="10.7109375" style="487" customWidth="1"/>
    <col min="13817" max="13817" width="12" style="487" customWidth="1"/>
    <col min="13818" max="13819" width="11.85546875" style="487" customWidth="1"/>
    <col min="13820" max="13822" width="11" style="487" customWidth="1"/>
    <col min="13823" max="13823" width="14.5703125" style="487" customWidth="1"/>
    <col min="13824" max="13824" width="13.7109375" style="487" customWidth="1"/>
    <col min="13825" max="13825" width="1.85546875" style="487" customWidth="1"/>
    <col min="13826" max="14068" width="8.85546875" style="487"/>
    <col min="14069" max="14069" width="12.140625" style="487" customWidth="1"/>
    <col min="14070" max="14070" width="9" style="487" customWidth="1"/>
    <col min="14071" max="14071" width="11.85546875" style="487" customWidth="1"/>
    <col min="14072" max="14072" width="10.7109375" style="487" customWidth="1"/>
    <col min="14073" max="14073" width="12" style="487" customWidth="1"/>
    <col min="14074" max="14075" width="11.85546875" style="487" customWidth="1"/>
    <col min="14076" max="14078" width="11" style="487" customWidth="1"/>
    <col min="14079" max="14079" width="14.5703125" style="487" customWidth="1"/>
    <col min="14080" max="14080" width="13.7109375" style="487" customWidth="1"/>
    <col min="14081" max="14081" width="1.85546875" style="487" customWidth="1"/>
    <col min="14082" max="14324" width="8.85546875" style="487"/>
    <col min="14325" max="14325" width="12.140625" style="487" customWidth="1"/>
    <col min="14326" max="14326" width="9" style="487" customWidth="1"/>
    <col min="14327" max="14327" width="11.85546875" style="487" customWidth="1"/>
    <col min="14328" max="14328" width="10.7109375" style="487" customWidth="1"/>
    <col min="14329" max="14329" width="12" style="487" customWidth="1"/>
    <col min="14330" max="14331" width="11.85546875" style="487" customWidth="1"/>
    <col min="14332" max="14334" width="11" style="487" customWidth="1"/>
    <col min="14335" max="14335" width="14.5703125" style="487" customWidth="1"/>
    <col min="14336" max="14336" width="13.7109375" style="487" customWidth="1"/>
    <col min="14337" max="14337" width="1.85546875" style="487" customWidth="1"/>
    <col min="14338" max="14580" width="8.85546875" style="487"/>
    <col min="14581" max="14581" width="12.140625" style="487" customWidth="1"/>
    <col min="14582" max="14582" width="9" style="487" customWidth="1"/>
    <col min="14583" max="14583" width="11.85546875" style="487" customWidth="1"/>
    <col min="14584" max="14584" width="10.7109375" style="487" customWidth="1"/>
    <col min="14585" max="14585" width="12" style="487" customWidth="1"/>
    <col min="14586" max="14587" width="11.85546875" style="487" customWidth="1"/>
    <col min="14588" max="14590" width="11" style="487" customWidth="1"/>
    <col min="14591" max="14591" width="14.5703125" style="487" customWidth="1"/>
    <col min="14592" max="14592" width="13.7109375" style="487" customWidth="1"/>
    <col min="14593" max="14593" width="1.85546875" style="487" customWidth="1"/>
    <col min="14594" max="14836" width="8.85546875" style="487"/>
    <col min="14837" max="14837" width="12.140625" style="487" customWidth="1"/>
    <col min="14838" max="14838" width="9" style="487" customWidth="1"/>
    <col min="14839" max="14839" width="11.85546875" style="487" customWidth="1"/>
    <col min="14840" max="14840" width="10.7109375" style="487" customWidth="1"/>
    <col min="14841" max="14841" width="12" style="487" customWidth="1"/>
    <col min="14842" max="14843" width="11.85546875" style="487" customWidth="1"/>
    <col min="14844" max="14846" width="11" style="487" customWidth="1"/>
    <col min="14847" max="14847" width="14.5703125" style="487" customWidth="1"/>
    <col min="14848" max="14848" width="13.7109375" style="487" customWidth="1"/>
    <col min="14849" max="14849" width="1.85546875" style="487" customWidth="1"/>
    <col min="14850" max="15092" width="8.85546875" style="487"/>
    <col min="15093" max="15093" width="12.140625" style="487" customWidth="1"/>
    <col min="15094" max="15094" width="9" style="487" customWidth="1"/>
    <col min="15095" max="15095" width="11.85546875" style="487" customWidth="1"/>
    <col min="15096" max="15096" width="10.7109375" style="487" customWidth="1"/>
    <col min="15097" max="15097" width="12" style="487" customWidth="1"/>
    <col min="15098" max="15099" width="11.85546875" style="487" customWidth="1"/>
    <col min="15100" max="15102" width="11" style="487" customWidth="1"/>
    <col min="15103" max="15103" width="14.5703125" style="487" customWidth="1"/>
    <col min="15104" max="15104" width="13.7109375" style="487" customWidth="1"/>
    <col min="15105" max="15105" width="1.85546875" style="487" customWidth="1"/>
    <col min="15106" max="15348" width="8.85546875" style="487"/>
    <col min="15349" max="15349" width="12.140625" style="487" customWidth="1"/>
    <col min="15350" max="15350" width="9" style="487" customWidth="1"/>
    <col min="15351" max="15351" width="11.85546875" style="487" customWidth="1"/>
    <col min="15352" max="15352" width="10.7109375" style="487" customWidth="1"/>
    <col min="15353" max="15353" width="12" style="487" customWidth="1"/>
    <col min="15354" max="15355" width="11.85546875" style="487" customWidth="1"/>
    <col min="15356" max="15358" width="11" style="487" customWidth="1"/>
    <col min="15359" max="15359" width="14.5703125" style="487" customWidth="1"/>
    <col min="15360" max="15360" width="13.7109375" style="487" customWidth="1"/>
    <col min="15361" max="15361" width="1.85546875" style="487" customWidth="1"/>
    <col min="15362" max="15604" width="8.85546875" style="487"/>
    <col min="15605" max="15605" width="12.140625" style="487" customWidth="1"/>
    <col min="15606" max="15606" width="9" style="487" customWidth="1"/>
    <col min="15607" max="15607" width="11.85546875" style="487" customWidth="1"/>
    <col min="15608" max="15608" width="10.7109375" style="487" customWidth="1"/>
    <col min="15609" max="15609" width="12" style="487" customWidth="1"/>
    <col min="15610" max="15611" width="11.85546875" style="487" customWidth="1"/>
    <col min="15612" max="15614" width="11" style="487" customWidth="1"/>
    <col min="15615" max="15615" width="14.5703125" style="487" customWidth="1"/>
    <col min="15616" max="15616" width="13.7109375" style="487" customWidth="1"/>
    <col min="15617" max="15617" width="1.85546875" style="487" customWidth="1"/>
    <col min="15618" max="15860" width="8.85546875" style="487"/>
    <col min="15861" max="15861" width="12.140625" style="487" customWidth="1"/>
    <col min="15862" max="15862" width="9" style="487" customWidth="1"/>
    <col min="15863" max="15863" width="11.85546875" style="487" customWidth="1"/>
    <col min="15864" max="15864" width="10.7109375" style="487" customWidth="1"/>
    <col min="15865" max="15865" width="12" style="487" customWidth="1"/>
    <col min="15866" max="15867" width="11.85546875" style="487" customWidth="1"/>
    <col min="15868" max="15870" width="11" style="487" customWidth="1"/>
    <col min="15871" max="15871" width="14.5703125" style="487" customWidth="1"/>
    <col min="15872" max="15872" width="13.7109375" style="487" customWidth="1"/>
    <col min="15873" max="15873" width="1.85546875" style="487" customWidth="1"/>
    <col min="15874" max="16116" width="8.85546875" style="487"/>
    <col min="16117" max="16117" width="12.140625" style="487" customWidth="1"/>
    <col min="16118" max="16118" width="9" style="487" customWidth="1"/>
    <col min="16119" max="16119" width="11.85546875" style="487" customWidth="1"/>
    <col min="16120" max="16120" width="10.7109375" style="487" customWidth="1"/>
    <col min="16121" max="16121" width="12" style="487" customWidth="1"/>
    <col min="16122" max="16123" width="11.85546875" style="487" customWidth="1"/>
    <col min="16124" max="16126" width="11" style="487" customWidth="1"/>
    <col min="16127" max="16127" width="14.5703125" style="487" customWidth="1"/>
    <col min="16128" max="16128" width="13.7109375" style="487" customWidth="1"/>
    <col min="16129" max="16129" width="1.85546875" style="487" customWidth="1"/>
    <col min="16130" max="16384" width="8.85546875" style="487"/>
  </cols>
  <sheetData>
    <row r="1" spans="1:15" ht="15.75">
      <c r="A1" s="1135" t="str">
        <f>[6]Tables!$A$38</f>
        <v>Table 37: Trends in Currency Derivatives Segment at NSE</v>
      </c>
      <c r="B1" s="1135"/>
      <c r="C1" s="1135"/>
      <c r="D1" s="1135"/>
      <c r="E1" s="1135"/>
      <c r="F1" s="1135"/>
      <c r="G1" s="1135"/>
      <c r="H1" s="1135"/>
      <c r="I1" s="1135"/>
      <c r="J1" s="1135"/>
      <c r="K1" s="1135"/>
      <c r="L1" s="1135"/>
    </row>
    <row r="2" spans="1:15">
      <c r="A2" s="1136" t="s">
        <v>468</v>
      </c>
      <c r="B2" s="813"/>
      <c r="C2" s="1139" t="s">
        <v>322</v>
      </c>
      <c r="D2" s="1140"/>
      <c r="E2" s="1139" t="s">
        <v>323</v>
      </c>
      <c r="F2" s="1141"/>
      <c r="G2" s="1141"/>
      <c r="H2" s="1140"/>
      <c r="I2" s="1139" t="s">
        <v>128</v>
      </c>
      <c r="J2" s="1140"/>
      <c r="K2" s="814"/>
      <c r="L2" s="815"/>
    </row>
    <row r="3" spans="1:15" ht="27.75" customHeight="1">
      <c r="A3" s="1137"/>
      <c r="B3" s="1142" t="s">
        <v>529</v>
      </c>
      <c r="C3" s="1142" t="s">
        <v>331</v>
      </c>
      <c r="D3" s="1144" t="s">
        <v>530</v>
      </c>
      <c r="E3" s="1146" t="s">
        <v>495</v>
      </c>
      <c r="F3" s="1147"/>
      <c r="G3" s="1146" t="s">
        <v>496</v>
      </c>
      <c r="H3" s="1147"/>
      <c r="I3" s="1142" t="s">
        <v>331</v>
      </c>
      <c r="J3" s="1136" t="s">
        <v>497</v>
      </c>
      <c r="K3" s="1142" t="s">
        <v>531</v>
      </c>
      <c r="L3" s="1142"/>
    </row>
    <row r="4" spans="1:15" ht="30" customHeight="1">
      <c r="A4" s="1138"/>
      <c r="B4" s="1143"/>
      <c r="C4" s="1143"/>
      <c r="D4" s="1145" t="s">
        <v>532</v>
      </c>
      <c r="E4" s="816" t="s">
        <v>331</v>
      </c>
      <c r="F4" s="816" t="s">
        <v>533</v>
      </c>
      <c r="G4" s="816" t="s">
        <v>331</v>
      </c>
      <c r="H4" s="816" t="s">
        <v>533</v>
      </c>
      <c r="I4" s="1143"/>
      <c r="J4" s="1148"/>
      <c r="K4" s="813" t="s">
        <v>331</v>
      </c>
      <c r="L4" s="813" t="s">
        <v>534</v>
      </c>
    </row>
    <row r="5" spans="1:15" ht="12.75" customHeight="1">
      <c r="A5" s="335" t="s">
        <v>677</v>
      </c>
      <c r="B5" s="336">
        <v>242</v>
      </c>
      <c r="C5" s="283">
        <v>409759364</v>
      </c>
      <c r="D5" s="283">
        <v>2749332.9606198999</v>
      </c>
      <c r="E5" s="283">
        <v>156142461</v>
      </c>
      <c r="F5" s="283">
        <v>1041794.0449942998</v>
      </c>
      <c r="G5" s="283">
        <v>107681339</v>
      </c>
      <c r="H5" s="283">
        <v>710758.57068200002</v>
      </c>
      <c r="I5" s="283">
        <v>673583164</v>
      </c>
      <c r="J5" s="283">
        <v>4501885.5762961004</v>
      </c>
      <c r="K5" s="283">
        <v>4464441</v>
      </c>
      <c r="L5" s="283">
        <v>29814.094660000002</v>
      </c>
    </row>
    <row r="6" spans="1:15" ht="14.25" customHeight="1">
      <c r="A6" s="335" t="s">
        <v>678</v>
      </c>
      <c r="B6" s="336">
        <f t="shared" ref="B6:J6" si="0">SUM(B7:B20)</f>
        <v>60</v>
      </c>
      <c r="C6" s="283">
        <f t="shared" si="0"/>
        <v>108305417</v>
      </c>
      <c r="D6" s="283">
        <f t="shared" si="0"/>
        <v>749517.06730200001</v>
      </c>
      <c r="E6" s="283">
        <f t="shared" si="0"/>
        <v>49747204</v>
      </c>
      <c r="F6" s="283">
        <f t="shared" si="0"/>
        <v>337642.21542349999</v>
      </c>
      <c r="G6" s="283">
        <f t="shared" si="0"/>
        <v>35105700</v>
      </c>
      <c r="H6" s="283">
        <f t="shared" si="0"/>
        <v>235435.81269575001</v>
      </c>
      <c r="I6" s="283">
        <f t="shared" si="0"/>
        <v>193158321</v>
      </c>
      <c r="J6" s="283">
        <f t="shared" si="0"/>
        <v>1322595.09542125</v>
      </c>
      <c r="K6" s="283">
        <f>K9</f>
        <v>3922579</v>
      </c>
      <c r="L6" s="283">
        <f>L9</f>
        <v>26709.311719999998</v>
      </c>
    </row>
    <row r="7" spans="1:15" ht="14.25" customHeight="1">
      <c r="A7" s="337">
        <v>42474</v>
      </c>
      <c r="B7" s="488">
        <v>16</v>
      </c>
      <c r="C7" s="284">
        <v>29162057</v>
      </c>
      <c r="D7" s="284">
        <v>198407.92984549998</v>
      </c>
      <c r="E7" s="284">
        <v>13976664</v>
      </c>
      <c r="F7" s="284">
        <v>94180.649334750007</v>
      </c>
      <c r="G7" s="284">
        <v>8360189</v>
      </c>
      <c r="H7" s="284">
        <v>55742.221703500007</v>
      </c>
      <c r="I7" s="284">
        <v>51498910</v>
      </c>
      <c r="J7" s="284">
        <v>348330.80088375002</v>
      </c>
      <c r="K7" s="284">
        <v>4111903</v>
      </c>
      <c r="L7" s="284">
        <v>27563.369409999999</v>
      </c>
    </row>
    <row r="8" spans="1:15" ht="14.25" customHeight="1">
      <c r="A8" s="337">
        <v>42504</v>
      </c>
      <c r="B8" s="488">
        <v>22</v>
      </c>
      <c r="C8" s="284">
        <v>33368426</v>
      </c>
      <c r="D8" s="284">
        <v>230308.74157675001</v>
      </c>
      <c r="E8" s="284">
        <v>16833646</v>
      </c>
      <c r="F8" s="284">
        <v>114168.66284125</v>
      </c>
      <c r="G8" s="284">
        <v>12241448</v>
      </c>
      <c r="H8" s="284">
        <v>82119.13892225</v>
      </c>
      <c r="I8" s="284">
        <v>62443520</v>
      </c>
      <c r="J8" s="284">
        <v>426596.54334024998</v>
      </c>
      <c r="K8" s="284">
        <v>4058007</v>
      </c>
      <c r="L8" s="284">
        <v>27555.97092</v>
      </c>
    </row>
    <row r="9" spans="1:15" ht="14.25" customHeight="1">
      <c r="A9" s="337">
        <v>42537</v>
      </c>
      <c r="B9" s="488">
        <v>22</v>
      </c>
      <c r="C9" s="284">
        <v>45774934</v>
      </c>
      <c r="D9" s="284">
        <v>320800.39587975002</v>
      </c>
      <c r="E9" s="284">
        <v>18936894</v>
      </c>
      <c r="F9" s="284">
        <v>129292.9032475</v>
      </c>
      <c r="G9" s="284">
        <v>14504063</v>
      </c>
      <c r="H9" s="284">
        <v>97574.452069999999</v>
      </c>
      <c r="I9" s="284">
        <v>79215891</v>
      </c>
      <c r="J9" s="284">
        <v>547667.75119724998</v>
      </c>
      <c r="K9" s="284">
        <v>3922579</v>
      </c>
      <c r="L9" s="284">
        <v>26709.311719999998</v>
      </c>
    </row>
    <row r="10" spans="1:15" ht="12.75" customHeight="1">
      <c r="A10" s="1149" t="s">
        <v>535</v>
      </c>
      <c r="B10" s="1149"/>
      <c r="C10" s="1149"/>
      <c r="D10" s="1149"/>
      <c r="E10" s="1149"/>
      <c r="F10" s="1149"/>
      <c r="G10" s="1149"/>
      <c r="H10" s="1149"/>
      <c r="I10" s="1149"/>
      <c r="J10" s="1149"/>
      <c r="K10" s="1149"/>
      <c r="L10" s="1149"/>
    </row>
    <row r="11" spans="1:15" s="619" customFormat="1" ht="12.75" customHeight="1">
      <c r="A11" s="1084" t="s">
        <v>723</v>
      </c>
      <c r="B11" s="1084"/>
      <c r="C11" s="1084"/>
      <c r="D11" s="1084"/>
      <c r="E11" s="1084"/>
      <c r="F11" s="1084"/>
      <c r="O11" s="487"/>
    </row>
    <row r="12" spans="1:15">
      <c r="A12" s="489" t="s">
        <v>318</v>
      </c>
    </row>
    <row r="20" spans="10:10">
      <c r="J20" s="892"/>
    </row>
  </sheetData>
  <mergeCells count="15">
    <mergeCell ref="A11:F11"/>
    <mergeCell ref="A1:L1"/>
    <mergeCell ref="A2:A4"/>
    <mergeCell ref="C2:D2"/>
    <mergeCell ref="E2:H2"/>
    <mergeCell ref="I2:J2"/>
    <mergeCell ref="B3:B4"/>
    <mergeCell ref="C3:C4"/>
    <mergeCell ref="D3:D4"/>
    <mergeCell ref="E3:F3"/>
    <mergeCell ref="G3:H3"/>
    <mergeCell ref="I3:I4"/>
    <mergeCell ref="J3:J4"/>
    <mergeCell ref="K3:L3"/>
    <mergeCell ref="A10:L10"/>
  </mergeCells>
  <pageMargins left="0.75" right="0.75" top="1" bottom="1" header="0.5" footer="0.5"/>
  <pageSetup orientation="landscape" r:id="rId1"/>
  <headerFooter alignWithMargins="0"/>
</worksheet>
</file>

<file path=xl/worksheets/sheet39.xml><?xml version="1.0" encoding="utf-8"?>
<worksheet xmlns="http://schemas.openxmlformats.org/spreadsheetml/2006/main" xmlns:r="http://schemas.openxmlformats.org/officeDocument/2006/relationships">
  <dimension ref="A1:M14"/>
  <sheetViews>
    <sheetView zoomScaleSheetLayoutView="110" workbookViewId="0">
      <selection activeCell="G16" sqref="G16"/>
    </sheetView>
  </sheetViews>
  <sheetFormatPr defaultRowHeight="15"/>
  <cols>
    <col min="1" max="1" width="7.7109375" style="669" customWidth="1"/>
    <col min="2" max="2" width="7.5703125" style="669" customWidth="1"/>
    <col min="3" max="3" width="10.85546875" style="669" customWidth="1"/>
    <col min="4" max="4" width="9.140625" style="669" customWidth="1"/>
    <col min="5" max="8" width="9.5703125" style="669" customWidth="1"/>
    <col min="9" max="9" width="11.7109375" style="669" customWidth="1"/>
    <col min="10" max="10" width="9.5703125" style="669" customWidth="1"/>
    <col min="11" max="11" width="9.42578125" style="669" customWidth="1"/>
    <col min="12" max="12" width="9.140625" style="669" customWidth="1"/>
    <col min="13" max="256" width="9.140625" style="669"/>
    <col min="257" max="257" width="12.140625" style="669" customWidth="1"/>
    <col min="258" max="258" width="7.85546875" style="669" customWidth="1"/>
    <col min="259" max="259" width="11.28515625" style="669" customWidth="1"/>
    <col min="260" max="260" width="9.140625" style="669" customWidth="1"/>
    <col min="261" max="261" width="10" style="669" customWidth="1"/>
    <col min="262" max="262" width="9" style="669" customWidth="1"/>
    <col min="263" max="263" width="9.85546875" style="669" customWidth="1"/>
    <col min="264" max="264" width="9.5703125" style="669" customWidth="1"/>
    <col min="265" max="265" width="11.7109375" style="669" customWidth="1"/>
    <col min="266" max="266" width="9.5703125" style="669" customWidth="1"/>
    <col min="267" max="267" width="10.140625" style="669" customWidth="1"/>
    <col min="268" max="268" width="9.7109375" style="669" customWidth="1"/>
    <col min="269" max="512" width="9.140625" style="669"/>
    <col min="513" max="513" width="12.140625" style="669" customWidth="1"/>
    <col min="514" max="514" width="7.85546875" style="669" customWidth="1"/>
    <col min="515" max="515" width="11.28515625" style="669" customWidth="1"/>
    <col min="516" max="516" width="9.140625" style="669" customWidth="1"/>
    <col min="517" max="517" width="10" style="669" customWidth="1"/>
    <col min="518" max="518" width="9" style="669" customWidth="1"/>
    <col min="519" max="519" width="9.85546875" style="669" customWidth="1"/>
    <col min="520" max="520" width="9.5703125" style="669" customWidth="1"/>
    <col min="521" max="521" width="11.7109375" style="669" customWidth="1"/>
    <col min="522" max="522" width="9.5703125" style="669" customWidth="1"/>
    <col min="523" max="523" width="10.140625" style="669" customWidth="1"/>
    <col min="524" max="524" width="9.7109375" style="669" customWidth="1"/>
    <col min="525" max="768" width="9.140625" style="669"/>
    <col min="769" max="769" width="12.140625" style="669" customWidth="1"/>
    <col min="770" max="770" width="7.85546875" style="669" customWidth="1"/>
    <col min="771" max="771" width="11.28515625" style="669" customWidth="1"/>
    <col min="772" max="772" width="9.140625" style="669" customWidth="1"/>
    <col min="773" max="773" width="10" style="669" customWidth="1"/>
    <col min="774" max="774" width="9" style="669" customWidth="1"/>
    <col min="775" max="775" width="9.85546875" style="669" customWidth="1"/>
    <col min="776" max="776" width="9.5703125" style="669" customWidth="1"/>
    <col min="777" max="777" width="11.7109375" style="669" customWidth="1"/>
    <col min="778" max="778" width="9.5703125" style="669" customWidth="1"/>
    <col min="779" max="779" width="10.140625" style="669" customWidth="1"/>
    <col min="780" max="780" width="9.7109375" style="669" customWidth="1"/>
    <col min="781" max="1024" width="9.140625" style="669"/>
    <col min="1025" max="1025" width="12.140625" style="669" customWidth="1"/>
    <col min="1026" max="1026" width="7.85546875" style="669" customWidth="1"/>
    <col min="1027" max="1027" width="11.28515625" style="669" customWidth="1"/>
    <col min="1028" max="1028" width="9.140625" style="669" customWidth="1"/>
    <col min="1029" max="1029" width="10" style="669" customWidth="1"/>
    <col min="1030" max="1030" width="9" style="669" customWidth="1"/>
    <col min="1031" max="1031" width="9.85546875" style="669" customWidth="1"/>
    <col min="1032" max="1032" width="9.5703125" style="669" customWidth="1"/>
    <col min="1033" max="1033" width="11.7109375" style="669" customWidth="1"/>
    <col min="1034" max="1034" width="9.5703125" style="669" customWidth="1"/>
    <col min="1035" max="1035" width="10.140625" style="669" customWidth="1"/>
    <col min="1036" max="1036" width="9.7109375" style="669" customWidth="1"/>
    <col min="1037" max="1280" width="9.140625" style="669"/>
    <col min="1281" max="1281" width="12.140625" style="669" customWidth="1"/>
    <col min="1282" max="1282" width="7.85546875" style="669" customWidth="1"/>
    <col min="1283" max="1283" width="11.28515625" style="669" customWidth="1"/>
    <col min="1284" max="1284" width="9.140625" style="669" customWidth="1"/>
    <col min="1285" max="1285" width="10" style="669" customWidth="1"/>
    <col min="1286" max="1286" width="9" style="669" customWidth="1"/>
    <col min="1287" max="1287" width="9.85546875" style="669" customWidth="1"/>
    <col min="1288" max="1288" width="9.5703125" style="669" customWidth="1"/>
    <col min="1289" max="1289" width="11.7109375" style="669" customWidth="1"/>
    <col min="1290" max="1290" width="9.5703125" style="669" customWidth="1"/>
    <col min="1291" max="1291" width="10.140625" style="669" customWidth="1"/>
    <col min="1292" max="1292" width="9.7109375" style="669" customWidth="1"/>
    <col min="1293" max="1536" width="9.140625" style="669"/>
    <col min="1537" max="1537" width="12.140625" style="669" customWidth="1"/>
    <col min="1538" max="1538" width="7.85546875" style="669" customWidth="1"/>
    <col min="1539" max="1539" width="11.28515625" style="669" customWidth="1"/>
    <col min="1540" max="1540" width="9.140625" style="669" customWidth="1"/>
    <col min="1541" max="1541" width="10" style="669" customWidth="1"/>
    <col min="1542" max="1542" width="9" style="669" customWidth="1"/>
    <col min="1543" max="1543" width="9.85546875" style="669" customWidth="1"/>
    <col min="1544" max="1544" width="9.5703125" style="669" customWidth="1"/>
    <col min="1545" max="1545" width="11.7109375" style="669" customWidth="1"/>
    <col min="1546" max="1546" width="9.5703125" style="669" customWidth="1"/>
    <col min="1547" max="1547" width="10.140625" style="669" customWidth="1"/>
    <col min="1548" max="1548" width="9.7109375" style="669" customWidth="1"/>
    <col min="1549" max="1792" width="9.140625" style="669"/>
    <col min="1793" max="1793" width="12.140625" style="669" customWidth="1"/>
    <col min="1794" max="1794" width="7.85546875" style="669" customWidth="1"/>
    <col min="1795" max="1795" width="11.28515625" style="669" customWidth="1"/>
    <col min="1796" max="1796" width="9.140625" style="669" customWidth="1"/>
    <col min="1797" max="1797" width="10" style="669" customWidth="1"/>
    <col min="1798" max="1798" width="9" style="669" customWidth="1"/>
    <col min="1799" max="1799" width="9.85546875" style="669" customWidth="1"/>
    <col min="1800" max="1800" width="9.5703125" style="669" customWidth="1"/>
    <col min="1801" max="1801" width="11.7109375" style="669" customWidth="1"/>
    <col min="1802" max="1802" width="9.5703125" style="669" customWidth="1"/>
    <col min="1803" max="1803" width="10.140625" style="669" customWidth="1"/>
    <col min="1804" max="1804" width="9.7109375" style="669" customWidth="1"/>
    <col min="1805" max="2048" width="9.140625" style="669"/>
    <col min="2049" max="2049" width="12.140625" style="669" customWidth="1"/>
    <col min="2050" max="2050" width="7.85546875" style="669" customWidth="1"/>
    <col min="2051" max="2051" width="11.28515625" style="669" customWidth="1"/>
    <col min="2052" max="2052" width="9.140625" style="669" customWidth="1"/>
    <col min="2053" max="2053" width="10" style="669" customWidth="1"/>
    <col min="2054" max="2054" width="9" style="669" customWidth="1"/>
    <col min="2055" max="2055" width="9.85546875" style="669" customWidth="1"/>
    <col min="2056" max="2056" width="9.5703125" style="669" customWidth="1"/>
    <col min="2057" max="2057" width="11.7109375" style="669" customWidth="1"/>
    <col min="2058" max="2058" width="9.5703125" style="669" customWidth="1"/>
    <col min="2059" max="2059" width="10.140625" style="669" customWidth="1"/>
    <col min="2060" max="2060" width="9.7109375" style="669" customWidth="1"/>
    <col min="2061" max="2304" width="9.140625" style="669"/>
    <col min="2305" max="2305" width="12.140625" style="669" customWidth="1"/>
    <col min="2306" max="2306" width="7.85546875" style="669" customWidth="1"/>
    <col min="2307" max="2307" width="11.28515625" style="669" customWidth="1"/>
    <col min="2308" max="2308" width="9.140625" style="669" customWidth="1"/>
    <col min="2309" max="2309" width="10" style="669" customWidth="1"/>
    <col min="2310" max="2310" width="9" style="669" customWidth="1"/>
    <col min="2311" max="2311" width="9.85546875" style="669" customWidth="1"/>
    <col min="2312" max="2312" width="9.5703125" style="669" customWidth="1"/>
    <col min="2313" max="2313" width="11.7109375" style="669" customWidth="1"/>
    <col min="2314" max="2314" width="9.5703125" style="669" customWidth="1"/>
    <col min="2315" max="2315" width="10.140625" style="669" customWidth="1"/>
    <col min="2316" max="2316" width="9.7109375" style="669" customWidth="1"/>
    <col min="2317" max="2560" width="9.140625" style="669"/>
    <col min="2561" max="2561" width="12.140625" style="669" customWidth="1"/>
    <col min="2562" max="2562" width="7.85546875" style="669" customWidth="1"/>
    <col min="2563" max="2563" width="11.28515625" style="669" customWidth="1"/>
    <col min="2564" max="2564" width="9.140625" style="669" customWidth="1"/>
    <col min="2565" max="2565" width="10" style="669" customWidth="1"/>
    <col min="2566" max="2566" width="9" style="669" customWidth="1"/>
    <col min="2567" max="2567" width="9.85546875" style="669" customWidth="1"/>
    <col min="2568" max="2568" width="9.5703125" style="669" customWidth="1"/>
    <col min="2569" max="2569" width="11.7109375" style="669" customWidth="1"/>
    <col min="2570" max="2570" width="9.5703125" style="669" customWidth="1"/>
    <col min="2571" max="2571" width="10.140625" style="669" customWidth="1"/>
    <col min="2572" max="2572" width="9.7109375" style="669" customWidth="1"/>
    <col min="2573" max="2816" width="9.140625" style="669"/>
    <col min="2817" max="2817" width="12.140625" style="669" customWidth="1"/>
    <col min="2818" max="2818" width="7.85546875" style="669" customWidth="1"/>
    <col min="2819" max="2819" width="11.28515625" style="669" customWidth="1"/>
    <col min="2820" max="2820" width="9.140625" style="669" customWidth="1"/>
    <col min="2821" max="2821" width="10" style="669" customWidth="1"/>
    <col min="2822" max="2822" width="9" style="669" customWidth="1"/>
    <col min="2823" max="2823" width="9.85546875" style="669" customWidth="1"/>
    <col min="2824" max="2824" width="9.5703125" style="669" customWidth="1"/>
    <col min="2825" max="2825" width="11.7109375" style="669" customWidth="1"/>
    <col min="2826" max="2826" width="9.5703125" style="669" customWidth="1"/>
    <col min="2827" max="2827" width="10.140625" style="669" customWidth="1"/>
    <col min="2828" max="2828" width="9.7109375" style="669" customWidth="1"/>
    <col min="2829" max="3072" width="9.140625" style="669"/>
    <col min="3073" max="3073" width="12.140625" style="669" customWidth="1"/>
    <col min="3074" max="3074" width="7.85546875" style="669" customWidth="1"/>
    <col min="3075" max="3075" width="11.28515625" style="669" customWidth="1"/>
    <col min="3076" max="3076" width="9.140625" style="669" customWidth="1"/>
    <col min="3077" max="3077" width="10" style="669" customWidth="1"/>
    <col min="3078" max="3078" width="9" style="669" customWidth="1"/>
    <col min="3079" max="3079" width="9.85546875" style="669" customWidth="1"/>
    <col min="3080" max="3080" width="9.5703125" style="669" customWidth="1"/>
    <col min="3081" max="3081" width="11.7109375" style="669" customWidth="1"/>
    <col min="3082" max="3082" width="9.5703125" style="669" customWidth="1"/>
    <col min="3083" max="3083" width="10.140625" style="669" customWidth="1"/>
    <col min="3084" max="3084" width="9.7109375" style="669" customWidth="1"/>
    <col min="3085" max="3328" width="9.140625" style="669"/>
    <col min="3329" max="3329" width="12.140625" style="669" customWidth="1"/>
    <col min="3330" max="3330" width="7.85546875" style="669" customWidth="1"/>
    <col min="3331" max="3331" width="11.28515625" style="669" customWidth="1"/>
    <col min="3332" max="3332" width="9.140625" style="669" customWidth="1"/>
    <col min="3333" max="3333" width="10" style="669" customWidth="1"/>
    <col min="3334" max="3334" width="9" style="669" customWidth="1"/>
    <col min="3335" max="3335" width="9.85546875" style="669" customWidth="1"/>
    <col min="3336" max="3336" width="9.5703125" style="669" customWidth="1"/>
    <col min="3337" max="3337" width="11.7109375" style="669" customWidth="1"/>
    <col min="3338" max="3338" width="9.5703125" style="669" customWidth="1"/>
    <col min="3339" max="3339" width="10.140625" style="669" customWidth="1"/>
    <col min="3340" max="3340" width="9.7109375" style="669" customWidth="1"/>
    <col min="3341" max="3584" width="9.140625" style="669"/>
    <col min="3585" max="3585" width="12.140625" style="669" customWidth="1"/>
    <col min="3586" max="3586" width="7.85546875" style="669" customWidth="1"/>
    <col min="3587" max="3587" width="11.28515625" style="669" customWidth="1"/>
    <col min="3588" max="3588" width="9.140625" style="669" customWidth="1"/>
    <col min="3589" max="3589" width="10" style="669" customWidth="1"/>
    <col min="3590" max="3590" width="9" style="669" customWidth="1"/>
    <col min="3591" max="3591" width="9.85546875" style="669" customWidth="1"/>
    <col min="3592" max="3592" width="9.5703125" style="669" customWidth="1"/>
    <col min="3593" max="3593" width="11.7109375" style="669" customWidth="1"/>
    <col min="3594" max="3594" width="9.5703125" style="669" customWidth="1"/>
    <col min="3595" max="3595" width="10.140625" style="669" customWidth="1"/>
    <col min="3596" max="3596" width="9.7109375" style="669" customWidth="1"/>
    <col min="3597" max="3840" width="9.140625" style="669"/>
    <col min="3841" max="3841" width="12.140625" style="669" customWidth="1"/>
    <col min="3842" max="3842" width="7.85546875" style="669" customWidth="1"/>
    <col min="3843" max="3843" width="11.28515625" style="669" customWidth="1"/>
    <col min="3844" max="3844" width="9.140625" style="669" customWidth="1"/>
    <col min="3845" max="3845" width="10" style="669" customWidth="1"/>
    <col min="3846" max="3846" width="9" style="669" customWidth="1"/>
    <col min="3847" max="3847" width="9.85546875" style="669" customWidth="1"/>
    <col min="3848" max="3848" width="9.5703125" style="669" customWidth="1"/>
    <col min="3849" max="3849" width="11.7109375" style="669" customWidth="1"/>
    <col min="3850" max="3850" width="9.5703125" style="669" customWidth="1"/>
    <col min="3851" max="3851" width="10.140625" style="669" customWidth="1"/>
    <col min="3852" max="3852" width="9.7109375" style="669" customWidth="1"/>
    <col min="3853" max="4096" width="9.140625" style="669"/>
    <col min="4097" max="4097" width="12.140625" style="669" customWidth="1"/>
    <col min="4098" max="4098" width="7.85546875" style="669" customWidth="1"/>
    <col min="4099" max="4099" width="11.28515625" style="669" customWidth="1"/>
    <col min="4100" max="4100" width="9.140625" style="669" customWidth="1"/>
    <col min="4101" max="4101" width="10" style="669" customWidth="1"/>
    <col min="4102" max="4102" width="9" style="669" customWidth="1"/>
    <col min="4103" max="4103" width="9.85546875" style="669" customWidth="1"/>
    <col min="4104" max="4104" width="9.5703125" style="669" customWidth="1"/>
    <col min="4105" max="4105" width="11.7109375" style="669" customWidth="1"/>
    <col min="4106" max="4106" width="9.5703125" style="669" customWidth="1"/>
    <col min="4107" max="4107" width="10.140625" style="669" customWidth="1"/>
    <col min="4108" max="4108" width="9.7109375" style="669" customWidth="1"/>
    <col min="4109" max="4352" width="9.140625" style="669"/>
    <col min="4353" max="4353" width="12.140625" style="669" customWidth="1"/>
    <col min="4354" max="4354" width="7.85546875" style="669" customWidth="1"/>
    <col min="4355" max="4355" width="11.28515625" style="669" customWidth="1"/>
    <col min="4356" max="4356" width="9.140625" style="669" customWidth="1"/>
    <col min="4357" max="4357" width="10" style="669" customWidth="1"/>
    <col min="4358" max="4358" width="9" style="669" customWidth="1"/>
    <col min="4359" max="4359" width="9.85546875" style="669" customWidth="1"/>
    <col min="4360" max="4360" width="9.5703125" style="669" customWidth="1"/>
    <col min="4361" max="4361" width="11.7109375" style="669" customWidth="1"/>
    <col min="4362" max="4362" width="9.5703125" style="669" customWidth="1"/>
    <col min="4363" max="4363" width="10.140625" style="669" customWidth="1"/>
    <col min="4364" max="4364" width="9.7109375" style="669" customWidth="1"/>
    <col min="4365" max="4608" width="9.140625" style="669"/>
    <col min="4609" max="4609" width="12.140625" style="669" customWidth="1"/>
    <col min="4610" max="4610" width="7.85546875" style="669" customWidth="1"/>
    <col min="4611" max="4611" width="11.28515625" style="669" customWidth="1"/>
    <col min="4612" max="4612" width="9.140625" style="669" customWidth="1"/>
    <col min="4613" max="4613" width="10" style="669" customWidth="1"/>
    <col min="4614" max="4614" width="9" style="669" customWidth="1"/>
    <col min="4615" max="4615" width="9.85546875" style="669" customWidth="1"/>
    <col min="4616" max="4616" width="9.5703125" style="669" customWidth="1"/>
    <col min="4617" max="4617" width="11.7109375" style="669" customWidth="1"/>
    <col min="4618" max="4618" width="9.5703125" style="669" customWidth="1"/>
    <col min="4619" max="4619" width="10.140625" style="669" customWidth="1"/>
    <col min="4620" max="4620" width="9.7109375" style="669" customWidth="1"/>
    <col min="4621" max="4864" width="9.140625" style="669"/>
    <col min="4865" max="4865" width="12.140625" style="669" customWidth="1"/>
    <col min="4866" max="4866" width="7.85546875" style="669" customWidth="1"/>
    <col min="4867" max="4867" width="11.28515625" style="669" customWidth="1"/>
    <col min="4868" max="4868" width="9.140625" style="669" customWidth="1"/>
    <col min="4869" max="4869" width="10" style="669" customWidth="1"/>
    <col min="4870" max="4870" width="9" style="669" customWidth="1"/>
    <col min="4871" max="4871" width="9.85546875" style="669" customWidth="1"/>
    <col min="4872" max="4872" width="9.5703125" style="669" customWidth="1"/>
    <col min="4873" max="4873" width="11.7109375" style="669" customWidth="1"/>
    <col min="4874" max="4874" width="9.5703125" style="669" customWidth="1"/>
    <col min="4875" max="4875" width="10.140625" style="669" customWidth="1"/>
    <col min="4876" max="4876" width="9.7109375" style="669" customWidth="1"/>
    <col min="4877" max="5120" width="9.140625" style="669"/>
    <col min="5121" max="5121" width="12.140625" style="669" customWidth="1"/>
    <col min="5122" max="5122" width="7.85546875" style="669" customWidth="1"/>
    <col min="5123" max="5123" width="11.28515625" style="669" customWidth="1"/>
    <col min="5124" max="5124" width="9.140625" style="669" customWidth="1"/>
    <col min="5125" max="5125" width="10" style="669" customWidth="1"/>
    <col min="5126" max="5126" width="9" style="669" customWidth="1"/>
    <col min="5127" max="5127" width="9.85546875" style="669" customWidth="1"/>
    <col min="5128" max="5128" width="9.5703125" style="669" customWidth="1"/>
    <col min="5129" max="5129" width="11.7109375" style="669" customWidth="1"/>
    <col min="5130" max="5130" width="9.5703125" style="669" customWidth="1"/>
    <col min="5131" max="5131" width="10.140625" style="669" customWidth="1"/>
    <col min="5132" max="5132" width="9.7109375" style="669" customWidth="1"/>
    <col min="5133" max="5376" width="9.140625" style="669"/>
    <col min="5377" max="5377" width="12.140625" style="669" customWidth="1"/>
    <col min="5378" max="5378" width="7.85546875" style="669" customWidth="1"/>
    <col min="5379" max="5379" width="11.28515625" style="669" customWidth="1"/>
    <col min="5380" max="5380" width="9.140625" style="669" customWidth="1"/>
    <col min="5381" max="5381" width="10" style="669" customWidth="1"/>
    <col min="5382" max="5382" width="9" style="669" customWidth="1"/>
    <col min="5383" max="5383" width="9.85546875" style="669" customWidth="1"/>
    <col min="5384" max="5384" width="9.5703125" style="669" customWidth="1"/>
    <col min="5385" max="5385" width="11.7109375" style="669" customWidth="1"/>
    <col min="5386" max="5386" width="9.5703125" style="669" customWidth="1"/>
    <col min="5387" max="5387" width="10.140625" style="669" customWidth="1"/>
    <col min="5388" max="5388" width="9.7109375" style="669" customWidth="1"/>
    <col min="5389" max="5632" width="9.140625" style="669"/>
    <col min="5633" max="5633" width="12.140625" style="669" customWidth="1"/>
    <col min="5634" max="5634" width="7.85546875" style="669" customWidth="1"/>
    <col min="5635" max="5635" width="11.28515625" style="669" customWidth="1"/>
    <col min="5636" max="5636" width="9.140625" style="669" customWidth="1"/>
    <col min="5637" max="5637" width="10" style="669" customWidth="1"/>
    <col min="5638" max="5638" width="9" style="669" customWidth="1"/>
    <col min="5639" max="5639" width="9.85546875" style="669" customWidth="1"/>
    <col min="5640" max="5640" width="9.5703125" style="669" customWidth="1"/>
    <col min="5641" max="5641" width="11.7109375" style="669" customWidth="1"/>
    <col min="5642" max="5642" width="9.5703125" style="669" customWidth="1"/>
    <col min="5643" max="5643" width="10.140625" style="669" customWidth="1"/>
    <col min="5644" max="5644" width="9.7109375" style="669" customWidth="1"/>
    <col min="5645" max="5888" width="9.140625" style="669"/>
    <col min="5889" max="5889" width="12.140625" style="669" customWidth="1"/>
    <col min="5890" max="5890" width="7.85546875" style="669" customWidth="1"/>
    <col min="5891" max="5891" width="11.28515625" style="669" customWidth="1"/>
    <col min="5892" max="5892" width="9.140625" style="669" customWidth="1"/>
    <col min="5893" max="5893" width="10" style="669" customWidth="1"/>
    <col min="5894" max="5894" width="9" style="669" customWidth="1"/>
    <col min="5895" max="5895" width="9.85546875" style="669" customWidth="1"/>
    <col min="5896" max="5896" width="9.5703125" style="669" customWidth="1"/>
    <col min="5897" max="5897" width="11.7109375" style="669" customWidth="1"/>
    <col min="5898" max="5898" width="9.5703125" style="669" customWidth="1"/>
    <col min="5899" max="5899" width="10.140625" style="669" customWidth="1"/>
    <col min="5900" max="5900" width="9.7109375" style="669" customWidth="1"/>
    <col min="5901" max="6144" width="9.140625" style="669"/>
    <col min="6145" max="6145" width="12.140625" style="669" customWidth="1"/>
    <col min="6146" max="6146" width="7.85546875" style="669" customWidth="1"/>
    <col min="6147" max="6147" width="11.28515625" style="669" customWidth="1"/>
    <col min="6148" max="6148" width="9.140625" style="669" customWidth="1"/>
    <col min="6149" max="6149" width="10" style="669" customWidth="1"/>
    <col min="6150" max="6150" width="9" style="669" customWidth="1"/>
    <col min="6151" max="6151" width="9.85546875" style="669" customWidth="1"/>
    <col min="6152" max="6152" width="9.5703125" style="669" customWidth="1"/>
    <col min="6153" max="6153" width="11.7109375" style="669" customWidth="1"/>
    <col min="6154" max="6154" width="9.5703125" style="669" customWidth="1"/>
    <col min="6155" max="6155" width="10.140625" style="669" customWidth="1"/>
    <col min="6156" max="6156" width="9.7109375" style="669" customWidth="1"/>
    <col min="6157" max="6400" width="9.140625" style="669"/>
    <col min="6401" max="6401" width="12.140625" style="669" customWidth="1"/>
    <col min="6402" max="6402" width="7.85546875" style="669" customWidth="1"/>
    <col min="6403" max="6403" width="11.28515625" style="669" customWidth="1"/>
    <col min="6404" max="6404" width="9.140625" style="669" customWidth="1"/>
    <col min="6405" max="6405" width="10" style="669" customWidth="1"/>
    <col min="6406" max="6406" width="9" style="669" customWidth="1"/>
    <col min="6407" max="6407" width="9.85546875" style="669" customWidth="1"/>
    <col min="6408" max="6408" width="9.5703125" style="669" customWidth="1"/>
    <col min="6409" max="6409" width="11.7109375" style="669" customWidth="1"/>
    <col min="6410" max="6410" width="9.5703125" style="669" customWidth="1"/>
    <col min="6411" max="6411" width="10.140625" style="669" customWidth="1"/>
    <col min="6412" max="6412" width="9.7109375" style="669" customWidth="1"/>
    <col min="6413" max="6656" width="9.140625" style="669"/>
    <col min="6657" max="6657" width="12.140625" style="669" customWidth="1"/>
    <col min="6658" max="6658" width="7.85546875" style="669" customWidth="1"/>
    <col min="6659" max="6659" width="11.28515625" style="669" customWidth="1"/>
    <col min="6660" max="6660" width="9.140625" style="669" customWidth="1"/>
    <col min="6661" max="6661" width="10" style="669" customWidth="1"/>
    <col min="6662" max="6662" width="9" style="669" customWidth="1"/>
    <col min="6663" max="6663" width="9.85546875" style="669" customWidth="1"/>
    <col min="6664" max="6664" width="9.5703125" style="669" customWidth="1"/>
    <col min="6665" max="6665" width="11.7109375" style="669" customWidth="1"/>
    <col min="6666" max="6666" width="9.5703125" style="669" customWidth="1"/>
    <col min="6667" max="6667" width="10.140625" style="669" customWidth="1"/>
    <col min="6668" max="6668" width="9.7109375" style="669" customWidth="1"/>
    <col min="6669" max="6912" width="9.140625" style="669"/>
    <col min="6913" max="6913" width="12.140625" style="669" customWidth="1"/>
    <col min="6914" max="6914" width="7.85546875" style="669" customWidth="1"/>
    <col min="6915" max="6915" width="11.28515625" style="669" customWidth="1"/>
    <col min="6916" max="6916" width="9.140625" style="669" customWidth="1"/>
    <col min="6917" max="6917" width="10" style="669" customWidth="1"/>
    <col min="6918" max="6918" width="9" style="669" customWidth="1"/>
    <col min="6919" max="6919" width="9.85546875" style="669" customWidth="1"/>
    <col min="6920" max="6920" width="9.5703125" style="669" customWidth="1"/>
    <col min="6921" max="6921" width="11.7109375" style="669" customWidth="1"/>
    <col min="6922" max="6922" width="9.5703125" style="669" customWidth="1"/>
    <col min="6923" max="6923" width="10.140625" style="669" customWidth="1"/>
    <col min="6924" max="6924" width="9.7109375" style="669" customWidth="1"/>
    <col min="6925" max="7168" width="9.140625" style="669"/>
    <col min="7169" max="7169" width="12.140625" style="669" customWidth="1"/>
    <col min="7170" max="7170" width="7.85546875" style="669" customWidth="1"/>
    <col min="7171" max="7171" width="11.28515625" style="669" customWidth="1"/>
    <col min="7172" max="7172" width="9.140625" style="669" customWidth="1"/>
    <col min="7173" max="7173" width="10" style="669" customWidth="1"/>
    <col min="7174" max="7174" width="9" style="669" customWidth="1"/>
    <col min="7175" max="7175" width="9.85546875" style="669" customWidth="1"/>
    <col min="7176" max="7176" width="9.5703125" style="669" customWidth="1"/>
    <col min="7177" max="7177" width="11.7109375" style="669" customWidth="1"/>
    <col min="7178" max="7178" width="9.5703125" style="669" customWidth="1"/>
    <col min="7179" max="7179" width="10.140625" style="669" customWidth="1"/>
    <col min="7180" max="7180" width="9.7109375" style="669" customWidth="1"/>
    <col min="7181" max="7424" width="9.140625" style="669"/>
    <col min="7425" max="7425" width="12.140625" style="669" customWidth="1"/>
    <col min="7426" max="7426" width="7.85546875" style="669" customWidth="1"/>
    <col min="7427" max="7427" width="11.28515625" style="669" customWidth="1"/>
    <col min="7428" max="7428" width="9.140625" style="669" customWidth="1"/>
    <col min="7429" max="7429" width="10" style="669" customWidth="1"/>
    <col min="7430" max="7430" width="9" style="669" customWidth="1"/>
    <col min="7431" max="7431" width="9.85546875" style="669" customWidth="1"/>
    <col min="7432" max="7432" width="9.5703125" style="669" customWidth="1"/>
    <col min="7433" max="7433" width="11.7109375" style="669" customWidth="1"/>
    <col min="7434" max="7434" width="9.5703125" style="669" customWidth="1"/>
    <col min="7435" max="7435" width="10.140625" style="669" customWidth="1"/>
    <col min="7436" max="7436" width="9.7109375" style="669" customWidth="1"/>
    <col min="7437" max="7680" width="9.140625" style="669"/>
    <col min="7681" max="7681" width="12.140625" style="669" customWidth="1"/>
    <col min="7682" max="7682" width="7.85546875" style="669" customWidth="1"/>
    <col min="7683" max="7683" width="11.28515625" style="669" customWidth="1"/>
    <col min="7684" max="7684" width="9.140625" style="669" customWidth="1"/>
    <col min="7685" max="7685" width="10" style="669" customWidth="1"/>
    <col min="7686" max="7686" width="9" style="669" customWidth="1"/>
    <col min="7687" max="7687" width="9.85546875" style="669" customWidth="1"/>
    <col min="7688" max="7688" width="9.5703125" style="669" customWidth="1"/>
    <col min="7689" max="7689" width="11.7109375" style="669" customWidth="1"/>
    <col min="7690" max="7690" width="9.5703125" style="669" customWidth="1"/>
    <col min="7691" max="7691" width="10.140625" style="669" customWidth="1"/>
    <col min="7692" max="7692" width="9.7109375" style="669" customWidth="1"/>
    <col min="7693" max="7936" width="9.140625" style="669"/>
    <col min="7937" max="7937" width="12.140625" style="669" customWidth="1"/>
    <col min="7938" max="7938" width="7.85546875" style="669" customWidth="1"/>
    <col min="7939" max="7939" width="11.28515625" style="669" customWidth="1"/>
    <col min="7940" max="7940" width="9.140625" style="669" customWidth="1"/>
    <col min="7941" max="7941" width="10" style="669" customWidth="1"/>
    <col min="7942" max="7942" width="9" style="669" customWidth="1"/>
    <col min="7943" max="7943" width="9.85546875" style="669" customWidth="1"/>
    <col min="7944" max="7944" width="9.5703125" style="669" customWidth="1"/>
    <col min="7945" max="7945" width="11.7109375" style="669" customWidth="1"/>
    <col min="7946" max="7946" width="9.5703125" style="669" customWidth="1"/>
    <col min="7947" max="7947" width="10.140625" style="669" customWidth="1"/>
    <col min="7948" max="7948" width="9.7109375" style="669" customWidth="1"/>
    <col min="7949" max="8192" width="9.140625" style="669"/>
    <col min="8193" max="8193" width="12.140625" style="669" customWidth="1"/>
    <col min="8194" max="8194" width="7.85546875" style="669" customWidth="1"/>
    <col min="8195" max="8195" width="11.28515625" style="669" customWidth="1"/>
    <col min="8196" max="8196" width="9.140625" style="669" customWidth="1"/>
    <col min="8197" max="8197" width="10" style="669" customWidth="1"/>
    <col min="8198" max="8198" width="9" style="669" customWidth="1"/>
    <col min="8199" max="8199" width="9.85546875" style="669" customWidth="1"/>
    <col min="8200" max="8200" width="9.5703125" style="669" customWidth="1"/>
    <col min="8201" max="8201" width="11.7109375" style="669" customWidth="1"/>
    <col min="8202" max="8202" width="9.5703125" style="669" customWidth="1"/>
    <col min="8203" max="8203" width="10.140625" style="669" customWidth="1"/>
    <col min="8204" max="8204" width="9.7109375" style="669" customWidth="1"/>
    <col min="8205" max="8448" width="9.140625" style="669"/>
    <col min="8449" max="8449" width="12.140625" style="669" customWidth="1"/>
    <col min="8450" max="8450" width="7.85546875" style="669" customWidth="1"/>
    <col min="8451" max="8451" width="11.28515625" style="669" customWidth="1"/>
    <col min="8452" max="8452" width="9.140625" style="669" customWidth="1"/>
    <col min="8453" max="8453" width="10" style="669" customWidth="1"/>
    <col min="8454" max="8454" width="9" style="669" customWidth="1"/>
    <col min="8455" max="8455" width="9.85546875" style="669" customWidth="1"/>
    <col min="8456" max="8456" width="9.5703125" style="669" customWidth="1"/>
    <col min="8457" max="8457" width="11.7109375" style="669" customWidth="1"/>
    <col min="8458" max="8458" width="9.5703125" style="669" customWidth="1"/>
    <col min="8459" max="8459" width="10.140625" style="669" customWidth="1"/>
    <col min="8460" max="8460" width="9.7109375" style="669" customWidth="1"/>
    <col min="8461" max="8704" width="9.140625" style="669"/>
    <col min="8705" max="8705" width="12.140625" style="669" customWidth="1"/>
    <col min="8706" max="8706" width="7.85546875" style="669" customWidth="1"/>
    <col min="8707" max="8707" width="11.28515625" style="669" customWidth="1"/>
    <col min="8708" max="8708" width="9.140625" style="669" customWidth="1"/>
    <col min="8709" max="8709" width="10" style="669" customWidth="1"/>
    <col min="8710" max="8710" width="9" style="669" customWidth="1"/>
    <col min="8711" max="8711" width="9.85546875" style="669" customWidth="1"/>
    <col min="8712" max="8712" width="9.5703125" style="669" customWidth="1"/>
    <col min="8713" max="8713" width="11.7109375" style="669" customWidth="1"/>
    <col min="8714" max="8714" width="9.5703125" style="669" customWidth="1"/>
    <col min="8715" max="8715" width="10.140625" style="669" customWidth="1"/>
    <col min="8716" max="8716" width="9.7109375" style="669" customWidth="1"/>
    <col min="8717" max="8960" width="9.140625" style="669"/>
    <col min="8961" max="8961" width="12.140625" style="669" customWidth="1"/>
    <col min="8962" max="8962" width="7.85546875" style="669" customWidth="1"/>
    <col min="8963" max="8963" width="11.28515625" style="669" customWidth="1"/>
    <col min="8964" max="8964" width="9.140625" style="669" customWidth="1"/>
    <col min="8965" max="8965" width="10" style="669" customWidth="1"/>
    <col min="8966" max="8966" width="9" style="669" customWidth="1"/>
    <col min="8967" max="8967" width="9.85546875" style="669" customWidth="1"/>
    <col min="8968" max="8968" width="9.5703125" style="669" customWidth="1"/>
    <col min="8969" max="8969" width="11.7109375" style="669" customWidth="1"/>
    <col min="8970" max="8970" width="9.5703125" style="669" customWidth="1"/>
    <col min="8971" max="8971" width="10.140625" style="669" customWidth="1"/>
    <col min="8972" max="8972" width="9.7109375" style="669" customWidth="1"/>
    <col min="8973" max="9216" width="9.140625" style="669"/>
    <col min="9217" max="9217" width="12.140625" style="669" customWidth="1"/>
    <col min="9218" max="9218" width="7.85546875" style="669" customWidth="1"/>
    <col min="9219" max="9219" width="11.28515625" style="669" customWidth="1"/>
    <col min="9220" max="9220" width="9.140625" style="669" customWidth="1"/>
    <col min="9221" max="9221" width="10" style="669" customWidth="1"/>
    <col min="9222" max="9222" width="9" style="669" customWidth="1"/>
    <col min="9223" max="9223" width="9.85546875" style="669" customWidth="1"/>
    <col min="9224" max="9224" width="9.5703125" style="669" customWidth="1"/>
    <col min="9225" max="9225" width="11.7109375" style="669" customWidth="1"/>
    <col min="9226" max="9226" width="9.5703125" style="669" customWidth="1"/>
    <col min="9227" max="9227" width="10.140625" style="669" customWidth="1"/>
    <col min="9228" max="9228" width="9.7109375" style="669" customWidth="1"/>
    <col min="9229" max="9472" width="9.140625" style="669"/>
    <col min="9473" max="9473" width="12.140625" style="669" customWidth="1"/>
    <col min="9474" max="9474" width="7.85546875" style="669" customWidth="1"/>
    <col min="9475" max="9475" width="11.28515625" style="669" customWidth="1"/>
    <col min="9476" max="9476" width="9.140625" style="669" customWidth="1"/>
    <col min="9477" max="9477" width="10" style="669" customWidth="1"/>
    <col min="9478" max="9478" width="9" style="669" customWidth="1"/>
    <col min="9479" max="9479" width="9.85546875" style="669" customWidth="1"/>
    <col min="9480" max="9480" width="9.5703125" style="669" customWidth="1"/>
    <col min="9481" max="9481" width="11.7109375" style="669" customWidth="1"/>
    <col min="9482" max="9482" width="9.5703125" style="669" customWidth="1"/>
    <col min="9483" max="9483" width="10.140625" style="669" customWidth="1"/>
    <col min="9484" max="9484" width="9.7109375" style="669" customWidth="1"/>
    <col min="9485" max="9728" width="9.140625" style="669"/>
    <col min="9729" max="9729" width="12.140625" style="669" customWidth="1"/>
    <col min="9730" max="9730" width="7.85546875" style="669" customWidth="1"/>
    <col min="9731" max="9731" width="11.28515625" style="669" customWidth="1"/>
    <col min="9732" max="9732" width="9.140625" style="669" customWidth="1"/>
    <col min="9733" max="9733" width="10" style="669" customWidth="1"/>
    <col min="9734" max="9734" width="9" style="669" customWidth="1"/>
    <col min="9735" max="9735" width="9.85546875" style="669" customWidth="1"/>
    <col min="9736" max="9736" width="9.5703125" style="669" customWidth="1"/>
    <col min="9737" max="9737" width="11.7109375" style="669" customWidth="1"/>
    <col min="9738" max="9738" width="9.5703125" style="669" customWidth="1"/>
    <col min="9739" max="9739" width="10.140625" style="669" customWidth="1"/>
    <col min="9740" max="9740" width="9.7109375" style="669" customWidth="1"/>
    <col min="9741" max="9984" width="9.140625" style="669"/>
    <col min="9985" max="9985" width="12.140625" style="669" customWidth="1"/>
    <col min="9986" max="9986" width="7.85546875" style="669" customWidth="1"/>
    <col min="9987" max="9987" width="11.28515625" style="669" customWidth="1"/>
    <col min="9988" max="9988" width="9.140625" style="669" customWidth="1"/>
    <col min="9989" max="9989" width="10" style="669" customWidth="1"/>
    <col min="9990" max="9990" width="9" style="669" customWidth="1"/>
    <col min="9991" max="9991" width="9.85546875" style="669" customWidth="1"/>
    <col min="9992" max="9992" width="9.5703125" style="669" customWidth="1"/>
    <col min="9993" max="9993" width="11.7109375" style="669" customWidth="1"/>
    <col min="9994" max="9994" width="9.5703125" style="669" customWidth="1"/>
    <col min="9995" max="9995" width="10.140625" style="669" customWidth="1"/>
    <col min="9996" max="9996" width="9.7109375" style="669" customWidth="1"/>
    <col min="9997" max="10240" width="9.140625" style="669"/>
    <col min="10241" max="10241" width="12.140625" style="669" customWidth="1"/>
    <col min="10242" max="10242" width="7.85546875" style="669" customWidth="1"/>
    <col min="10243" max="10243" width="11.28515625" style="669" customWidth="1"/>
    <col min="10244" max="10244" width="9.140625" style="669" customWidth="1"/>
    <col min="10245" max="10245" width="10" style="669" customWidth="1"/>
    <col min="10246" max="10246" width="9" style="669" customWidth="1"/>
    <col min="10247" max="10247" width="9.85546875" style="669" customWidth="1"/>
    <col min="10248" max="10248" width="9.5703125" style="669" customWidth="1"/>
    <col min="10249" max="10249" width="11.7109375" style="669" customWidth="1"/>
    <col min="10250" max="10250" width="9.5703125" style="669" customWidth="1"/>
    <col min="10251" max="10251" width="10.140625" style="669" customWidth="1"/>
    <col min="10252" max="10252" width="9.7109375" style="669" customWidth="1"/>
    <col min="10253" max="10496" width="9.140625" style="669"/>
    <col min="10497" max="10497" width="12.140625" style="669" customWidth="1"/>
    <col min="10498" max="10498" width="7.85546875" style="669" customWidth="1"/>
    <col min="10499" max="10499" width="11.28515625" style="669" customWidth="1"/>
    <col min="10500" max="10500" width="9.140625" style="669" customWidth="1"/>
    <col min="10501" max="10501" width="10" style="669" customWidth="1"/>
    <col min="10502" max="10502" width="9" style="669" customWidth="1"/>
    <col min="10503" max="10503" width="9.85546875" style="669" customWidth="1"/>
    <col min="10504" max="10504" width="9.5703125" style="669" customWidth="1"/>
    <col min="10505" max="10505" width="11.7109375" style="669" customWidth="1"/>
    <col min="10506" max="10506" width="9.5703125" style="669" customWidth="1"/>
    <col min="10507" max="10507" width="10.140625" style="669" customWidth="1"/>
    <col min="10508" max="10508" width="9.7109375" style="669" customWidth="1"/>
    <col min="10509" max="10752" width="9.140625" style="669"/>
    <col min="10753" max="10753" width="12.140625" style="669" customWidth="1"/>
    <col min="10754" max="10754" width="7.85546875" style="669" customWidth="1"/>
    <col min="10755" max="10755" width="11.28515625" style="669" customWidth="1"/>
    <col min="10756" max="10756" width="9.140625" style="669" customWidth="1"/>
    <col min="10757" max="10757" width="10" style="669" customWidth="1"/>
    <col min="10758" max="10758" width="9" style="669" customWidth="1"/>
    <col min="10759" max="10759" width="9.85546875" style="669" customWidth="1"/>
    <col min="10760" max="10760" width="9.5703125" style="669" customWidth="1"/>
    <col min="10761" max="10761" width="11.7109375" style="669" customWidth="1"/>
    <col min="10762" max="10762" width="9.5703125" style="669" customWidth="1"/>
    <col min="10763" max="10763" width="10.140625" style="669" customWidth="1"/>
    <col min="10764" max="10764" width="9.7109375" style="669" customWidth="1"/>
    <col min="10765" max="11008" width="9.140625" style="669"/>
    <col min="11009" max="11009" width="12.140625" style="669" customWidth="1"/>
    <col min="11010" max="11010" width="7.85546875" style="669" customWidth="1"/>
    <col min="11011" max="11011" width="11.28515625" style="669" customWidth="1"/>
    <col min="11012" max="11012" width="9.140625" style="669" customWidth="1"/>
    <col min="11013" max="11013" width="10" style="669" customWidth="1"/>
    <col min="11014" max="11014" width="9" style="669" customWidth="1"/>
    <col min="11015" max="11015" width="9.85546875" style="669" customWidth="1"/>
    <col min="11016" max="11016" width="9.5703125" style="669" customWidth="1"/>
    <col min="11017" max="11017" width="11.7109375" style="669" customWidth="1"/>
    <col min="11018" max="11018" width="9.5703125" style="669" customWidth="1"/>
    <col min="11019" max="11019" width="10.140625" style="669" customWidth="1"/>
    <col min="11020" max="11020" width="9.7109375" style="669" customWidth="1"/>
    <col min="11021" max="11264" width="9.140625" style="669"/>
    <col min="11265" max="11265" width="12.140625" style="669" customWidth="1"/>
    <col min="11266" max="11266" width="7.85546875" style="669" customWidth="1"/>
    <col min="11267" max="11267" width="11.28515625" style="669" customWidth="1"/>
    <col min="11268" max="11268" width="9.140625" style="669" customWidth="1"/>
    <col min="11269" max="11269" width="10" style="669" customWidth="1"/>
    <col min="11270" max="11270" width="9" style="669" customWidth="1"/>
    <col min="11271" max="11271" width="9.85546875" style="669" customWidth="1"/>
    <col min="11272" max="11272" width="9.5703125" style="669" customWidth="1"/>
    <col min="11273" max="11273" width="11.7109375" style="669" customWidth="1"/>
    <col min="11274" max="11274" width="9.5703125" style="669" customWidth="1"/>
    <col min="11275" max="11275" width="10.140625" style="669" customWidth="1"/>
    <col min="11276" max="11276" width="9.7109375" style="669" customWidth="1"/>
    <col min="11277" max="11520" width="9.140625" style="669"/>
    <col min="11521" max="11521" width="12.140625" style="669" customWidth="1"/>
    <col min="11522" max="11522" width="7.85546875" style="669" customWidth="1"/>
    <col min="11523" max="11523" width="11.28515625" style="669" customWidth="1"/>
    <col min="11524" max="11524" width="9.140625" style="669" customWidth="1"/>
    <col min="11525" max="11525" width="10" style="669" customWidth="1"/>
    <col min="11526" max="11526" width="9" style="669" customWidth="1"/>
    <col min="11527" max="11527" width="9.85546875" style="669" customWidth="1"/>
    <col min="11528" max="11528" width="9.5703125" style="669" customWidth="1"/>
    <col min="11529" max="11529" width="11.7109375" style="669" customWidth="1"/>
    <col min="11530" max="11530" width="9.5703125" style="669" customWidth="1"/>
    <col min="11531" max="11531" width="10.140625" style="669" customWidth="1"/>
    <col min="11532" max="11532" width="9.7109375" style="669" customWidth="1"/>
    <col min="11533" max="11776" width="9.140625" style="669"/>
    <col min="11777" max="11777" width="12.140625" style="669" customWidth="1"/>
    <col min="11778" max="11778" width="7.85546875" style="669" customWidth="1"/>
    <col min="11779" max="11779" width="11.28515625" style="669" customWidth="1"/>
    <col min="11780" max="11780" width="9.140625" style="669" customWidth="1"/>
    <col min="11781" max="11781" width="10" style="669" customWidth="1"/>
    <col min="11782" max="11782" width="9" style="669" customWidth="1"/>
    <col min="11783" max="11783" width="9.85546875" style="669" customWidth="1"/>
    <col min="11784" max="11784" width="9.5703125" style="669" customWidth="1"/>
    <col min="11785" max="11785" width="11.7109375" style="669" customWidth="1"/>
    <col min="11786" max="11786" width="9.5703125" style="669" customWidth="1"/>
    <col min="11787" max="11787" width="10.140625" style="669" customWidth="1"/>
    <col min="11788" max="11788" width="9.7109375" style="669" customWidth="1"/>
    <col min="11789" max="12032" width="9.140625" style="669"/>
    <col min="12033" max="12033" width="12.140625" style="669" customWidth="1"/>
    <col min="12034" max="12034" width="7.85546875" style="669" customWidth="1"/>
    <col min="12035" max="12035" width="11.28515625" style="669" customWidth="1"/>
    <col min="12036" max="12036" width="9.140625" style="669" customWidth="1"/>
    <col min="12037" max="12037" width="10" style="669" customWidth="1"/>
    <col min="12038" max="12038" width="9" style="669" customWidth="1"/>
    <col min="12039" max="12039" width="9.85546875" style="669" customWidth="1"/>
    <col min="12040" max="12040" width="9.5703125" style="669" customWidth="1"/>
    <col min="12041" max="12041" width="11.7109375" style="669" customWidth="1"/>
    <col min="12042" max="12042" width="9.5703125" style="669" customWidth="1"/>
    <col min="12043" max="12043" width="10.140625" style="669" customWidth="1"/>
    <col min="12044" max="12044" width="9.7109375" style="669" customWidth="1"/>
    <col min="12045" max="12288" width="9.140625" style="669"/>
    <col min="12289" max="12289" width="12.140625" style="669" customWidth="1"/>
    <col min="12290" max="12290" width="7.85546875" style="669" customWidth="1"/>
    <col min="12291" max="12291" width="11.28515625" style="669" customWidth="1"/>
    <col min="12292" max="12292" width="9.140625" style="669" customWidth="1"/>
    <col min="12293" max="12293" width="10" style="669" customWidth="1"/>
    <col min="12294" max="12294" width="9" style="669" customWidth="1"/>
    <col min="12295" max="12295" width="9.85546875" style="669" customWidth="1"/>
    <col min="12296" max="12296" width="9.5703125" style="669" customWidth="1"/>
    <col min="12297" max="12297" width="11.7109375" style="669" customWidth="1"/>
    <col min="12298" max="12298" width="9.5703125" style="669" customWidth="1"/>
    <col min="12299" max="12299" width="10.140625" style="669" customWidth="1"/>
    <col min="12300" max="12300" width="9.7109375" style="669" customWidth="1"/>
    <col min="12301" max="12544" width="9.140625" style="669"/>
    <col min="12545" max="12545" width="12.140625" style="669" customWidth="1"/>
    <col min="12546" max="12546" width="7.85546875" style="669" customWidth="1"/>
    <col min="12547" max="12547" width="11.28515625" style="669" customWidth="1"/>
    <col min="12548" max="12548" width="9.140625" style="669" customWidth="1"/>
    <col min="12549" max="12549" width="10" style="669" customWidth="1"/>
    <col min="12550" max="12550" width="9" style="669" customWidth="1"/>
    <col min="12551" max="12551" width="9.85546875" style="669" customWidth="1"/>
    <col min="12552" max="12552" width="9.5703125" style="669" customWidth="1"/>
    <col min="12553" max="12553" width="11.7109375" style="669" customWidth="1"/>
    <col min="12554" max="12554" width="9.5703125" style="669" customWidth="1"/>
    <col min="12555" max="12555" width="10.140625" style="669" customWidth="1"/>
    <col min="12556" max="12556" width="9.7109375" style="669" customWidth="1"/>
    <col min="12557" max="12800" width="9.140625" style="669"/>
    <col min="12801" max="12801" width="12.140625" style="669" customWidth="1"/>
    <col min="12802" max="12802" width="7.85546875" style="669" customWidth="1"/>
    <col min="12803" max="12803" width="11.28515625" style="669" customWidth="1"/>
    <col min="12804" max="12804" width="9.140625" style="669" customWidth="1"/>
    <col min="12805" max="12805" width="10" style="669" customWidth="1"/>
    <col min="12806" max="12806" width="9" style="669" customWidth="1"/>
    <col min="12807" max="12807" width="9.85546875" style="669" customWidth="1"/>
    <col min="12808" max="12808" width="9.5703125" style="669" customWidth="1"/>
    <col min="12809" max="12809" width="11.7109375" style="669" customWidth="1"/>
    <col min="12810" max="12810" width="9.5703125" style="669" customWidth="1"/>
    <col min="12811" max="12811" width="10.140625" style="669" customWidth="1"/>
    <col min="12812" max="12812" width="9.7109375" style="669" customWidth="1"/>
    <col min="12813" max="13056" width="9.140625" style="669"/>
    <col min="13057" max="13057" width="12.140625" style="669" customWidth="1"/>
    <col min="13058" max="13058" width="7.85546875" style="669" customWidth="1"/>
    <col min="13059" max="13059" width="11.28515625" style="669" customWidth="1"/>
    <col min="13060" max="13060" width="9.140625" style="669" customWidth="1"/>
    <col min="13061" max="13061" width="10" style="669" customWidth="1"/>
    <col min="13062" max="13062" width="9" style="669" customWidth="1"/>
    <col min="13063" max="13063" width="9.85546875" style="669" customWidth="1"/>
    <col min="13064" max="13064" width="9.5703125" style="669" customWidth="1"/>
    <col min="13065" max="13065" width="11.7109375" style="669" customWidth="1"/>
    <col min="13066" max="13066" width="9.5703125" style="669" customWidth="1"/>
    <col min="13067" max="13067" width="10.140625" style="669" customWidth="1"/>
    <col min="13068" max="13068" width="9.7109375" style="669" customWidth="1"/>
    <col min="13069" max="13312" width="9.140625" style="669"/>
    <col min="13313" max="13313" width="12.140625" style="669" customWidth="1"/>
    <col min="13314" max="13314" width="7.85546875" style="669" customWidth="1"/>
    <col min="13315" max="13315" width="11.28515625" style="669" customWidth="1"/>
    <col min="13316" max="13316" width="9.140625" style="669" customWidth="1"/>
    <col min="13317" max="13317" width="10" style="669" customWidth="1"/>
    <col min="13318" max="13318" width="9" style="669" customWidth="1"/>
    <col min="13319" max="13319" width="9.85546875" style="669" customWidth="1"/>
    <col min="13320" max="13320" width="9.5703125" style="669" customWidth="1"/>
    <col min="13321" max="13321" width="11.7109375" style="669" customWidth="1"/>
    <col min="13322" max="13322" width="9.5703125" style="669" customWidth="1"/>
    <col min="13323" max="13323" width="10.140625" style="669" customWidth="1"/>
    <col min="13324" max="13324" width="9.7109375" style="669" customWidth="1"/>
    <col min="13325" max="13568" width="9.140625" style="669"/>
    <col min="13569" max="13569" width="12.140625" style="669" customWidth="1"/>
    <col min="13570" max="13570" width="7.85546875" style="669" customWidth="1"/>
    <col min="13571" max="13571" width="11.28515625" style="669" customWidth="1"/>
    <col min="13572" max="13572" width="9.140625" style="669" customWidth="1"/>
    <col min="13573" max="13573" width="10" style="669" customWidth="1"/>
    <col min="13574" max="13574" width="9" style="669" customWidth="1"/>
    <col min="13575" max="13575" width="9.85546875" style="669" customWidth="1"/>
    <col min="13576" max="13576" width="9.5703125" style="669" customWidth="1"/>
    <col min="13577" max="13577" width="11.7109375" style="669" customWidth="1"/>
    <col min="13578" max="13578" width="9.5703125" style="669" customWidth="1"/>
    <col min="13579" max="13579" width="10.140625" style="669" customWidth="1"/>
    <col min="13580" max="13580" width="9.7109375" style="669" customWidth="1"/>
    <col min="13581" max="13824" width="9.140625" style="669"/>
    <col min="13825" max="13825" width="12.140625" style="669" customWidth="1"/>
    <col min="13826" max="13826" width="7.85546875" style="669" customWidth="1"/>
    <col min="13827" max="13827" width="11.28515625" style="669" customWidth="1"/>
    <col min="13828" max="13828" width="9.140625" style="669" customWidth="1"/>
    <col min="13829" max="13829" width="10" style="669" customWidth="1"/>
    <col min="13830" max="13830" width="9" style="669" customWidth="1"/>
    <col min="13831" max="13831" width="9.85546875" style="669" customWidth="1"/>
    <col min="13832" max="13832" width="9.5703125" style="669" customWidth="1"/>
    <col min="13833" max="13833" width="11.7109375" style="669" customWidth="1"/>
    <col min="13834" max="13834" width="9.5703125" style="669" customWidth="1"/>
    <col min="13835" max="13835" width="10.140625" style="669" customWidth="1"/>
    <col min="13836" max="13836" width="9.7109375" style="669" customWidth="1"/>
    <col min="13837" max="14080" width="9.140625" style="669"/>
    <col min="14081" max="14081" width="12.140625" style="669" customWidth="1"/>
    <col min="14082" max="14082" width="7.85546875" style="669" customWidth="1"/>
    <col min="14083" max="14083" width="11.28515625" style="669" customWidth="1"/>
    <col min="14084" max="14084" width="9.140625" style="669" customWidth="1"/>
    <col min="14085" max="14085" width="10" style="669" customWidth="1"/>
    <col min="14086" max="14086" width="9" style="669" customWidth="1"/>
    <col min="14087" max="14087" width="9.85546875" style="669" customWidth="1"/>
    <col min="14088" max="14088" width="9.5703125" style="669" customWidth="1"/>
    <col min="14089" max="14089" width="11.7109375" style="669" customWidth="1"/>
    <col min="14090" max="14090" width="9.5703125" style="669" customWidth="1"/>
    <col min="14091" max="14091" width="10.140625" style="669" customWidth="1"/>
    <col min="14092" max="14092" width="9.7109375" style="669" customWidth="1"/>
    <col min="14093" max="14336" width="9.140625" style="669"/>
    <col min="14337" max="14337" width="12.140625" style="669" customWidth="1"/>
    <col min="14338" max="14338" width="7.85546875" style="669" customWidth="1"/>
    <col min="14339" max="14339" width="11.28515625" style="669" customWidth="1"/>
    <col min="14340" max="14340" width="9.140625" style="669" customWidth="1"/>
    <col min="14341" max="14341" width="10" style="669" customWidth="1"/>
    <col min="14342" max="14342" width="9" style="669" customWidth="1"/>
    <col min="14343" max="14343" width="9.85546875" style="669" customWidth="1"/>
    <col min="14344" max="14344" width="9.5703125" style="669" customWidth="1"/>
    <col min="14345" max="14345" width="11.7109375" style="669" customWidth="1"/>
    <col min="14346" max="14346" width="9.5703125" style="669" customWidth="1"/>
    <col min="14347" max="14347" width="10.140625" style="669" customWidth="1"/>
    <col min="14348" max="14348" width="9.7109375" style="669" customWidth="1"/>
    <col min="14349" max="14592" width="9.140625" style="669"/>
    <col min="14593" max="14593" width="12.140625" style="669" customWidth="1"/>
    <col min="14594" max="14594" width="7.85546875" style="669" customWidth="1"/>
    <col min="14595" max="14595" width="11.28515625" style="669" customWidth="1"/>
    <col min="14596" max="14596" width="9.140625" style="669" customWidth="1"/>
    <col min="14597" max="14597" width="10" style="669" customWidth="1"/>
    <col min="14598" max="14598" width="9" style="669" customWidth="1"/>
    <col min="14599" max="14599" width="9.85546875" style="669" customWidth="1"/>
    <col min="14600" max="14600" width="9.5703125" style="669" customWidth="1"/>
    <col min="14601" max="14601" width="11.7109375" style="669" customWidth="1"/>
    <col min="14602" max="14602" width="9.5703125" style="669" customWidth="1"/>
    <col min="14603" max="14603" width="10.140625" style="669" customWidth="1"/>
    <col min="14604" max="14604" width="9.7109375" style="669" customWidth="1"/>
    <col min="14605" max="14848" width="9.140625" style="669"/>
    <col min="14849" max="14849" width="12.140625" style="669" customWidth="1"/>
    <col min="14850" max="14850" width="7.85546875" style="669" customWidth="1"/>
    <col min="14851" max="14851" width="11.28515625" style="669" customWidth="1"/>
    <col min="14852" max="14852" width="9.140625" style="669" customWidth="1"/>
    <col min="14853" max="14853" width="10" style="669" customWidth="1"/>
    <col min="14854" max="14854" width="9" style="669" customWidth="1"/>
    <col min="14855" max="14855" width="9.85546875" style="669" customWidth="1"/>
    <col min="14856" max="14856" width="9.5703125" style="669" customWidth="1"/>
    <col min="14857" max="14857" width="11.7109375" style="669" customWidth="1"/>
    <col min="14858" max="14858" width="9.5703125" style="669" customWidth="1"/>
    <col min="14859" max="14859" width="10.140625" style="669" customWidth="1"/>
    <col min="14860" max="14860" width="9.7109375" style="669" customWidth="1"/>
    <col min="14861" max="15104" width="9.140625" style="669"/>
    <col min="15105" max="15105" width="12.140625" style="669" customWidth="1"/>
    <col min="15106" max="15106" width="7.85546875" style="669" customWidth="1"/>
    <col min="15107" max="15107" width="11.28515625" style="669" customWidth="1"/>
    <col min="15108" max="15108" width="9.140625" style="669" customWidth="1"/>
    <col min="15109" max="15109" width="10" style="669" customWidth="1"/>
    <col min="15110" max="15110" width="9" style="669" customWidth="1"/>
    <col min="15111" max="15111" width="9.85546875" style="669" customWidth="1"/>
    <col min="15112" max="15112" width="9.5703125" style="669" customWidth="1"/>
    <col min="15113" max="15113" width="11.7109375" style="669" customWidth="1"/>
    <col min="15114" max="15114" width="9.5703125" style="669" customWidth="1"/>
    <col min="15115" max="15115" width="10.140625" style="669" customWidth="1"/>
    <col min="15116" max="15116" width="9.7109375" style="669" customWidth="1"/>
    <col min="15117" max="15360" width="9.140625" style="669"/>
    <col min="15361" max="15361" width="12.140625" style="669" customWidth="1"/>
    <col min="15362" max="15362" width="7.85546875" style="669" customWidth="1"/>
    <col min="15363" max="15363" width="11.28515625" style="669" customWidth="1"/>
    <col min="15364" max="15364" width="9.140625" style="669" customWidth="1"/>
    <col min="15365" max="15365" width="10" style="669" customWidth="1"/>
    <col min="15366" max="15366" width="9" style="669" customWidth="1"/>
    <col min="15367" max="15367" width="9.85546875" style="669" customWidth="1"/>
    <col min="15368" max="15368" width="9.5703125" style="669" customWidth="1"/>
    <col min="15369" max="15369" width="11.7109375" style="669" customWidth="1"/>
    <col min="15370" max="15370" width="9.5703125" style="669" customWidth="1"/>
    <col min="15371" max="15371" width="10.140625" style="669" customWidth="1"/>
    <col min="15372" max="15372" width="9.7109375" style="669" customWidth="1"/>
    <col min="15373" max="15616" width="9.140625" style="669"/>
    <col min="15617" max="15617" width="12.140625" style="669" customWidth="1"/>
    <col min="15618" max="15618" width="7.85546875" style="669" customWidth="1"/>
    <col min="15619" max="15619" width="11.28515625" style="669" customWidth="1"/>
    <col min="15620" max="15620" width="9.140625" style="669" customWidth="1"/>
    <col min="15621" max="15621" width="10" style="669" customWidth="1"/>
    <col min="15622" max="15622" width="9" style="669" customWidth="1"/>
    <col min="15623" max="15623" width="9.85546875" style="669" customWidth="1"/>
    <col min="15624" max="15624" width="9.5703125" style="669" customWidth="1"/>
    <col min="15625" max="15625" width="11.7109375" style="669" customWidth="1"/>
    <col min="15626" max="15626" width="9.5703125" style="669" customWidth="1"/>
    <col min="15627" max="15627" width="10.140625" style="669" customWidth="1"/>
    <col min="15628" max="15628" width="9.7109375" style="669" customWidth="1"/>
    <col min="15629" max="15872" width="9.140625" style="669"/>
    <col min="15873" max="15873" width="12.140625" style="669" customWidth="1"/>
    <col min="15874" max="15874" width="7.85546875" style="669" customWidth="1"/>
    <col min="15875" max="15875" width="11.28515625" style="669" customWidth="1"/>
    <col min="15876" max="15876" width="9.140625" style="669" customWidth="1"/>
    <col min="15877" max="15877" width="10" style="669" customWidth="1"/>
    <col min="15878" max="15878" width="9" style="669" customWidth="1"/>
    <col min="15879" max="15879" width="9.85546875" style="669" customWidth="1"/>
    <col min="15880" max="15880" width="9.5703125" style="669" customWidth="1"/>
    <col min="15881" max="15881" width="11.7109375" style="669" customWidth="1"/>
    <col min="15882" max="15882" width="9.5703125" style="669" customWidth="1"/>
    <col min="15883" max="15883" width="10.140625" style="669" customWidth="1"/>
    <col min="15884" max="15884" width="9.7109375" style="669" customWidth="1"/>
    <col min="15885" max="16128" width="9.140625" style="669"/>
    <col min="16129" max="16129" width="12.140625" style="669" customWidth="1"/>
    <col min="16130" max="16130" width="7.85546875" style="669" customWidth="1"/>
    <col min="16131" max="16131" width="11.28515625" style="669" customWidth="1"/>
    <col min="16132" max="16132" width="9.140625" style="669" customWidth="1"/>
    <col min="16133" max="16133" width="10" style="669" customWidth="1"/>
    <col min="16134" max="16134" width="9" style="669" customWidth="1"/>
    <col min="16135" max="16135" width="9.85546875" style="669" customWidth="1"/>
    <col min="16136" max="16136" width="9.5703125" style="669" customWidth="1"/>
    <col min="16137" max="16137" width="11.7109375" style="669" customWidth="1"/>
    <col min="16138" max="16138" width="9.5703125" style="669" customWidth="1"/>
    <col min="16139" max="16139" width="10.140625" style="669" customWidth="1"/>
    <col min="16140" max="16140" width="9.7109375" style="669" customWidth="1"/>
    <col min="16141" max="16384" width="9.140625" style="669"/>
  </cols>
  <sheetData>
    <row r="1" spans="1:13" ht="15.75">
      <c r="A1" s="1151" t="str">
        <f>[6]Tables!$A$39</f>
        <v>Table 38: Trends in Currency Derivatives Segment at MSEI</v>
      </c>
      <c r="B1" s="1151"/>
      <c r="C1" s="1151"/>
      <c r="D1" s="1151"/>
      <c r="E1" s="1151"/>
      <c r="F1" s="1151"/>
      <c r="G1" s="1151"/>
      <c r="H1" s="1151"/>
      <c r="I1" s="1151"/>
      <c r="J1" s="1151"/>
      <c r="K1" s="1151"/>
      <c r="L1" s="1151"/>
    </row>
    <row r="2" spans="1:13" ht="12.75" customHeight="1">
      <c r="A2" s="1152" t="s">
        <v>468</v>
      </c>
      <c r="B2" s="1152" t="s">
        <v>215</v>
      </c>
      <c r="C2" s="1153" t="s">
        <v>322</v>
      </c>
      <c r="D2" s="1153"/>
      <c r="E2" s="1154" t="s">
        <v>323</v>
      </c>
      <c r="F2" s="1155"/>
      <c r="G2" s="1155"/>
      <c r="H2" s="1156"/>
      <c r="I2" s="1153" t="s">
        <v>128</v>
      </c>
      <c r="J2" s="1153"/>
      <c r="K2" s="1157" t="s">
        <v>330</v>
      </c>
      <c r="L2" s="1157"/>
    </row>
    <row r="3" spans="1:13" ht="15.75" customHeight="1">
      <c r="A3" s="1152"/>
      <c r="B3" s="1152"/>
      <c r="C3" s="1153"/>
      <c r="D3" s="1153"/>
      <c r="E3" s="1154" t="s">
        <v>495</v>
      </c>
      <c r="F3" s="1156"/>
      <c r="G3" s="1158" t="s">
        <v>496</v>
      </c>
      <c r="H3" s="1159"/>
      <c r="I3" s="1153"/>
      <c r="J3" s="1153"/>
      <c r="K3" s="1157"/>
      <c r="L3" s="1157"/>
    </row>
    <row r="4" spans="1:13" ht="37.5" customHeight="1">
      <c r="A4" s="1152"/>
      <c r="B4" s="1152"/>
      <c r="C4" s="812" t="s">
        <v>331</v>
      </c>
      <c r="D4" s="812" t="s">
        <v>497</v>
      </c>
      <c r="E4" s="812" t="s">
        <v>331</v>
      </c>
      <c r="F4" s="812" t="s">
        <v>497</v>
      </c>
      <c r="G4" s="812" t="s">
        <v>331</v>
      </c>
      <c r="H4" s="812" t="s">
        <v>497</v>
      </c>
      <c r="I4" s="812" t="s">
        <v>331</v>
      </c>
      <c r="J4" s="812" t="s">
        <v>497</v>
      </c>
      <c r="K4" s="812" t="s">
        <v>331</v>
      </c>
      <c r="L4" s="812" t="s">
        <v>536</v>
      </c>
    </row>
    <row r="5" spans="1:13">
      <c r="A5" s="335" t="s">
        <v>677</v>
      </c>
      <c r="B5" s="670">
        <v>242</v>
      </c>
      <c r="C5" s="671">
        <v>45626511</v>
      </c>
      <c r="D5" s="671">
        <v>303353.12203750003</v>
      </c>
      <c r="E5" s="671">
        <v>1687097</v>
      </c>
      <c r="F5" s="671">
        <v>11123.777447500001</v>
      </c>
      <c r="G5" s="671">
        <v>1544673</v>
      </c>
      <c r="H5" s="670">
        <v>10098.647645999999</v>
      </c>
      <c r="I5" s="671">
        <v>48858281</v>
      </c>
      <c r="J5" s="671">
        <v>324575.54714474926</v>
      </c>
      <c r="K5" s="671">
        <v>322811</v>
      </c>
      <c r="L5" s="671">
        <v>2161.574834500002</v>
      </c>
      <c r="M5" s="672"/>
    </row>
    <row r="6" spans="1:13" ht="13.5" customHeight="1">
      <c r="A6" s="335" t="s">
        <v>678</v>
      </c>
      <c r="B6" s="670">
        <v>60</v>
      </c>
      <c r="C6" s="671">
        <v>12669246</v>
      </c>
      <c r="D6" s="671">
        <v>85970.365456500003</v>
      </c>
      <c r="E6" s="671">
        <v>66290</v>
      </c>
      <c r="F6" s="671">
        <v>450.70387500000004</v>
      </c>
      <c r="G6" s="671">
        <v>60052</v>
      </c>
      <c r="H6" s="670">
        <v>404.87220049999996</v>
      </c>
      <c r="I6" s="671">
        <v>12795588</v>
      </c>
      <c r="J6" s="671">
        <v>86825.941531999997</v>
      </c>
      <c r="K6" s="671">
        <v>205088</v>
      </c>
      <c r="L6" s="671">
        <v>1395.3440937500027</v>
      </c>
    </row>
    <row r="7" spans="1:13" ht="13.5" customHeight="1">
      <c r="A7" s="337">
        <v>42474</v>
      </c>
      <c r="B7" s="494">
        <v>16</v>
      </c>
      <c r="C7" s="495">
        <v>2584072</v>
      </c>
      <c r="D7" s="495">
        <v>17440.425272999997</v>
      </c>
      <c r="E7" s="495">
        <v>32475</v>
      </c>
      <c r="F7" s="494">
        <v>221.94626099999999</v>
      </c>
      <c r="G7" s="495">
        <v>21169</v>
      </c>
      <c r="H7" s="495">
        <v>143.05452100000002</v>
      </c>
      <c r="I7" s="495">
        <f>G7+E7+C7</f>
        <v>2637716</v>
      </c>
      <c r="J7" s="494">
        <f>H7+F7+D7</f>
        <v>17805.426054999996</v>
      </c>
      <c r="K7" s="495">
        <v>278878</v>
      </c>
      <c r="L7" s="495">
        <v>1872.9130064999972</v>
      </c>
    </row>
    <row r="8" spans="1:13" ht="13.5" customHeight="1">
      <c r="A8" s="337">
        <v>42504</v>
      </c>
      <c r="B8" s="494">
        <v>22</v>
      </c>
      <c r="C8" s="495">
        <v>3734333</v>
      </c>
      <c r="D8" s="495">
        <v>25340.504979999998</v>
      </c>
      <c r="E8" s="495">
        <v>18184</v>
      </c>
      <c r="F8" s="494">
        <v>122.05923199999999</v>
      </c>
      <c r="G8" s="495">
        <v>17620</v>
      </c>
      <c r="H8" s="495">
        <v>118.08918849999999</v>
      </c>
      <c r="I8" s="495">
        <v>3770137</v>
      </c>
      <c r="J8" s="494">
        <v>25580.653400499999</v>
      </c>
      <c r="K8" s="495">
        <v>228158</v>
      </c>
      <c r="L8" s="495">
        <v>1550.5253839999968</v>
      </c>
    </row>
    <row r="9" spans="1:13" ht="13.5" customHeight="1">
      <c r="A9" s="337">
        <v>42522</v>
      </c>
      <c r="B9" s="494">
        <v>22</v>
      </c>
      <c r="C9" s="495">
        <v>6350841</v>
      </c>
      <c r="D9" s="495">
        <v>43189.435203499997</v>
      </c>
      <c r="E9" s="495">
        <v>15631</v>
      </c>
      <c r="F9" s="494">
        <v>106.69838200000001</v>
      </c>
      <c r="G9" s="495">
        <v>21263</v>
      </c>
      <c r="H9" s="495">
        <v>143.72849099999999</v>
      </c>
      <c r="I9" s="495">
        <v>6387735</v>
      </c>
      <c r="J9" s="494">
        <v>43439.862076499994</v>
      </c>
      <c r="K9" s="495">
        <v>205088</v>
      </c>
      <c r="L9" s="495">
        <v>1395.3440937500027</v>
      </c>
    </row>
    <row r="10" spans="1:13" ht="12.75" customHeight="1">
      <c r="A10" s="1150" t="s">
        <v>723</v>
      </c>
      <c r="B10" s="1150"/>
      <c r="C10" s="1150"/>
      <c r="D10" s="1150"/>
      <c r="E10" s="490"/>
      <c r="F10" s="490"/>
      <c r="G10" s="490"/>
      <c r="H10" s="490"/>
      <c r="I10" s="490"/>
      <c r="J10" s="491"/>
      <c r="K10" s="492"/>
      <c r="L10" s="673"/>
    </row>
    <row r="11" spans="1:13">
      <c r="A11" s="674" t="s">
        <v>320</v>
      </c>
    </row>
    <row r="13" spans="1:13">
      <c r="J13" s="893"/>
    </row>
    <row r="14" spans="1:13">
      <c r="I14" s="893"/>
    </row>
  </sheetData>
  <mergeCells count="10">
    <mergeCell ref="A10:D10"/>
    <mergeCell ref="A1:L1"/>
    <mergeCell ref="A2:A4"/>
    <mergeCell ref="B2:B4"/>
    <mergeCell ref="C2:D3"/>
    <mergeCell ref="E2:H2"/>
    <mergeCell ref="I2:J3"/>
    <mergeCell ref="K2:L3"/>
    <mergeCell ref="E3:F3"/>
    <mergeCell ref="G3:H3"/>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dimension ref="A1:H14"/>
  <sheetViews>
    <sheetView zoomScaleSheetLayoutView="85" workbookViewId="0">
      <selection activeCell="C14" sqref="C14"/>
    </sheetView>
  </sheetViews>
  <sheetFormatPr defaultColWidth="9.140625" defaultRowHeight="15.75"/>
  <cols>
    <col min="1" max="1" width="6.28515625" style="50" customWidth="1"/>
    <col min="2" max="2" width="19.85546875" style="50" customWidth="1"/>
    <col min="3" max="3" width="21.7109375" style="50" customWidth="1"/>
    <col min="4" max="4" width="11" style="51" customWidth="1"/>
    <col min="5" max="5" width="9.85546875" style="51" customWidth="1"/>
    <col min="6" max="6" width="11.7109375" style="50" customWidth="1"/>
    <col min="7" max="7" width="8.28515625" style="50" customWidth="1"/>
    <col min="8" max="8" width="8.85546875" style="50" customWidth="1"/>
    <col min="9" max="16384" width="9.140625" style="50"/>
  </cols>
  <sheetData>
    <row r="1" spans="1:8" s="8" customFormat="1" ht="15">
      <c r="A1" s="920" t="s">
        <v>748</v>
      </c>
      <c r="B1" s="920"/>
      <c r="C1" s="920"/>
      <c r="D1" s="920"/>
      <c r="E1" s="920"/>
      <c r="F1" s="920"/>
      <c r="G1" s="920"/>
      <c r="H1" s="920"/>
    </row>
    <row r="2" spans="1:8" s="44" customFormat="1" ht="12.75">
      <c r="A2" s="921" t="s">
        <v>103</v>
      </c>
      <c r="B2" s="921" t="s">
        <v>117</v>
      </c>
      <c r="C2" s="921" t="s">
        <v>118</v>
      </c>
      <c r="D2" s="923" t="s">
        <v>119</v>
      </c>
      <c r="E2" s="923" t="s">
        <v>120</v>
      </c>
      <c r="F2" s="921" t="s">
        <v>121</v>
      </c>
      <c r="G2" s="921"/>
      <c r="H2" s="921" t="s">
        <v>122</v>
      </c>
    </row>
    <row r="3" spans="1:8" s="45" customFormat="1" ht="38.25">
      <c r="A3" s="922"/>
      <c r="B3" s="922"/>
      <c r="C3" s="922"/>
      <c r="D3" s="924"/>
      <c r="E3" s="924"/>
      <c r="F3" s="888" t="s">
        <v>123</v>
      </c>
      <c r="G3" s="888" t="s">
        <v>124</v>
      </c>
      <c r="H3" s="922"/>
    </row>
    <row r="4" spans="1:8" s="45" customFormat="1" ht="51">
      <c r="A4" s="866">
        <v>1</v>
      </c>
      <c r="B4" s="849" t="s">
        <v>736</v>
      </c>
      <c r="C4" s="849" t="s">
        <v>737</v>
      </c>
      <c r="D4" s="867">
        <v>42510</v>
      </c>
      <c r="E4" s="867">
        <v>42523</v>
      </c>
      <c r="F4" s="851">
        <v>1355000</v>
      </c>
      <c r="G4" s="46">
        <v>39.85</v>
      </c>
      <c r="H4" s="49">
        <v>12.05</v>
      </c>
    </row>
    <row r="5" spans="1:8" s="45" customFormat="1" ht="25.5">
      <c r="A5" s="866">
        <v>2</v>
      </c>
      <c r="B5" s="849" t="s">
        <v>738</v>
      </c>
      <c r="C5" s="849" t="s">
        <v>739</v>
      </c>
      <c r="D5" s="867">
        <v>42513</v>
      </c>
      <c r="E5" s="867">
        <v>42524</v>
      </c>
      <c r="F5" s="851">
        <v>638000</v>
      </c>
      <c r="G5" s="46">
        <v>25.02</v>
      </c>
      <c r="H5" s="49">
        <v>10</v>
      </c>
    </row>
    <row r="6" spans="1:8" s="45" customFormat="1" ht="25.5">
      <c r="A6" s="866">
        <v>3</v>
      </c>
      <c r="B6" s="849" t="s">
        <v>740</v>
      </c>
      <c r="C6" s="849" t="s">
        <v>741</v>
      </c>
      <c r="D6" s="867">
        <v>42514</v>
      </c>
      <c r="E6" s="867">
        <v>42527</v>
      </c>
      <c r="F6" s="851">
        <v>13463917</v>
      </c>
      <c r="G6" s="46">
        <v>26</v>
      </c>
      <c r="H6" s="49">
        <v>17.25</v>
      </c>
    </row>
    <row r="7" spans="1:8" s="45" customFormat="1" ht="38.25">
      <c r="A7" s="866">
        <v>4</v>
      </c>
      <c r="B7" s="47" t="s">
        <v>742</v>
      </c>
      <c r="C7" s="47" t="s">
        <v>743</v>
      </c>
      <c r="D7" s="48">
        <v>42514</v>
      </c>
      <c r="E7" s="48">
        <v>42527</v>
      </c>
      <c r="F7" s="851">
        <v>29586054</v>
      </c>
      <c r="G7" s="46">
        <v>26</v>
      </c>
      <c r="H7" s="49">
        <v>7</v>
      </c>
    </row>
    <row r="8" spans="1:8" s="45" customFormat="1" ht="38.25">
      <c r="A8" s="866">
        <v>5</v>
      </c>
      <c r="B8" s="47" t="s">
        <v>744</v>
      </c>
      <c r="C8" s="47" t="s">
        <v>745</v>
      </c>
      <c r="D8" s="48">
        <v>42535</v>
      </c>
      <c r="E8" s="48">
        <v>42548</v>
      </c>
      <c r="F8" s="851">
        <v>1196000</v>
      </c>
      <c r="G8" s="46">
        <v>26</v>
      </c>
      <c r="H8" s="49">
        <v>228.33</v>
      </c>
    </row>
    <row r="9" spans="1:8" s="45" customFormat="1" ht="51">
      <c r="A9" s="866">
        <v>6</v>
      </c>
      <c r="B9" s="47" t="s">
        <v>746</v>
      </c>
      <c r="C9" s="47" t="s">
        <v>747</v>
      </c>
      <c r="D9" s="48">
        <v>42535</v>
      </c>
      <c r="E9" s="48">
        <v>42548</v>
      </c>
      <c r="F9" s="851">
        <v>592020</v>
      </c>
      <c r="G9" s="46">
        <v>26</v>
      </c>
      <c r="H9" s="49">
        <v>10</v>
      </c>
    </row>
    <row r="10" spans="1:8">
      <c r="A10" s="919" t="s">
        <v>116</v>
      </c>
      <c r="B10" s="919"/>
      <c r="C10" s="919"/>
      <c r="D10" s="919"/>
      <c r="E10" s="919"/>
      <c r="F10" s="919"/>
      <c r="G10" s="919"/>
      <c r="H10" s="919"/>
    </row>
    <row r="11" spans="1:8" ht="14.25" customHeight="1"/>
    <row r="14" spans="1:8" ht="15.75" customHeight="1"/>
  </sheetData>
  <mergeCells count="9">
    <mergeCell ref="A10:H10"/>
    <mergeCell ref="A1:H1"/>
    <mergeCell ref="A2:A3"/>
    <mergeCell ref="B2:B3"/>
    <mergeCell ref="C2:C3"/>
    <mergeCell ref="D2:D3"/>
    <mergeCell ref="E2:E3"/>
    <mergeCell ref="F2:G2"/>
    <mergeCell ref="H2:H3"/>
  </mergeCells>
  <pageMargins left="0.75" right="0.75" top="0.25" bottom="0.25" header="0.5" footer="0.5"/>
  <pageSetup scale="86" orientation="landscape" r:id="rId1"/>
  <headerFooter alignWithMargins="0"/>
</worksheet>
</file>

<file path=xl/worksheets/sheet40.xml><?xml version="1.0" encoding="utf-8"?>
<worksheet xmlns="http://schemas.openxmlformats.org/spreadsheetml/2006/main" xmlns:r="http://schemas.openxmlformats.org/officeDocument/2006/relationships">
  <dimension ref="A1:L14"/>
  <sheetViews>
    <sheetView workbookViewId="0">
      <selection activeCell="J6" sqref="J6"/>
    </sheetView>
  </sheetViews>
  <sheetFormatPr defaultRowHeight="15"/>
  <cols>
    <col min="1" max="1" width="8.140625" customWidth="1"/>
    <col min="2" max="2" width="8.28515625" customWidth="1"/>
    <col min="3" max="3" width="10" bestFit="1" customWidth="1"/>
    <col min="9" max="9" width="10.140625" customWidth="1"/>
    <col min="12" max="12" width="8.42578125" customWidth="1"/>
  </cols>
  <sheetData>
    <row r="1" spans="1:12" ht="15.75">
      <c r="A1" s="1135" t="str">
        <f>[6]Tables!$A$40</f>
        <v>Table 39: Trends in Currency Derivatives Segment at BSE</v>
      </c>
      <c r="B1" s="1135"/>
      <c r="C1" s="1135"/>
      <c r="D1" s="1135"/>
      <c r="E1" s="1135"/>
      <c r="F1" s="1135"/>
      <c r="G1" s="1135"/>
      <c r="H1" s="1135"/>
      <c r="I1" s="1135"/>
      <c r="J1" s="1135"/>
      <c r="K1" s="1135"/>
      <c r="L1" s="1135"/>
    </row>
    <row r="2" spans="1:12">
      <c r="A2" s="1162" t="s">
        <v>468</v>
      </c>
      <c r="B2" s="1162" t="s">
        <v>215</v>
      </c>
      <c r="C2" s="1085" t="s">
        <v>322</v>
      </c>
      <c r="D2" s="1085"/>
      <c r="E2" s="1085" t="s">
        <v>537</v>
      </c>
      <c r="F2" s="1085"/>
      <c r="G2" s="1085"/>
      <c r="H2" s="1085"/>
      <c r="I2" s="1085" t="s">
        <v>128</v>
      </c>
      <c r="J2" s="1085"/>
      <c r="K2" s="1086" t="s">
        <v>330</v>
      </c>
      <c r="L2" s="1086"/>
    </row>
    <row r="3" spans="1:12">
      <c r="A3" s="1162"/>
      <c r="B3" s="1162"/>
      <c r="C3" s="1085"/>
      <c r="D3" s="1085"/>
      <c r="E3" s="1085" t="s">
        <v>495</v>
      </c>
      <c r="F3" s="1085"/>
      <c r="G3" s="1085" t="s">
        <v>496</v>
      </c>
      <c r="H3" s="1085"/>
      <c r="I3" s="1085"/>
      <c r="J3" s="1085"/>
      <c r="K3" s="1086"/>
      <c r="L3" s="1086"/>
    </row>
    <row r="4" spans="1:12" ht="29.25" customHeight="1">
      <c r="A4" s="1162"/>
      <c r="B4" s="1162"/>
      <c r="C4" s="620" t="s">
        <v>331</v>
      </c>
      <c r="D4" s="620" t="s">
        <v>497</v>
      </c>
      <c r="E4" s="620" t="s">
        <v>331</v>
      </c>
      <c r="F4" s="620" t="s">
        <v>497</v>
      </c>
      <c r="G4" s="620" t="s">
        <v>331</v>
      </c>
      <c r="H4" s="620" t="s">
        <v>497</v>
      </c>
      <c r="I4" s="620" t="s">
        <v>331</v>
      </c>
      <c r="J4" s="620" t="s">
        <v>497</v>
      </c>
      <c r="K4" s="620" t="s">
        <v>331</v>
      </c>
      <c r="L4" s="620" t="s">
        <v>536</v>
      </c>
    </row>
    <row r="5" spans="1:12" s="675" customFormat="1">
      <c r="A5" s="474" t="s">
        <v>677</v>
      </c>
      <c r="B5" s="493">
        <v>242</v>
      </c>
      <c r="C5" s="493">
        <v>280635711</v>
      </c>
      <c r="D5" s="493">
        <v>1850359.2716000001</v>
      </c>
      <c r="E5" s="493">
        <v>66736708</v>
      </c>
      <c r="F5" s="493">
        <v>444137.21</v>
      </c>
      <c r="G5" s="493">
        <v>72854123</v>
      </c>
      <c r="H5" s="493">
        <v>469429.65279999998</v>
      </c>
      <c r="I5" s="493">
        <v>420226542</v>
      </c>
      <c r="J5" s="493">
        <v>2763926.1344000003</v>
      </c>
      <c r="K5" s="493">
        <v>1287841</v>
      </c>
      <c r="L5" s="493">
        <v>8553.9315399999996</v>
      </c>
    </row>
    <row r="6" spans="1:12" s="675" customFormat="1">
      <c r="A6" s="474" t="s">
        <v>678</v>
      </c>
      <c r="B6" s="493">
        <f t="shared" ref="B6:I6" si="0">SUM(B7:B18)</f>
        <v>60</v>
      </c>
      <c r="C6" s="493">
        <f t="shared" si="0"/>
        <v>85681040</v>
      </c>
      <c r="D6" s="493">
        <f t="shared" si="0"/>
        <v>576489.58479999995</v>
      </c>
      <c r="E6" s="493">
        <f t="shared" si="0"/>
        <v>28404991</v>
      </c>
      <c r="F6" s="493">
        <f t="shared" si="0"/>
        <v>192489.16710000002</v>
      </c>
      <c r="G6" s="493">
        <f t="shared" si="0"/>
        <v>26452305</v>
      </c>
      <c r="H6" s="493">
        <f t="shared" si="0"/>
        <v>176430.693</v>
      </c>
      <c r="I6" s="493">
        <f t="shared" si="0"/>
        <v>140538336</v>
      </c>
      <c r="J6" s="493">
        <f>SUM(J7:J9)</f>
        <v>945409.4449</v>
      </c>
      <c r="K6" s="493">
        <f>K9</f>
        <v>1025657</v>
      </c>
      <c r="L6" s="493">
        <f>L9</f>
        <v>6943.6217500000002</v>
      </c>
    </row>
    <row r="7" spans="1:12" s="675" customFormat="1">
      <c r="A7" s="475">
        <v>42474</v>
      </c>
      <c r="B7" s="494">
        <v>16</v>
      </c>
      <c r="C7" s="495">
        <v>23133265</v>
      </c>
      <c r="D7" s="495">
        <v>154366.58889999997</v>
      </c>
      <c r="E7" s="495">
        <v>9492234</v>
      </c>
      <c r="F7" s="495">
        <v>63910.60590000001</v>
      </c>
      <c r="G7" s="495">
        <v>7850678</v>
      </c>
      <c r="H7" s="495">
        <v>52114.085899999998</v>
      </c>
      <c r="I7" s="495">
        <v>40476177</v>
      </c>
      <c r="J7" s="495">
        <v>270391.2807</v>
      </c>
      <c r="K7" s="495">
        <v>1185981</v>
      </c>
      <c r="L7" s="495">
        <v>7894.7761099999998</v>
      </c>
    </row>
    <row r="8" spans="1:12" s="675" customFormat="1">
      <c r="A8" s="475">
        <v>42494</v>
      </c>
      <c r="B8" s="494">
        <v>22</v>
      </c>
      <c r="C8" s="495">
        <v>28835159</v>
      </c>
      <c r="D8" s="495">
        <v>193916.3615</v>
      </c>
      <c r="E8" s="495">
        <v>9997617</v>
      </c>
      <c r="F8" s="495">
        <v>67781.611099999995</v>
      </c>
      <c r="G8" s="495">
        <v>8954576</v>
      </c>
      <c r="H8" s="495">
        <v>59722.538999999997</v>
      </c>
      <c r="I8" s="495">
        <v>47787352</v>
      </c>
      <c r="J8" s="495">
        <v>321420.51159999997</v>
      </c>
      <c r="K8" s="495">
        <v>1032381</v>
      </c>
      <c r="L8" s="495">
        <v>6951.7983100000001</v>
      </c>
    </row>
    <row r="9" spans="1:12" s="675" customFormat="1">
      <c r="A9" s="475">
        <v>42525</v>
      </c>
      <c r="B9" s="494">
        <v>22</v>
      </c>
      <c r="C9" s="495">
        <v>33712616</v>
      </c>
      <c r="D9" s="495">
        <v>228206.63440000001</v>
      </c>
      <c r="E9" s="495">
        <v>8915140</v>
      </c>
      <c r="F9" s="495">
        <v>60796.950100000009</v>
      </c>
      <c r="G9" s="495">
        <v>9647051</v>
      </c>
      <c r="H9" s="495">
        <v>64594.068100000004</v>
      </c>
      <c r="I9" s="495">
        <v>52274807</v>
      </c>
      <c r="J9" s="495">
        <v>353597.65260000003</v>
      </c>
      <c r="K9" s="495">
        <v>1025657</v>
      </c>
      <c r="L9" s="495">
        <v>6943.6217500000002</v>
      </c>
    </row>
    <row r="10" spans="1:12" ht="12.75" customHeight="1">
      <c r="A10" s="1161" t="s">
        <v>723</v>
      </c>
      <c r="B10" s="1161"/>
      <c r="C10" s="1161"/>
      <c r="D10" s="1161"/>
      <c r="E10" s="1161"/>
      <c r="F10" s="1161"/>
      <c r="G10" s="676"/>
    </row>
    <row r="11" spans="1:12">
      <c r="A11" s="1160" t="s">
        <v>538</v>
      </c>
      <c r="B11" s="1160"/>
      <c r="C11" s="1160"/>
      <c r="D11" s="1160"/>
      <c r="E11" s="1160"/>
      <c r="F11" s="1160"/>
      <c r="G11" s="676"/>
    </row>
    <row r="14" spans="1:12">
      <c r="J14" s="691"/>
    </row>
  </sheetData>
  <mergeCells count="11">
    <mergeCell ref="A11:F11"/>
    <mergeCell ref="A10:F10"/>
    <mergeCell ref="A1:L1"/>
    <mergeCell ref="A2:A4"/>
    <mergeCell ref="B2:B4"/>
    <mergeCell ref="C2:D3"/>
    <mergeCell ref="E2:H2"/>
    <mergeCell ref="I2:J3"/>
    <mergeCell ref="K2:L3"/>
    <mergeCell ref="E3:F3"/>
    <mergeCell ref="G3:H3"/>
  </mergeCells>
  <pageMargins left="0.7" right="0.7" top="0.75" bottom="0.75" header="0.3" footer="0.3"/>
  <pageSetup orientation="landscape" r:id="rId1"/>
</worksheet>
</file>

<file path=xl/worksheets/sheet41.xml><?xml version="1.0" encoding="utf-8"?>
<worksheet xmlns="http://schemas.openxmlformats.org/spreadsheetml/2006/main" xmlns:r="http://schemas.openxmlformats.org/officeDocument/2006/relationships">
  <dimension ref="A1:P12"/>
  <sheetViews>
    <sheetView zoomScaleSheetLayoutView="100" workbookViewId="0">
      <selection activeCell="H14" sqref="H14"/>
    </sheetView>
  </sheetViews>
  <sheetFormatPr defaultColWidth="9.140625" defaultRowHeight="12.75"/>
  <cols>
    <col min="1" max="1" width="8.5703125" style="498" customWidth="1"/>
    <col min="2" max="2" width="9.28515625" style="498" customWidth="1"/>
    <col min="3" max="3" width="9.7109375" style="498" customWidth="1"/>
    <col min="4" max="4" width="10.28515625" style="498" customWidth="1"/>
    <col min="5" max="5" width="9.7109375" style="498" customWidth="1"/>
    <col min="6" max="6" width="5.7109375" style="498" customWidth="1"/>
    <col min="7" max="8" width="10" style="498" customWidth="1"/>
    <col min="9" max="9" width="9.5703125" style="498" customWidth="1"/>
    <col min="10" max="10" width="9.7109375" style="498" customWidth="1"/>
    <col min="11" max="11" width="6.140625" style="498" customWidth="1"/>
    <col min="12" max="13" width="9.140625" style="498" customWidth="1"/>
    <col min="14" max="14" width="10" style="498" customWidth="1"/>
    <col min="15" max="15" width="9.140625" style="498" customWidth="1"/>
    <col min="16" max="16" width="6.140625" style="498" customWidth="1"/>
    <col min="17" max="16384" width="9.140625" style="498"/>
  </cols>
  <sheetData>
    <row r="1" spans="1:16" ht="15.75">
      <c r="A1" s="496" t="s">
        <v>681</v>
      </c>
      <c r="B1" s="496"/>
      <c r="C1" s="496"/>
      <c r="D1" s="496"/>
      <c r="E1" s="496"/>
      <c r="F1" s="496"/>
      <c r="G1" s="496"/>
      <c r="H1" s="497"/>
      <c r="I1" s="497"/>
      <c r="J1" s="497"/>
      <c r="K1" s="497"/>
    </row>
    <row r="2" spans="1:16" ht="19.5" customHeight="1">
      <c r="A2" s="1136" t="s">
        <v>468</v>
      </c>
      <c r="B2" s="1146" t="s">
        <v>180</v>
      </c>
      <c r="C2" s="1163"/>
      <c r="D2" s="1163"/>
      <c r="E2" s="1147"/>
      <c r="F2" s="1136" t="s">
        <v>128</v>
      </c>
      <c r="G2" s="1146" t="s">
        <v>189</v>
      </c>
      <c r="H2" s="1163"/>
      <c r="I2" s="1163"/>
      <c r="J2" s="1147"/>
      <c r="K2" s="1136" t="s">
        <v>128</v>
      </c>
      <c r="L2" s="1146" t="s">
        <v>181</v>
      </c>
      <c r="M2" s="1163"/>
      <c r="N2" s="1163"/>
      <c r="O2" s="1147"/>
      <c r="P2" s="1136" t="s">
        <v>128</v>
      </c>
    </row>
    <row r="3" spans="1:16">
      <c r="A3" s="1167"/>
      <c r="B3" s="1169" t="s">
        <v>322</v>
      </c>
      <c r="C3" s="1169"/>
      <c r="D3" s="1169" t="s">
        <v>323</v>
      </c>
      <c r="E3" s="1169"/>
      <c r="F3" s="1167" t="s">
        <v>128</v>
      </c>
      <c r="G3" s="1170" t="s">
        <v>322</v>
      </c>
      <c r="H3" s="1170"/>
      <c r="I3" s="1171" t="s">
        <v>539</v>
      </c>
      <c r="J3" s="1172"/>
      <c r="K3" s="1167" t="s">
        <v>128</v>
      </c>
      <c r="L3" s="1169" t="s">
        <v>322</v>
      </c>
      <c r="M3" s="1169"/>
      <c r="N3" s="1169" t="s">
        <v>323</v>
      </c>
      <c r="O3" s="1169"/>
      <c r="P3" s="1167" t="s">
        <v>128</v>
      </c>
    </row>
    <row r="4" spans="1:16" ht="24.75" customHeight="1">
      <c r="A4" s="1167"/>
      <c r="B4" s="1142" t="s">
        <v>334</v>
      </c>
      <c r="C4" s="1142" t="s">
        <v>504</v>
      </c>
      <c r="D4" s="1164" t="s">
        <v>505</v>
      </c>
      <c r="E4" s="1164" t="s">
        <v>506</v>
      </c>
      <c r="F4" s="1167"/>
      <c r="G4" s="1142" t="s">
        <v>334</v>
      </c>
      <c r="H4" s="1142" t="s">
        <v>504</v>
      </c>
      <c r="I4" s="1142" t="s">
        <v>505</v>
      </c>
      <c r="J4" s="1142" t="s">
        <v>506</v>
      </c>
      <c r="K4" s="1167"/>
      <c r="L4" s="1142" t="s">
        <v>334</v>
      </c>
      <c r="M4" s="1142" t="s">
        <v>504</v>
      </c>
      <c r="N4" s="1164" t="s">
        <v>505</v>
      </c>
      <c r="O4" s="1164" t="s">
        <v>506</v>
      </c>
      <c r="P4" s="1167"/>
    </row>
    <row r="5" spans="1:16" ht="0.75" customHeight="1">
      <c r="A5" s="1168"/>
      <c r="B5" s="1166"/>
      <c r="C5" s="1166"/>
      <c r="D5" s="1165"/>
      <c r="E5" s="1165" t="s">
        <v>506</v>
      </c>
      <c r="F5" s="1168"/>
      <c r="G5" s="1166"/>
      <c r="H5" s="1166"/>
      <c r="I5" s="1166"/>
      <c r="J5" s="1166" t="s">
        <v>506</v>
      </c>
      <c r="K5" s="1168"/>
      <c r="L5" s="1166"/>
      <c r="M5" s="1166"/>
      <c r="N5" s="1165"/>
      <c r="O5" s="1165" t="s">
        <v>506</v>
      </c>
      <c r="P5" s="1168"/>
    </row>
    <row r="6" spans="1:16" ht="15" customHeight="1">
      <c r="A6" s="335" t="s">
        <v>677</v>
      </c>
      <c r="B6" s="499">
        <v>6540.5758972499989</v>
      </c>
      <c r="C6" s="499">
        <v>184.36146269</v>
      </c>
      <c r="D6" s="499">
        <v>948.74610499999994</v>
      </c>
      <c r="E6" s="499">
        <v>393.60350175000002</v>
      </c>
      <c r="F6" s="499">
        <v>8067.2869666900006</v>
      </c>
      <c r="G6" s="499">
        <v>935.14946255000007</v>
      </c>
      <c r="H6" s="499">
        <v>18.557625479999999</v>
      </c>
      <c r="I6" s="499">
        <v>37.156563999999989</v>
      </c>
      <c r="J6" s="499">
        <v>17.446905010000002</v>
      </c>
      <c r="K6" s="499">
        <v>1008.3105570399999</v>
      </c>
      <c r="L6" s="499">
        <v>3338.43</v>
      </c>
      <c r="M6" s="499">
        <v>65.210000000000008</v>
      </c>
      <c r="N6" s="499">
        <v>2920.3699999999994</v>
      </c>
      <c r="O6" s="499">
        <v>152.67000000000002</v>
      </c>
      <c r="P6" s="499">
        <v>6476.6799999999994</v>
      </c>
    </row>
    <row r="7" spans="1:16" ht="15" customHeight="1">
      <c r="A7" s="55" t="s">
        <v>678</v>
      </c>
      <c r="B7" s="500">
        <v>1465.11299975</v>
      </c>
      <c r="C7" s="500">
        <v>29.148311</v>
      </c>
      <c r="D7" s="500">
        <v>301.65227625</v>
      </c>
      <c r="E7" s="500">
        <v>68.933575629999993</v>
      </c>
      <c r="F7" s="500">
        <v>1864.84716263</v>
      </c>
      <c r="G7" s="500">
        <v>106.79341149999999</v>
      </c>
      <c r="H7" s="500">
        <v>3.6973660000000002</v>
      </c>
      <c r="I7" s="500">
        <v>2.6103692500000002</v>
      </c>
      <c r="J7" s="500">
        <v>1.6934579999999999</v>
      </c>
      <c r="K7" s="500">
        <v>114.79460474999999</v>
      </c>
      <c r="L7" s="500">
        <v>913.37</v>
      </c>
      <c r="M7" s="500">
        <v>13.3</v>
      </c>
      <c r="N7" s="500">
        <v>834.82999999999993</v>
      </c>
      <c r="O7" s="500">
        <v>24.94</v>
      </c>
      <c r="P7" s="500">
        <v>1786.44</v>
      </c>
    </row>
    <row r="8" spans="1:16" ht="15" customHeight="1">
      <c r="A8" s="337">
        <v>42474</v>
      </c>
      <c r="B8" s="488">
        <v>407.28751649999998</v>
      </c>
      <c r="C8" s="488">
        <v>0.96178456000000001</v>
      </c>
      <c r="D8" s="488">
        <v>71.100254000000007</v>
      </c>
      <c r="E8" s="488">
        <v>18.477194799999999</v>
      </c>
      <c r="F8" s="488">
        <v>497.82674986000001</v>
      </c>
      <c r="G8" s="488">
        <v>38.232419999999998</v>
      </c>
      <c r="H8" s="488">
        <v>0.13225000000000001</v>
      </c>
      <c r="I8" s="488">
        <v>0.32683374999999998</v>
      </c>
      <c r="J8" s="488">
        <v>0.01</v>
      </c>
      <c r="K8" s="488">
        <v>38.701503749999993</v>
      </c>
      <c r="L8" s="488">
        <v>251.24</v>
      </c>
      <c r="M8" s="488">
        <v>6.74</v>
      </c>
      <c r="N8" s="488">
        <v>285.19</v>
      </c>
      <c r="O8" s="488">
        <v>1.97</v>
      </c>
      <c r="P8" s="488">
        <v>545.14</v>
      </c>
    </row>
    <row r="9" spans="1:16" ht="15" customHeight="1">
      <c r="A9" s="337">
        <v>42504</v>
      </c>
      <c r="B9" s="488">
        <v>386.16085175000001</v>
      </c>
      <c r="C9" s="488">
        <v>11.462539829999999</v>
      </c>
      <c r="D9" s="488">
        <v>106.04062725</v>
      </c>
      <c r="E9" s="488">
        <v>17.01427739</v>
      </c>
      <c r="F9" s="488">
        <v>520.67829621999999</v>
      </c>
      <c r="G9" s="488">
        <v>34.28049575</v>
      </c>
      <c r="H9" s="488">
        <v>1.7825580000000001</v>
      </c>
      <c r="I9" s="488">
        <v>1.1417677500000001</v>
      </c>
      <c r="J9" s="488">
        <v>0.84172899999999995</v>
      </c>
      <c r="K9" s="488">
        <v>38.046550500000002</v>
      </c>
      <c r="L9" s="488">
        <v>255.76</v>
      </c>
      <c r="M9" s="488">
        <v>5.94</v>
      </c>
      <c r="N9" s="488">
        <v>263.86</v>
      </c>
      <c r="O9" s="488">
        <v>8.1300000000000008</v>
      </c>
      <c r="P9" s="488">
        <v>533.69000000000005</v>
      </c>
    </row>
    <row r="10" spans="1:16" ht="15" customHeight="1">
      <c r="A10" s="337">
        <v>42535</v>
      </c>
      <c r="B10" s="488">
        <v>671.66463150000004</v>
      </c>
      <c r="C10" s="488">
        <v>16.723986610000001</v>
      </c>
      <c r="D10" s="488">
        <v>124.51139499999999</v>
      </c>
      <c r="E10" s="488">
        <v>33.442103439999997</v>
      </c>
      <c r="F10" s="488">
        <v>846.34211655000001</v>
      </c>
      <c r="G10" s="488">
        <v>34.28049575</v>
      </c>
      <c r="H10" s="488">
        <v>1.7825580000000001</v>
      </c>
      <c r="I10" s="488">
        <v>1.1417677500000001</v>
      </c>
      <c r="J10" s="488">
        <v>0.84172899999999995</v>
      </c>
      <c r="K10" s="488">
        <v>38.046550500000002</v>
      </c>
      <c r="L10" s="488">
        <v>408.49</v>
      </c>
      <c r="M10" s="488">
        <v>6.42</v>
      </c>
      <c r="N10" s="488">
        <v>322.94</v>
      </c>
      <c r="O10" s="488">
        <v>10.16</v>
      </c>
      <c r="P10" s="488">
        <v>748.01</v>
      </c>
    </row>
    <row r="11" spans="1:16" ht="13.5" customHeight="1">
      <c r="A11" s="1084" t="s">
        <v>723</v>
      </c>
      <c r="B11" s="1084"/>
      <c r="C11" s="1084"/>
      <c r="D11" s="1084"/>
      <c r="E11" s="1084"/>
      <c r="F11" s="1084"/>
    </row>
    <row r="12" spans="1:16" s="502" customFormat="1">
      <c r="A12" s="501" t="s">
        <v>540</v>
      </c>
    </row>
  </sheetData>
  <mergeCells count="26">
    <mergeCell ref="A11:F11"/>
    <mergeCell ref="P2:P5"/>
    <mergeCell ref="B3:C3"/>
    <mergeCell ref="D3:E3"/>
    <mergeCell ref="G3:H3"/>
    <mergeCell ref="I3:J3"/>
    <mergeCell ref="L3:M3"/>
    <mergeCell ref="N3:O3"/>
    <mergeCell ref="B4:B5"/>
    <mergeCell ref="C4:C5"/>
    <mergeCell ref="D4:D5"/>
    <mergeCell ref="A2:A5"/>
    <mergeCell ref="B2:E2"/>
    <mergeCell ref="F2:F5"/>
    <mergeCell ref="G2:J2"/>
    <mergeCell ref="K2:K5"/>
    <mergeCell ref="L2:O2"/>
    <mergeCell ref="E4:E5"/>
    <mergeCell ref="G4:G5"/>
    <mergeCell ref="H4:H5"/>
    <mergeCell ref="I4:I5"/>
    <mergeCell ref="J4:J5"/>
    <mergeCell ref="L4:L5"/>
    <mergeCell ref="M4:M5"/>
    <mergeCell ref="N4:N5"/>
    <mergeCell ref="O4:O5"/>
  </mergeCells>
  <pageMargins left="0.25" right="0" top="1" bottom="1" header="0.5" footer="0.5"/>
  <pageSetup scale="70" orientation="landscape" r:id="rId1"/>
  <headerFooter alignWithMargins="0"/>
</worksheet>
</file>

<file path=xl/worksheets/sheet42.xml><?xml version="1.0" encoding="utf-8"?>
<worksheet xmlns="http://schemas.openxmlformats.org/spreadsheetml/2006/main" xmlns:r="http://schemas.openxmlformats.org/officeDocument/2006/relationships">
  <dimension ref="A1:I10"/>
  <sheetViews>
    <sheetView workbookViewId="0">
      <selection activeCell="E27" sqref="E27"/>
    </sheetView>
  </sheetViews>
  <sheetFormatPr defaultColWidth="9.140625" defaultRowHeight="15.75"/>
  <cols>
    <col min="1" max="1" width="8.140625" style="677" customWidth="1"/>
    <col min="2" max="5" width="9.5703125" style="677" customWidth="1"/>
    <col min="6" max="6" width="11.140625" style="677" bestFit="1" customWidth="1"/>
    <col min="7" max="9" width="9.28515625" style="677" bestFit="1" customWidth="1"/>
    <col min="10" max="16384" width="9.140625" style="677"/>
  </cols>
  <sheetData>
    <row r="1" spans="1:9">
      <c r="A1" s="658" t="str">
        <f>[6]Tables!$A$42</f>
        <v>Table 41: Instrument-wise Turnover in Currency Derivatives of NSE</v>
      </c>
    </row>
    <row r="2" spans="1:9" ht="25.5" customHeight="1">
      <c r="A2" s="1173" t="s">
        <v>259</v>
      </c>
      <c r="B2" s="1175" t="s">
        <v>754</v>
      </c>
      <c r="C2" s="1176"/>
      <c r="D2" s="1176"/>
      <c r="E2" s="1177"/>
      <c r="F2" s="1178" t="s">
        <v>313</v>
      </c>
      <c r="G2" s="1178"/>
      <c r="H2" s="1178"/>
      <c r="I2" s="1178"/>
    </row>
    <row r="3" spans="1:9">
      <c r="A3" s="1174"/>
      <c r="B3" s="908" t="s">
        <v>314</v>
      </c>
      <c r="C3" s="908" t="s">
        <v>315</v>
      </c>
      <c r="D3" s="908" t="s">
        <v>316</v>
      </c>
      <c r="E3" s="908" t="s">
        <v>317</v>
      </c>
      <c r="F3" s="909" t="s">
        <v>314</v>
      </c>
      <c r="G3" s="909" t="s">
        <v>315</v>
      </c>
      <c r="H3" s="909" t="s">
        <v>316</v>
      </c>
      <c r="I3" s="909" t="s">
        <v>317</v>
      </c>
    </row>
    <row r="4" spans="1:9">
      <c r="A4" s="756" t="s">
        <v>677</v>
      </c>
      <c r="B4" s="895">
        <v>4205400.4206652502</v>
      </c>
      <c r="C4" s="895">
        <v>135414.50916125</v>
      </c>
      <c r="D4" s="895">
        <v>130497.33005899999</v>
      </c>
      <c r="E4" s="895">
        <v>30573.321623250002</v>
      </c>
      <c r="F4" s="895">
        <v>4364508</v>
      </c>
      <c r="G4" s="895">
        <v>68311</v>
      </c>
      <c r="H4" s="895">
        <v>21529</v>
      </c>
      <c r="I4" s="895">
        <v>10093</v>
      </c>
    </row>
    <row r="5" spans="1:9">
      <c r="A5" s="756" t="s">
        <v>678</v>
      </c>
      <c r="B5" s="895">
        <f>SUM(B6:B8)</f>
        <v>1213821.2590605</v>
      </c>
      <c r="C5" s="895">
        <f t="shared" ref="C5:E5" si="0">SUM(C6:C8)</f>
        <v>28427.243952249999</v>
      </c>
      <c r="D5" s="895">
        <f t="shared" si="0"/>
        <v>64371.647688750003</v>
      </c>
      <c r="E5" s="895">
        <f t="shared" si="0"/>
        <v>15974.944719750001</v>
      </c>
      <c r="F5" s="895">
        <f>F8</f>
        <v>3786186</v>
      </c>
      <c r="G5" s="895">
        <f t="shared" ref="G5:I5" si="1">G8</f>
        <v>46891</v>
      </c>
      <c r="H5" s="895">
        <f t="shared" si="1"/>
        <v>43633</v>
      </c>
      <c r="I5" s="895">
        <f t="shared" si="1"/>
        <v>45869</v>
      </c>
    </row>
    <row r="6" spans="1:9">
      <c r="A6" s="614">
        <v>42475</v>
      </c>
      <c r="B6" s="319">
        <v>326259.11796</v>
      </c>
      <c r="C6" s="319">
        <v>7675.2817359999999</v>
      </c>
      <c r="D6" s="319">
        <v>11096.311078999999</v>
      </c>
      <c r="E6" s="319">
        <v>3300.0901087500001</v>
      </c>
      <c r="F6" s="319">
        <v>3989664</v>
      </c>
      <c r="G6" s="319">
        <v>54510</v>
      </c>
      <c r="H6" s="319">
        <v>39005</v>
      </c>
      <c r="I6" s="319">
        <v>28724</v>
      </c>
    </row>
    <row r="7" spans="1:9">
      <c r="A7" s="614">
        <v>42505</v>
      </c>
      <c r="B7" s="319">
        <v>395697.12394324999</v>
      </c>
      <c r="C7" s="319">
        <v>9030.9780527500006</v>
      </c>
      <c r="D7" s="319">
        <v>17213.334349500001</v>
      </c>
      <c r="E7" s="319">
        <v>4655.10699475</v>
      </c>
      <c r="F7" s="319">
        <v>3927621</v>
      </c>
      <c r="G7" s="319">
        <v>66540</v>
      </c>
      <c r="H7" s="319">
        <v>46688</v>
      </c>
      <c r="I7" s="319">
        <v>17158</v>
      </c>
    </row>
    <row r="8" spans="1:9">
      <c r="A8" s="614">
        <v>42536</v>
      </c>
      <c r="B8" s="319">
        <v>491865.01715725003</v>
      </c>
      <c r="C8" s="319">
        <v>11720.984163499999</v>
      </c>
      <c r="D8" s="319">
        <v>36062.002260250003</v>
      </c>
      <c r="E8" s="319">
        <v>8019.7476162499997</v>
      </c>
      <c r="F8" s="319">
        <v>3786186</v>
      </c>
      <c r="G8" s="319">
        <v>46891</v>
      </c>
      <c r="H8" s="319">
        <v>43633</v>
      </c>
      <c r="I8" s="319">
        <v>45869</v>
      </c>
    </row>
    <row r="9" spans="1:9">
      <c r="A9" s="858" t="str">
        <f>'[8]1'!A43</f>
        <v>$ indicates as on June 30, 2016.</v>
      </c>
      <c r="B9" s="894"/>
      <c r="C9" s="894"/>
      <c r="D9" s="894"/>
      <c r="E9" s="894"/>
      <c r="F9" s="894"/>
      <c r="G9" s="894"/>
      <c r="H9" s="894"/>
      <c r="I9" s="894"/>
    </row>
    <row r="10" spans="1:9">
      <c r="A10" s="320" t="s">
        <v>318</v>
      </c>
      <c r="B10" s="321"/>
      <c r="C10" s="321"/>
      <c r="D10" s="321"/>
      <c r="E10" s="321"/>
    </row>
  </sheetData>
  <mergeCells count="3">
    <mergeCell ref="A2:A3"/>
    <mergeCell ref="B2:E2"/>
    <mergeCell ref="F2:I2"/>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dimension ref="A1:O10"/>
  <sheetViews>
    <sheetView workbookViewId="0">
      <selection activeCell="E26" sqref="E26"/>
    </sheetView>
  </sheetViews>
  <sheetFormatPr defaultColWidth="9.140625" defaultRowHeight="15"/>
  <cols>
    <col min="1" max="1" width="9.140625" style="325"/>
    <col min="2" max="9" width="10.5703125" style="332" customWidth="1"/>
    <col min="10" max="16384" width="9.140625" style="325"/>
  </cols>
  <sheetData>
    <row r="1" spans="1:15" s="324" customFormat="1" ht="16.5" customHeight="1">
      <c r="A1" s="322" t="str">
        <f>[6]Tables!$A$43</f>
        <v>Table 42: Instrument-wise Turnover in Currency Derivative Segment of MSEI</v>
      </c>
      <c r="B1" s="323"/>
      <c r="C1" s="323"/>
      <c r="D1" s="323"/>
      <c r="E1" s="323"/>
      <c r="F1" s="323"/>
      <c r="G1" s="323"/>
      <c r="H1" s="323"/>
      <c r="I1" s="323"/>
    </row>
    <row r="2" spans="1:15" ht="30.75" customHeight="1">
      <c r="A2" s="1179" t="s">
        <v>259</v>
      </c>
      <c r="B2" s="1178" t="s">
        <v>319</v>
      </c>
      <c r="C2" s="1178"/>
      <c r="D2" s="1178"/>
      <c r="E2" s="1178"/>
      <c r="F2" s="1178" t="s">
        <v>313</v>
      </c>
      <c r="G2" s="1178"/>
      <c r="H2" s="1178"/>
      <c r="I2" s="1178"/>
    </row>
    <row r="3" spans="1:15" s="326" customFormat="1" ht="20.25" customHeight="1">
      <c r="A3" s="1180"/>
      <c r="B3" s="909" t="s">
        <v>314</v>
      </c>
      <c r="C3" s="909" t="s">
        <v>315</v>
      </c>
      <c r="D3" s="909" t="s">
        <v>316</v>
      </c>
      <c r="E3" s="909" t="s">
        <v>317</v>
      </c>
      <c r="F3" s="909" t="s">
        <v>314</v>
      </c>
      <c r="G3" s="909" t="s">
        <v>315</v>
      </c>
      <c r="H3" s="909" t="s">
        <v>316</v>
      </c>
      <c r="I3" s="909" t="s">
        <v>317</v>
      </c>
    </row>
    <row r="4" spans="1:15" s="327" customFormat="1">
      <c r="A4" s="756" t="s">
        <v>677</v>
      </c>
      <c r="B4" s="895">
        <v>296770.88</v>
      </c>
      <c r="C4" s="895">
        <v>13422.71</v>
      </c>
      <c r="D4" s="895">
        <v>12541.38</v>
      </c>
      <c r="E4" s="895">
        <v>1840.58</v>
      </c>
      <c r="F4" s="895">
        <v>315831</v>
      </c>
      <c r="G4" s="895">
        <v>3213</v>
      </c>
      <c r="H4" s="895">
        <v>3183</v>
      </c>
      <c r="I4" s="895">
        <v>584</v>
      </c>
    </row>
    <row r="5" spans="1:15" s="327" customFormat="1">
      <c r="A5" s="756" t="s">
        <v>678</v>
      </c>
      <c r="B5" s="895">
        <f>SUM(B6:B8)</f>
        <v>83210.179999999993</v>
      </c>
      <c r="C5" s="895">
        <f>SUM(C6:C8)</f>
        <v>1027.42</v>
      </c>
      <c r="D5" s="895">
        <f>SUM(D6:D8)</f>
        <v>2114.23</v>
      </c>
      <c r="E5" s="895">
        <f>SUM(E6:E8)</f>
        <v>474.1</v>
      </c>
      <c r="F5" s="895">
        <f>F8</f>
        <v>199160</v>
      </c>
      <c r="G5" s="895">
        <f>G8</f>
        <v>1436</v>
      </c>
      <c r="H5" s="895">
        <f>H8</f>
        <v>1681</v>
      </c>
      <c r="I5" s="895">
        <f>I8</f>
        <v>2811</v>
      </c>
    </row>
    <row r="6" spans="1:15" s="327" customFormat="1">
      <c r="A6" s="614">
        <v>42461</v>
      </c>
      <c r="B6" s="319">
        <v>16770.95</v>
      </c>
      <c r="C6" s="319">
        <v>288.61</v>
      </c>
      <c r="D6" s="319">
        <v>621.83000000000004</v>
      </c>
      <c r="E6" s="319">
        <v>124.03</v>
      </c>
      <c r="F6" s="319">
        <v>270016</v>
      </c>
      <c r="G6" s="319">
        <v>3513</v>
      </c>
      <c r="H6" s="319">
        <v>2757</v>
      </c>
      <c r="I6" s="319">
        <v>2592</v>
      </c>
    </row>
    <row r="7" spans="1:15" s="327" customFormat="1">
      <c r="A7" s="614">
        <v>42491</v>
      </c>
      <c r="B7" s="319">
        <v>24444.59</v>
      </c>
      <c r="C7" s="319">
        <v>347.18</v>
      </c>
      <c r="D7" s="319">
        <v>659.81</v>
      </c>
      <c r="E7" s="319">
        <v>129.07</v>
      </c>
      <c r="F7" s="319">
        <v>221255</v>
      </c>
      <c r="G7" s="319">
        <v>4370</v>
      </c>
      <c r="H7" s="319">
        <v>1513</v>
      </c>
      <c r="I7" s="319">
        <v>1020</v>
      </c>
    </row>
    <row r="8" spans="1:15" s="327" customFormat="1">
      <c r="A8" s="614">
        <v>42522</v>
      </c>
      <c r="B8" s="319">
        <v>41994.64</v>
      </c>
      <c r="C8" s="319">
        <v>391.63</v>
      </c>
      <c r="D8" s="319">
        <v>832.59</v>
      </c>
      <c r="E8" s="319">
        <v>221</v>
      </c>
      <c r="F8" s="319">
        <v>199160</v>
      </c>
      <c r="G8" s="319">
        <v>1436</v>
      </c>
      <c r="H8" s="319">
        <v>1681</v>
      </c>
      <c r="I8" s="319">
        <v>2811</v>
      </c>
    </row>
    <row r="9" spans="1:15" s="327" customFormat="1">
      <c r="A9" s="858" t="str">
        <f>'[8]1'!A43</f>
        <v>$ indicates as on June 30, 2016.</v>
      </c>
      <c r="B9" s="894"/>
      <c r="C9" s="894"/>
      <c r="D9" s="894"/>
      <c r="E9" s="894"/>
      <c r="F9" s="894"/>
      <c r="G9" s="894"/>
      <c r="H9" s="894"/>
      <c r="I9" s="894"/>
    </row>
    <row r="10" spans="1:15" s="329" customFormat="1" ht="14.25" customHeight="1">
      <c r="A10" s="328" t="s">
        <v>320</v>
      </c>
      <c r="F10" s="330"/>
      <c r="G10" s="331"/>
      <c r="H10" s="331"/>
      <c r="I10" s="331"/>
      <c r="J10" s="331"/>
      <c r="K10" s="331"/>
      <c r="L10" s="331"/>
      <c r="M10" s="331"/>
      <c r="N10" s="331"/>
      <c r="O10" s="331"/>
    </row>
  </sheetData>
  <mergeCells count="3">
    <mergeCell ref="A2:A3"/>
    <mergeCell ref="B2:E2"/>
    <mergeCell ref="F2:I2"/>
  </mergeCells>
  <pageMargins left="0.7" right="0.7" top="0.75" bottom="0.75" header="0.3" footer="0.3"/>
  <pageSetup scale="95" orientation="landscape" r:id="rId1"/>
</worksheet>
</file>

<file path=xl/worksheets/sheet44.xml><?xml version="1.0" encoding="utf-8"?>
<worksheet xmlns="http://schemas.openxmlformats.org/spreadsheetml/2006/main" xmlns:r="http://schemas.openxmlformats.org/officeDocument/2006/relationships">
  <dimension ref="A1:I10"/>
  <sheetViews>
    <sheetView workbookViewId="0">
      <selection activeCell="A2" sqref="A2:I3"/>
    </sheetView>
  </sheetViews>
  <sheetFormatPr defaultRowHeight="15"/>
  <cols>
    <col min="13" max="17" width="0" hidden="1" customWidth="1"/>
  </cols>
  <sheetData>
    <row r="1" spans="1:9" ht="15.75">
      <c r="A1" s="322" t="str">
        <f>[6]Tables!$A$44</f>
        <v>Table 43: Instrument-wise Turnover in Currency Derivative Segment of BSE</v>
      </c>
      <c r="B1" s="323"/>
      <c r="C1" s="323"/>
      <c r="D1" s="323"/>
      <c r="E1" s="323"/>
      <c r="F1" s="323"/>
      <c r="G1" s="323"/>
      <c r="H1" s="323"/>
      <c r="I1" s="323"/>
    </row>
    <row r="2" spans="1:9" ht="29.25" customHeight="1">
      <c r="A2" s="1179" t="s">
        <v>259</v>
      </c>
      <c r="B2" s="1178" t="s">
        <v>319</v>
      </c>
      <c r="C2" s="1178"/>
      <c r="D2" s="1178"/>
      <c r="E2" s="1178"/>
      <c r="F2" s="1178" t="s">
        <v>313</v>
      </c>
      <c r="G2" s="1178"/>
      <c r="H2" s="1178"/>
      <c r="I2" s="1178"/>
    </row>
    <row r="3" spans="1:9">
      <c r="A3" s="1180"/>
      <c r="B3" s="909" t="s">
        <v>314</v>
      </c>
      <c r="C3" s="909" t="s">
        <v>315</v>
      </c>
      <c r="D3" s="909" t="s">
        <v>316</v>
      </c>
      <c r="E3" s="909" t="s">
        <v>317</v>
      </c>
      <c r="F3" s="909" t="s">
        <v>314</v>
      </c>
      <c r="G3" s="909" t="s">
        <v>315</v>
      </c>
      <c r="H3" s="909" t="s">
        <v>316</v>
      </c>
      <c r="I3" s="909" t="s">
        <v>317</v>
      </c>
    </row>
    <row r="4" spans="1:9">
      <c r="A4" s="756" t="s">
        <v>753</v>
      </c>
      <c r="B4" s="895">
        <v>2751844.7056999998</v>
      </c>
      <c r="C4" s="895">
        <v>7785.7367000000004</v>
      </c>
      <c r="D4" s="895">
        <v>3136.0607</v>
      </c>
      <c r="E4" s="895">
        <v>1159.6313000000002</v>
      </c>
      <c r="F4" s="895">
        <v>1275750</v>
      </c>
      <c r="G4" s="895">
        <v>11087</v>
      </c>
      <c r="H4" s="895">
        <v>645</v>
      </c>
      <c r="I4" s="895">
        <v>359</v>
      </c>
    </row>
    <row r="5" spans="1:9">
      <c r="A5" s="756" t="s">
        <v>678</v>
      </c>
      <c r="B5" s="895">
        <f>SUM(B6:B8)</f>
        <v>938888.52830000001</v>
      </c>
      <c r="C5" s="895">
        <f t="shared" ref="C5:E5" si="0">SUM(C6:C8)</f>
        <v>3468.6097</v>
      </c>
      <c r="D5" s="895">
        <f t="shared" si="0"/>
        <v>2285.8786</v>
      </c>
      <c r="E5" s="895">
        <f t="shared" si="0"/>
        <v>766.42830000000004</v>
      </c>
      <c r="F5" s="895">
        <f>F8</f>
        <v>1018682</v>
      </c>
      <c r="G5" s="895">
        <f t="shared" ref="G5:I5" si="1">G8</f>
        <v>3600</v>
      </c>
      <c r="H5" s="895">
        <f t="shared" si="1"/>
        <v>2598</v>
      </c>
      <c r="I5" s="895">
        <f t="shared" si="1"/>
        <v>777</v>
      </c>
    </row>
    <row r="6" spans="1:9">
      <c r="A6" s="614">
        <v>42473</v>
      </c>
      <c r="B6" s="319">
        <v>269026.14480000001</v>
      </c>
      <c r="C6" s="319">
        <v>947.03800000000012</v>
      </c>
      <c r="D6" s="319">
        <v>305.01339999999999</v>
      </c>
      <c r="E6" s="319">
        <v>113.08450000000001</v>
      </c>
      <c r="F6" s="319">
        <v>1180469</v>
      </c>
      <c r="G6" s="319">
        <v>2321</v>
      </c>
      <c r="H6" s="319">
        <v>1476</v>
      </c>
      <c r="I6" s="319">
        <v>1715</v>
      </c>
    </row>
    <row r="7" spans="1:9">
      <c r="A7" s="614">
        <v>42504</v>
      </c>
      <c r="B7" s="319">
        <v>319290.24219999998</v>
      </c>
      <c r="C7" s="319">
        <v>1271.1285000000003</v>
      </c>
      <c r="D7" s="319">
        <v>648.92129999999997</v>
      </c>
      <c r="E7" s="319">
        <v>210.21960000000004</v>
      </c>
      <c r="F7" s="319">
        <v>1023765</v>
      </c>
      <c r="G7" s="319">
        <v>5247</v>
      </c>
      <c r="H7" s="319">
        <v>3189</v>
      </c>
      <c r="I7" s="319">
        <v>180</v>
      </c>
    </row>
    <row r="8" spans="1:9">
      <c r="A8" s="614">
        <v>42535</v>
      </c>
      <c r="B8" s="319">
        <v>350572.14130000002</v>
      </c>
      <c r="C8" s="319">
        <v>1250.4431999999999</v>
      </c>
      <c r="D8" s="319">
        <v>1331.9439000000002</v>
      </c>
      <c r="E8" s="319">
        <v>443.12419999999997</v>
      </c>
      <c r="F8" s="319">
        <v>1018682</v>
      </c>
      <c r="G8" s="319">
        <v>3600</v>
      </c>
      <c r="H8" s="319">
        <v>2598</v>
      </c>
      <c r="I8" s="319">
        <v>777</v>
      </c>
    </row>
    <row r="9" spans="1:9">
      <c r="A9" s="858" t="str">
        <f>'[8]1'!A43</f>
        <v>$ indicates as on June 30, 2016.</v>
      </c>
      <c r="B9" s="894"/>
      <c r="C9" s="894"/>
      <c r="D9" s="894"/>
      <c r="E9" s="894"/>
      <c r="F9" s="894"/>
      <c r="G9" s="894"/>
      <c r="H9" s="894"/>
      <c r="I9" s="894"/>
    </row>
    <row r="10" spans="1:9">
      <c r="A10" s="328" t="s">
        <v>321</v>
      </c>
      <c r="B10" s="329"/>
      <c r="C10" s="329"/>
      <c r="D10" s="329"/>
      <c r="E10" s="329"/>
      <c r="F10" s="330"/>
      <c r="G10" s="331"/>
      <c r="H10" s="331"/>
      <c r="I10" s="331"/>
    </row>
  </sheetData>
  <mergeCells count="3">
    <mergeCell ref="A2:A3"/>
    <mergeCell ref="B2:E2"/>
    <mergeCell ref="F2:I2"/>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dimension ref="A1:I10"/>
  <sheetViews>
    <sheetView workbookViewId="0">
      <selection activeCell="G25" sqref="G25"/>
    </sheetView>
  </sheetViews>
  <sheetFormatPr defaultRowHeight="15"/>
  <cols>
    <col min="1" max="1" width="8.85546875" style="659" customWidth="1"/>
    <col min="2" max="2" width="11.140625" style="682" customWidth="1"/>
    <col min="3" max="8" width="12.140625" style="682" customWidth="1"/>
    <col min="9" max="9" width="10.85546875" style="682" customWidth="1"/>
    <col min="10" max="12" width="9.140625" style="659"/>
    <col min="13" max="17" width="0" style="659" hidden="1" customWidth="1"/>
    <col min="18" max="257" width="9.140625" style="659"/>
    <col min="258" max="260" width="10.42578125" style="659" bestFit="1" customWidth="1"/>
    <col min="261" max="261" width="12" style="659" bestFit="1" customWidth="1"/>
    <col min="262" max="262" width="10.7109375" style="659" bestFit="1" customWidth="1"/>
    <col min="263" max="264" width="9.28515625" style="659" bestFit="1" customWidth="1"/>
    <col min="265" max="265" width="11.28515625" style="659" bestFit="1" customWidth="1"/>
    <col min="266" max="513" width="9.140625" style="659"/>
    <col min="514" max="516" width="10.42578125" style="659" bestFit="1" customWidth="1"/>
    <col min="517" max="517" width="12" style="659" bestFit="1" customWidth="1"/>
    <col min="518" max="518" width="10.7109375" style="659" bestFit="1" customWidth="1"/>
    <col min="519" max="520" width="9.28515625" style="659" bestFit="1" customWidth="1"/>
    <col min="521" max="521" width="11.28515625" style="659" bestFit="1" customWidth="1"/>
    <col min="522" max="769" width="9.140625" style="659"/>
    <col min="770" max="772" width="10.42578125" style="659" bestFit="1" customWidth="1"/>
    <col min="773" max="773" width="12" style="659" bestFit="1" customWidth="1"/>
    <col min="774" max="774" width="10.7109375" style="659" bestFit="1" customWidth="1"/>
    <col min="775" max="776" width="9.28515625" style="659" bestFit="1" customWidth="1"/>
    <col min="777" max="777" width="11.28515625" style="659" bestFit="1" customWidth="1"/>
    <col min="778" max="1025" width="9.140625" style="659"/>
    <col min="1026" max="1028" width="10.42578125" style="659" bestFit="1" customWidth="1"/>
    <col min="1029" max="1029" width="12" style="659" bestFit="1" customWidth="1"/>
    <col min="1030" max="1030" width="10.7109375" style="659" bestFit="1" customWidth="1"/>
    <col min="1031" max="1032" width="9.28515625" style="659" bestFit="1" customWidth="1"/>
    <col min="1033" max="1033" width="11.28515625" style="659" bestFit="1" customWidth="1"/>
    <col min="1034" max="1281" width="9.140625" style="659"/>
    <col min="1282" max="1284" width="10.42578125" style="659" bestFit="1" customWidth="1"/>
    <col min="1285" max="1285" width="12" style="659" bestFit="1" customWidth="1"/>
    <col min="1286" max="1286" width="10.7109375" style="659" bestFit="1" customWidth="1"/>
    <col min="1287" max="1288" width="9.28515625" style="659" bestFit="1" customWidth="1"/>
    <col min="1289" max="1289" width="11.28515625" style="659" bestFit="1" customWidth="1"/>
    <col min="1290" max="1537" width="9.140625" style="659"/>
    <col min="1538" max="1540" width="10.42578125" style="659" bestFit="1" customWidth="1"/>
    <col min="1541" max="1541" width="12" style="659" bestFit="1" customWidth="1"/>
    <col min="1542" max="1542" width="10.7109375" style="659" bestFit="1" customWidth="1"/>
    <col min="1543" max="1544" width="9.28515625" style="659" bestFit="1" customWidth="1"/>
    <col min="1545" max="1545" width="11.28515625" style="659" bestFit="1" customWidth="1"/>
    <col min="1546" max="1793" width="9.140625" style="659"/>
    <col min="1794" max="1796" width="10.42578125" style="659" bestFit="1" customWidth="1"/>
    <col min="1797" max="1797" width="12" style="659" bestFit="1" customWidth="1"/>
    <col min="1798" max="1798" width="10.7109375" style="659" bestFit="1" customWidth="1"/>
    <col min="1799" max="1800" width="9.28515625" style="659" bestFit="1" customWidth="1"/>
    <col min="1801" max="1801" width="11.28515625" style="659" bestFit="1" customWidth="1"/>
    <col min="1802" max="2049" width="9.140625" style="659"/>
    <col min="2050" max="2052" width="10.42578125" style="659" bestFit="1" customWidth="1"/>
    <col min="2053" max="2053" width="12" style="659" bestFit="1" customWidth="1"/>
    <col min="2054" max="2054" width="10.7109375" style="659" bestFit="1" customWidth="1"/>
    <col min="2055" max="2056" width="9.28515625" style="659" bestFit="1" customWidth="1"/>
    <col min="2057" max="2057" width="11.28515625" style="659" bestFit="1" customWidth="1"/>
    <col min="2058" max="2305" width="9.140625" style="659"/>
    <col min="2306" max="2308" width="10.42578125" style="659" bestFit="1" customWidth="1"/>
    <col min="2309" max="2309" width="12" style="659" bestFit="1" customWidth="1"/>
    <col min="2310" max="2310" width="10.7109375" style="659" bestFit="1" customWidth="1"/>
    <col min="2311" max="2312" width="9.28515625" style="659" bestFit="1" customWidth="1"/>
    <col min="2313" max="2313" width="11.28515625" style="659" bestFit="1" customWidth="1"/>
    <col min="2314" max="2561" width="9.140625" style="659"/>
    <col min="2562" max="2564" width="10.42578125" style="659" bestFit="1" customWidth="1"/>
    <col min="2565" max="2565" width="12" style="659" bestFit="1" customWidth="1"/>
    <col min="2566" max="2566" width="10.7109375" style="659" bestFit="1" customWidth="1"/>
    <col min="2567" max="2568" width="9.28515625" style="659" bestFit="1" customWidth="1"/>
    <col min="2569" max="2569" width="11.28515625" style="659" bestFit="1" customWidth="1"/>
    <col min="2570" max="2817" width="9.140625" style="659"/>
    <col min="2818" max="2820" width="10.42578125" style="659" bestFit="1" customWidth="1"/>
    <col min="2821" max="2821" width="12" style="659" bestFit="1" customWidth="1"/>
    <col min="2822" max="2822" width="10.7109375" style="659" bestFit="1" customWidth="1"/>
    <col min="2823" max="2824" width="9.28515625" style="659" bestFit="1" customWidth="1"/>
    <col min="2825" max="2825" width="11.28515625" style="659" bestFit="1" customWidth="1"/>
    <col min="2826" max="3073" width="9.140625" style="659"/>
    <col min="3074" max="3076" width="10.42578125" style="659" bestFit="1" customWidth="1"/>
    <col min="3077" max="3077" width="12" style="659" bestFit="1" customWidth="1"/>
    <col min="3078" max="3078" width="10.7109375" style="659" bestFit="1" customWidth="1"/>
    <col min="3079" max="3080" width="9.28515625" style="659" bestFit="1" customWidth="1"/>
    <col min="3081" max="3081" width="11.28515625" style="659" bestFit="1" customWidth="1"/>
    <col min="3082" max="3329" width="9.140625" style="659"/>
    <col min="3330" max="3332" width="10.42578125" style="659" bestFit="1" customWidth="1"/>
    <col min="3333" max="3333" width="12" style="659" bestFit="1" customWidth="1"/>
    <col min="3334" max="3334" width="10.7109375" style="659" bestFit="1" customWidth="1"/>
    <col min="3335" max="3336" width="9.28515625" style="659" bestFit="1" customWidth="1"/>
    <col min="3337" max="3337" width="11.28515625" style="659" bestFit="1" customWidth="1"/>
    <col min="3338" max="3585" width="9.140625" style="659"/>
    <col min="3586" max="3588" width="10.42578125" style="659" bestFit="1" customWidth="1"/>
    <col min="3589" max="3589" width="12" style="659" bestFit="1" customWidth="1"/>
    <col min="3590" max="3590" width="10.7109375" style="659" bestFit="1" customWidth="1"/>
    <col min="3591" max="3592" width="9.28515625" style="659" bestFit="1" customWidth="1"/>
    <col min="3593" max="3593" width="11.28515625" style="659" bestFit="1" customWidth="1"/>
    <col min="3594" max="3841" width="9.140625" style="659"/>
    <col min="3842" max="3844" width="10.42578125" style="659" bestFit="1" customWidth="1"/>
    <col min="3845" max="3845" width="12" style="659" bestFit="1" customWidth="1"/>
    <col min="3846" max="3846" width="10.7109375" style="659" bestFit="1" customWidth="1"/>
    <col min="3847" max="3848" width="9.28515625" style="659" bestFit="1" customWidth="1"/>
    <col min="3849" max="3849" width="11.28515625" style="659" bestFit="1" customWidth="1"/>
    <col min="3850" max="4097" width="9.140625" style="659"/>
    <col min="4098" max="4100" width="10.42578125" style="659" bestFit="1" customWidth="1"/>
    <col min="4101" max="4101" width="12" style="659" bestFit="1" customWidth="1"/>
    <col min="4102" max="4102" width="10.7109375" style="659" bestFit="1" customWidth="1"/>
    <col min="4103" max="4104" width="9.28515625" style="659" bestFit="1" customWidth="1"/>
    <col min="4105" max="4105" width="11.28515625" style="659" bestFit="1" customWidth="1"/>
    <col min="4106" max="4353" width="9.140625" style="659"/>
    <col min="4354" max="4356" width="10.42578125" style="659" bestFit="1" customWidth="1"/>
    <col min="4357" max="4357" width="12" style="659" bestFit="1" customWidth="1"/>
    <col min="4358" max="4358" width="10.7109375" style="659" bestFit="1" customWidth="1"/>
    <col min="4359" max="4360" width="9.28515625" style="659" bestFit="1" customWidth="1"/>
    <col min="4361" max="4361" width="11.28515625" style="659" bestFit="1" customWidth="1"/>
    <col min="4362" max="4609" width="9.140625" style="659"/>
    <col min="4610" max="4612" width="10.42578125" style="659" bestFit="1" customWidth="1"/>
    <col min="4613" max="4613" width="12" style="659" bestFit="1" customWidth="1"/>
    <col min="4614" max="4614" width="10.7109375" style="659" bestFit="1" customWidth="1"/>
    <col min="4615" max="4616" width="9.28515625" style="659" bestFit="1" customWidth="1"/>
    <col min="4617" max="4617" width="11.28515625" style="659" bestFit="1" customWidth="1"/>
    <col min="4618" max="4865" width="9.140625" style="659"/>
    <col min="4866" max="4868" width="10.42578125" style="659" bestFit="1" customWidth="1"/>
    <col min="4869" max="4869" width="12" style="659" bestFit="1" customWidth="1"/>
    <col min="4870" max="4870" width="10.7109375" style="659" bestFit="1" customWidth="1"/>
    <col min="4871" max="4872" width="9.28515625" style="659" bestFit="1" customWidth="1"/>
    <col min="4873" max="4873" width="11.28515625" style="659" bestFit="1" customWidth="1"/>
    <col min="4874" max="5121" width="9.140625" style="659"/>
    <col min="5122" max="5124" width="10.42578125" style="659" bestFit="1" customWidth="1"/>
    <col min="5125" max="5125" width="12" style="659" bestFit="1" customWidth="1"/>
    <col min="5126" max="5126" width="10.7109375" style="659" bestFit="1" customWidth="1"/>
    <col min="5127" max="5128" width="9.28515625" style="659" bestFit="1" customWidth="1"/>
    <col min="5129" max="5129" width="11.28515625" style="659" bestFit="1" customWidth="1"/>
    <col min="5130" max="5377" width="9.140625" style="659"/>
    <col min="5378" max="5380" width="10.42578125" style="659" bestFit="1" customWidth="1"/>
    <col min="5381" max="5381" width="12" style="659" bestFit="1" customWidth="1"/>
    <col min="5382" max="5382" width="10.7109375" style="659" bestFit="1" customWidth="1"/>
    <col min="5383" max="5384" width="9.28515625" style="659" bestFit="1" customWidth="1"/>
    <col min="5385" max="5385" width="11.28515625" style="659" bestFit="1" customWidth="1"/>
    <col min="5386" max="5633" width="9.140625" style="659"/>
    <col min="5634" max="5636" width="10.42578125" style="659" bestFit="1" customWidth="1"/>
    <col min="5637" max="5637" width="12" style="659" bestFit="1" customWidth="1"/>
    <col min="5638" max="5638" width="10.7109375" style="659" bestFit="1" customWidth="1"/>
    <col min="5639" max="5640" width="9.28515625" style="659" bestFit="1" customWidth="1"/>
    <col min="5641" max="5641" width="11.28515625" style="659" bestFit="1" customWidth="1"/>
    <col min="5642" max="5889" width="9.140625" style="659"/>
    <col min="5890" max="5892" width="10.42578125" style="659" bestFit="1" customWidth="1"/>
    <col min="5893" max="5893" width="12" style="659" bestFit="1" customWidth="1"/>
    <col min="5894" max="5894" width="10.7109375" style="659" bestFit="1" customWidth="1"/>
    <col min="5895" max="5896" width="9.28515625" style="659" bestFit="1" customWidth="1"/>
    <col min="5897" max="5897" width="11.28515625" style="659" bestFit="1" customWidth="1"/>
    <col min="5898" max="6145" width="9.140625" style="659"/>
    <col min="6146" max="6148" width="10.42578125" style="659" bestFit="1" customWidth="1"/>
    <col min="6149" max="6149" width="12" style="659" bestFit="1" customWidth="1"/>
    <col min="6150" max="6150" width="10.7109375" style="659" bestFit="1" customWidth="1"/>
    <col min="6151" max="6152" width="9.28515625" style="659" bestFit="1" customWidth="1"/>
    <col min="6153" max="6153" width="11.28515625" style="659" bestFit="1" customWidth="1"/>
    <col min="6154" max="6401" width="9.140625" style="659"/>
    <col min="6402" max="6404" width="10.42578125" style="659" bestFit="1" customWidth="1"/>
    <col min="6405" max="6405" width="12" style="659" bestFit="1" customWidth="1"/>
    <col min="6406" max="6406" width="10.7109375" style="659" bestFit="1" customWidth="1"/>
    <col min="6407" max="6408" width="9.28515625" style="659" bestFit="1" customWidth="1"/>
    <col min="6409" max="6409" width="11.28515625" style="659" bestFit="1" customWidth="1"/>
    <col min="6410" max="6657" width="9.140625" style="659"/>
    <col min="6658" max="6660" width="10.42578125" style="659" bestFit="1" customWidth="1"/>
    <col min="6661" max="6661" width="12" style="659" bestFit="1" customWidth="1"/>
    <col min="6662" max="6662" width="10.7109375" style="659" bestFit="1" customWidth="1"/>
    <col min="6663" max="6664" width="9.28515625" style="659" bestFit="1" customWidth="1"/>
    <col min="6665" max="6665" width="11.28515625" style="659" bestFit="1" customWidth="1"/>
    <col min="6666" max="6913" width="9.140625" style="659"/>
    <col min="6914" max="6916" width="10.42578125" style="659" bestFit="1" customWidth="1"/>
    <col min="6917" max="6917" width="12" style="659" bestFit="1" customWidth="1"/>
    <col min="6918" max="6918" width="10.7109375" style="659" bestFit="1" customWidth="1"/>
    <col min="6919" max="6920" width="9.28515625" style="659" bestFit="1" customWidth="1"/>
    <col min="6921" max="6921" width="11.28515625" style="659" bestFit="1" customWidth="1"/>
    <col min="6922" max="7169" width="9.140625" style="659"/>
    <col min="7170" max="7172" width="10.42578125" style="659" bestFit="1" customWidth="1"/>
    <col min="7173" max="7173" width="12" style="659" bestFit="1" customWidth="1"/>
    <col min="7174" max="7174" width="10.7109375" style="659" bestFit="1" customWidth="1"/>
    <col min="7175" max="7176" width="9.28515625" style="659" bestFit="1" customWidth="1"/>
    <col min="7177" max="7177" width="11.28515625" style="659" bestFit="1" customWidth="1"/>
    <col min="7178" max="7425" width="9.140625" style="659"/>
    <col min="7426" max="7428" width="10.42578125" style="659" bestFit="1" customWidth="1"/>
    <col min="7429" max="7429" width="12" style="659" bestFit="1" customWidth="1"/>
    <col min="7430" max="7430" width="10.7109375" style="659" bestFit="1" customWidth="1"/>
    <col min="7431" max="7432" width="9.28515625" style="659" bestFit="1" customWidth="1"/>
    <col min="7433" max="7433" width="11.28515625" style="659" bestFit="1" customWidth="1"/>
    <col min="7434" max="7681" width="9.140625" style="659"/>
    <col min="7682" max="7684" width="10.42578125" style="659" bestFit="1" customWidth="1"/>
    <col min="7685" max="7685" width="12" style="659" bestFit="1" customWidth="1"/>
    <col min="7686" max="7686" width="10.7109375" style="659" bestFit="1" customWidth="1"/>
    <col min="7687" max="7688" width="9.28515625" style="659" bestFit="1" customWidth="1"/>
    <col min="7689" max="7689" width="11.28515625" style="659" bestFit="1" customWidth="1"/>
    <col min="7690" max="7937" width="9.140625" style="659"/>
    <col min="7938" max="7940" width="10.42578125" style="659" bestFit="1" customWidth="1"/>
    <col min="7941" max="7941" width="12" style="659" bestFit="1" customWidth="1"/>
    <col min="7942" max="7942" width="10.7109375" style="659" bestFit="1" customWidth="1"/>
    <col min="7943" max="7944" width="9.28515625" style="659" bestFit="1" customWidth="1"/>
    <col min="7945" max="7945" width="11.28515625" style="659" bestFit="1" customWidth="1"/>
    <col min="7946" max="8193" width="9.140625" style="659"/>
    <col min="8194" max="8196" width="10.42578125" style="659" bestFit="1" customWidth="1"/>
    <col min="8197" max="8197" width="12" style="659" bestFit="1" customWidth="1"/>
    <col min="8198" max="8198" width="10.7109375" style="659" bestFit="1" customWidth="1"/>
    <col min="8199" max="8200" width="9.28515625" style="659" bestFit="1" customWidth="1"/>
    <col min="8201" max="8201" width="11.28515625" style="659" bestFit="1" customWidth="1"/>
    <col min="8202" max="8449" width="9.140625" style="659"/>
    <col min="8450" max="8452" width="10.42578125" style="659" bestFit="1" customWidth="1"/>
    <col min="8453" max="8453" width="12" style="659" bestFit="1" customWidth="1"/>
    <col min="8454" max="8454" width="10.7109375" style="659" bestFit="1" customWidth="1"/>
    <col min="8455" max="8456" width="9.28515625" style="659" bestFit="1" customWidth="1"/>
    <col min="8457" max="8457" width="11.28515625" style="659" bestFit="1" customWidth="1"/>
    <col min="8458" max="8705" width="9.140625" style="659"/>
    <col min="8706" max="8708" width="10.42578125" style="659" bestFit="1" customWidth="1"/>
    <col min="8709" max="8709" width="12" style="659" bestFit="1" customWidth="1"/>
    <col min="8710" max="8710" width="10.7109375" style="659" bestFit="1" customWidth="1"/>
    <col min="8711" max="8712" width="9.28515625" style="659" bestFit="1" customWidth="1"/>
    <col min="8713" max="8713" width="11.28515625" style="659" bestFit="1" customWidth="1"/>
    <col min="8714" max="8961" width="9.140625" style="659"/>
    <col min="8962" max="8964" width="10.42578125" style="659" bestFit="1" customWidth="1"/>
    <col min="8965" max="8965" width="12" style="659" bestFit="1" customWidth="1"/>
    <col min="8966" max="8966" width="10.7109375" style="659" bestFit="1" customWidth="1"/>
    <col min="8967" max="8968" width="9.28515625" style="659" bestFit="1" customWidth="1"/>
    <col min="8969" max="8969" width="11.28515625" style="659" bestFit="1" customWidth="1"/>
    <col min="8970" max="9217" width="9.140625" style="659"/>
    <col min="9218" max="9220" width="10.42578125" style="659" bestFit="1" customWidth="1"/>
    <col min="9221" max="9221" width="12" style="659" bestFit="1" customWidth="1"/>
    <col min="9222" max="9222" width="10.7109375" style="659" bestFit="1" customWidth="1"/>
    <col min="9223" max="9224" width="9.28515625" style="659" bestFit="1" customWidth="1"/>
    <col min="9225" max="9225" width="11.28515625" style="659" bestFit="1" customWidth="1"/>
    <col min="9226" max="9473" width="9.140625" style="659"/>
    <col min="9474" max="9476" width="10.42578125" style="659" bestFit="1" customWidth="1"/>
    <col min="9477" max="9477" width="12" style="659" bestFit="1" customWidth="1"/>
    <col min="9478" max="9478" width="10.7109375" style="659" bestFit="1" customWidth="1"/>
    <col min="9479" max="9480" width="9.28515625" style="659" bestFit="1" customWidth="1"/>
    <col min="9481" max="9481" width="11.28515625" style="659" bestFit="1" customWidth="1"/>
    <col min="9482" max="9729" width="9.140625" style="659"/>
    <col min="9730" max="9732" width="10.42578125" style="659" bestFit="1" customWidth="1"/>
    <col min="9733" max="9733" width="12" style="659" bestFit="1" customWidth="1"/>
    <col min="9734" max="9734" width="10.7109375" style="659" bestFit="1" customWidth="1"/>
    <col min="9735" max="9736" width="9.28515625" style="659" bestFit="1" customWidth="1"/>
    <col min="9737" max="9737" width="11.28515625" style="659" bestFit="1" customWidth="1"/>
    <col min="9738" max="9985" width="9.140625" style="659"/>
    <col min="9986" max="9988" width="10.42578125" style="659" bestFit="1" customWidth="1"/>
    <col min="9989" max="9989" width="12" style="659" bestFit="1" customWidth="1"/>
    <col min="9990" max="9990" width="10.7109375" style="659" bestFit="1" customWidth="1"/>
    <col min="9991" max="9992" width="9.28515625" style="659" bestFit="1" customWidth="1"/>
    <col min="9993" max="9993" width="11.28515625" style="659" bestFit="1" customWidth="1"/>
    <col min="9994" max="10241" width="9.140625" style="659"/>
    <col min="10242" max="10244" width="10.42578125" style="659" bestFit="1" customWidth="1"/>
    <col min="10245" max="10245" width="12" style="659" bestFit="1" customWidth="1"/>
    <col min="10246" max="10246" width="10.7109375" style="659" bestFit="1" customWidth="1"/>
    <col min="10247" max="10248" width="9.28515625" style="659" bestFit="1" customWidth="1"/>
    <col min="10249" max="10249" width="11.28515625" style="659" bestFit="1" customWidth="1"/>
    <col min="10250" max="10497" width="9.140625" style="659"/>
    <col min="10498" max="10500" width="10.42578125" style="659" bestFit="1" customWidth="1"/>
    <col min="10501" max="10501" width="12" style="659" bestFit="1" customWidth="1"/>
    <col min="10502" max="10502" width="10.7109375" style="659" bestFit="1" customWidth="1"/>
    <col min="10503" max="10504" width="9.28515625" style="659" bestFit="1" customWidth="1"/>
    <col min="10505" max="10505" width="11.28515625" style="659" bestFit="1" customWidth="1"/>
    <col min="10506" max="10753" width="9.140625" style="659"/>
    <col min="10754" max="10756" width="10.42578125" style="659" bestFit="1" customWidth="1"/>
    <col min="10757" max="10757" width="12" style="659" bestFit="1" customWidth="1"/>
    <col min="10758" max="10758" width="10.7109375" style="659" bestFit="1" customWidth="1"/>
    <col min="10759" max="10760" width="9.28515625" style="659" bestFit="1" customWidth="1"/>
    <col min="10761" max="10761" width="11.28515625" style="659" bestFit="1" customWidth="1"/>
    <col min="10762" max="11009" width="9.140625" style="659"/>
    <col min="11010" max="11012" width="10.42578125" style="659" bestFit="1" customWidth="1"/>
    <col min="11013" max="11013" width="12" style="659" bestFit="1" customWidth="1"/>
    <col min="11014" max="11014" width="10.7109375" style="659" bestFit="1" customWidth="1"/>
    <col min="11015" max="11016" width="9.28515625" style="659" bestFit="1" customWidth="1"/>
    <col min="11017" max="11017" width="11.28515625" style="659" bestFit="1" customWidth="1"/>
    <col min="11018" max="11265" width="9.140625" style="659"/>
    <col min="11266" max="11268" width="10.42578125" style="659" bestFit="1" customWidth="1"/>
    <col min="11269" max="11269" width="12" style="659" bestFit="1" customWidth="1"/>
    <col min="11270" max="11270" width="10.7109375" style="659" bestFit="1" customWidth="1"/>
    <col min="11271" max="11272" width="9.28515625" style="659" bestFit="1" customWidth="1"/>
    <col min="11273" max="11273" width="11.28515625" style="659" bestFit="1" customWidth="1"/>
    <col min="11274" max="11521" width="9.140625" style="659"/>
    <col min="11522" max="11524" width="10.42578125" style="659" bestFit="1" customWidth="1"/>
    <col min="11525" max="11525" width="12" style="659" bestFit="1" customWidth="1"/>
    <col min="11526" max="11526" width="10.7109375" style="659" bestFit="1" customWidth="1"/>
    <col min="11527" max="11528" width="9.28515625" style="659" bestFit="1" customWidth="1"/>
    <col min="11529" max="11529" width="11.28515625" style="659" bestFit="1" customWidth="1"/>
    <col min="11530" max="11777" width="9.140625" style="659"/>
    <col min="11778" max="11780" width="10.42578125" style="659" bestFit="1" customWidth="1"/>
    <col min="11781" max="11781" width="12" style="659" bestFit="1" customWidth="1"/>
    <col min="11782" max="11782" width="10.7109375" style="659" bestFit="1" customWidth="1"/>
    <col min="11783" max="11784" width="9.28515625" style="659" bestFit="1" customWidth="1"/>
    <col min="11785" max="11785" width="11.28515625" style="659" bestFit="1" customWidth="1"/>
    <col min="11786" max="12033" width="9.140625" style="659"/>
    <col min="12034" max="12036" width="10.42578125" style="659" bestFit="1" customWidth="1"/>
    <col min="12037" max="12037" width="12" style="659" bestFit="1" customWidth="1"/>
    <col min="12038" max="12038" width="10.7109375" style="659" bestFit="1" customWidth="1"/>
    <col min="12039" max="12040" width="9.28515625" style="659" bestFit="1" customWidth="1"/>
    <col min="12041" max="12041" width="11.28515625" style="659" bestFit="1" customWidth="1"/>
    <col min="12042" max="12289" width="9.140625" style="659"/>
    <col min="12290" max="12292" width="10.42578125" style="659" bestFit="1" customWidth="1"/>
    <col min="12293" max="12293" width="12" style="659" bestFit="1" customWidth="1"/>
    <col min="12294" max="12294" width="10.7109375" style="659" bestFit="1" customWidth="1"/>
    <col min="12295" max="12296" width="9.28515625" style="659" bestFit="1" customWidth="1"/>
    <col min="12297" max="12297" width="11.28515625" style="659" bestFit="1" customWidth="1"/>
    <col min="12298" max="12545" width="9.140625" style="659"/>
    <col min="12546" max="12548" width="10.42578125" style="659" bestFit="1" customWidth="1"/>
    <col min="12549" max="12549" width="12" style="659" bestFit="1" customWidth="1"/>
    <col min="12550" max="12550" width="10.7109375" style="659" bestFit="1" customWidth="1"/>
    <col min="12551" max="12552" width="9.28515625" style="659" bestFit="1" customWidth="1"/>
    <col min="12553" max="12553" width="11.28515625" style="659" bestFit="1" customWidth="1"/>
    <col min="12554" max="12801" width="9.140625" style="659"/>
    <col min="12802" max="12804" width="10.42578125" style="659" bestFit="1" customWidth="1"/>
    <col min="12805" max="12805" width="12" style="659" bestFit="1" customWidth="1"/>
    <col min="12806" max="12806" width="10.7109375" style="659" bestFit="1" customWidth="1"/>
    <col min="12807" max="12808" width="9.28515625" style="659" bestFit="1" customWidth="1"/>
    <col min="12809" max="12809" width="11.28515625" style="659" bestFit="1" customWidth="1"/>
    <col min="12810" max="13057" width="9.140625" style="659"/>
    <col min="13058" max="13060" width="10.42578125" style="659" bestFit="1" customWidth="1"/>
    <col min="13061" max="13061" width="12" style="659" bestFit="1" customWidth="1"/>
    <col min="13062" max="13062" width="10.7109375" style="659" bestFit="1" customWidth="1"/>
    <col min="13063" max="13064" width="9.28515625" style="659" bestFit="1" customWidth="1"/>
    <col min="13065" max="13065" width="11.28515625" style="659" bestFit="1" customWidth="1"/>
    <col min="13066" max="13313" width="9.140625" style="659"/>
    <col min="13314" max="13316" width="10.42578125" style="659" bestFit="1" customWidth="1"/>
    <col min="13317" max="13317" width="12" style="659" bestFit="1" customWidth="1"/>
    <col min="13318" max="13318" width="10.7109375" style="659" bestFit="1" customWidth="1"/>
    <col min="13319" max="13320" width="9.28515625" style="659" bestFit="1" customWidth="1"/>
    <col min="13321" max="13321" width="11.28515625" style="659" bestFit="1" customWidth="1"/>
    <col min="13322" max="13569" width="9.140625" style="659"/>
    <col min="13570" max="13572" width="10.42578125" style="659" bestFit="1" customWidth="1"/>
    <col min="13573" max="13573" width="12" style="659" bestFit="1" customWidth="1"/>
    <col min="13574" max="13574" width="10.7109375" style="659" bestFit="1" customWidth="1"/>
    <col min="13575" max="13576" width="9.28515625" style="659" bestFit="1" customWidth="1"/>
    <col min="13577" max="13577" width="11.28515625" style="659" bestFit="1" customWidth="1"/>
    <col min="13578" max="13825" width="9.140625" style="659"/>
    <col min="13826" max="13828" width="10.42578125" style="659" bestFit="1" customWidth="1"/>
    <col min="13829" max="13829" width="12" style="659" bestFit="1" customWidth="1"/>
    <col min="13830" max="13830" width="10.7109375" style="659" bestFit="1" customWidth="1"/>
    <col min="13831" max="13832" width="9.28515625" style="659" bestFit="1" customWidth="1"/>
    <col min="13833" max="13833" width="11.28515625" style="659" bestFit="1" customWidth="1"/>
    <col min="13834" max="14081" width="9.140625" style="659"/>
    <col min="14082" max="14084" width="10.42578125" style="659" bestFit="1" customWidth="1"/>
    <col min="14085" max="14085" width="12" style="659" bestFit="1" customWidth="1"/>
    <col min="14086" max="14086" width="10.7109375" style="659" bestFit="1" customWidth="1"/>
    <col min="14087" max="14088" width="9.28515625" style="659" bestFit="1" customWidth="1"/>
    <col min="14089" max="14089" width="11.28515625" style="659" bestFit="1" customWidth="1"/>
    <col min="14090" max="14337" width="9.140625" style="659"/>
    <col min="14338" max="14340" width="10.42578125" style="659" bestFit="1" customWidth="1"/>
    <col min="14341" max="14341" width="12" style="659" bestFit="1" customWidth="1"/>
    <col min="14342" max="14342" width="10.7109375" style="659" bestFit="1" customWidth="1"/>
    <col min="14343" max="14344" width="9.28515625" style="659" bestFit="1" customWidth="1"/>
    <col min="14345" max="14345" width="11.28515625" style="659" bestFit="1" customWidth="1"/>
    <col min="14346" max="14593" width="9.140625" style="659"/>
    <col min="14594" max="14596" width="10.42578125" style="659" bestFit="1" customWidth="1"/>
    <col min="14597" max="14597" width="12" style="659" bestFit="1" customWidth="1"/>
    <col min="14598" max="14598" width="10.7109375" style="659" bestFit="1" customWidth="1"/>
    <col min="14599" max="14600" width="9.28515625" style="659" bestFit="1" customWidth="1"/>
    <col min="14601" max="14601" width="11.28515625" style="659" bestFit="1" customWidth="1"/>
    <col min="14602" max="14849" width="9.140625" style="659"/>
    <col min="14850" max="14852" width="10.42578125" style="659" bestFit="1" customWidth="1"/>
    <col min="14853" max="14853" width="12" style="659" bestFit="1" customWidth="1"/>
    <col min="14854" max="14854" width="10.7109375" style="659" bestFit="1" customWidth="1"/>
    <col min="14855" max="14856" width="9.28515625" style="659" bestFit="1" customWidth="1"/>
    <col min="14857" max="14857" width="11.28515625" style="659" bestFit="1" customWidth="1"/>
    <col min="14858" max="15105" width="9.140625" style="659"/>
    <col min="15106" max="15108" width="10.42578125" style="659" bestFit="1" customWidth="1"/>
    <col min="15109" max="15109" width="12" style="659" bestFit="1" customWidth="1"/>
    <col min="15110" max="15110" width="10.7109375" style="659" bestFit="1" customWidth="1"/>
    <col min="15111" max="15112" width="9.28515625" style="659" bestFit="1" customWidth="1"/>
    <col min="15113" max="15113" width="11.28515625" style="659" bestFit="1" customWidth="1"/>
    <col min="15114" max="15361" width="9.140625" style="659"/>
    <col min="15362" max="15364" width="10.42578125" style="659" bestFit="1" customWidth="1"/>
    <col min="15365" max="15365" width="12" style="659" bestFit="1" customWidth="1"/>
    <col min="15366" max="15366" width="10.7109375" style="659" bestFit="1" customWidth="1"/>
    <col min="15367" max="15368" width="9.28515625" style="659" bestFit="1" customWidth="1"/>
    <col min="15369" max="15369" width="11.28515625" style="659" bestFit="1" customWidth="1"/>
    <col min="15370" max="15617" width="9.140625" style="659"/>
    <col min="15618" max="15620" width="10.42578125" style="659" bestFit="1" customWidth="1"/>
    <col min="15621" max="15621" width="12" style="659" bestFit="1" customWidth="1"/>
    <col min="15622" max="15622" width="10.7109375" style="659" bestFit="1" customWidth="1"/>
    <col min="15623" max="15624" width="9.28515625" style="659" bestFit="1" customWidth="1"/>
    <col min="15625" max="15625" width="11.28515625" style="659" bestFit="1" customWidth="1"/>
    <col min="15626" max="15873" width="9.140625" style="659"/>
    <col min="15874" max="15876" width="10.42578125" style="659" bestFit="1" customWidth="1"/>
    <col min="15877" max="15877" width="12" style="659" bestFit="1" customWidth="1"/>
    <col min="15878" max="15878" width="10.7109375" style="659" bestFit="1" customWidth="1"/>
    <col min="15879" max="15880" width="9.28515625" style="659" bestFit="1" customWidth="1"/>
    <col min="15881" max="15881" width="11.28515625" style="659" bestFit="1" customWidth="1"/>
    <col min="15882" max="16129" width="9.140625" style="659"/>
    <col min="16130" max="16132" width="10.42578125" style="659" bestFit="1" customWidth="1"/>
    <col min="16133" max="16133" width="12" style="659" bestFit="1" customWidth="1"/>
    <col min="16134" max="16134" width="10.7109375" style="659" bestFit="1" customWidth="1"/>
    <col min="16135" max="16136" width="9.28515625" style="659" bestFit="1" customWidth="1"/>
    <col min="16137" max="16137" width="11.28515625" style="659" bestFit="1" customWidth="1"/>
    <col min="16138" max="16384" width="9.140625" style="659"/>
  </cols>
  <sheetData>
    <row r="1" spans="1:9" s="680" customFormat="1" ht="17.25" customHeight="1">
      <c r="A1" s="678" t="s">
        <v>682</v>
      </c>
      <c r="B1" s="679"/>
      <c r="C1" s="679"/>
      <c r="D1" s="679"/>
      <c r="E1" s="679"/>
      <c r="F1" s="679"/>
      <c r="G1" s="679"/>
      <c r="H1" s="679"/>
      <c r="I1" s="679"/>
    </row>
    <row r="2" spans="1:9" s="681" customFormat="1">
      <c r="A2" s="1123" t="s">
        <v>259</v>
      </c>
      <c r="B2" s="1181" t="s">
        <v>322</v>
      </c>
      <c r="C2" s="1182"/>
      <c r="D2" s="1182"/>
      <c r="E2" s="1183"/>
      <c r="F2" s="1181" t="s">
        <v>323</v>
      </c>
      <c r="G2" s="1182"/>
      <c r="H2" s="1182"/>
      <c r="I2" s="1183"/>
    </row>
    <row r="3" spans="1:9" s="681" customFormat="1">
      <c r="A3" s="1124"/>
      <c r="B3" s="910" t="s">
        <v>324</v>
      </c>
      <c r="C3" s="910" t="s">
        <v>325</v>
      </c>
      <c r="D3" s="910" t="s">
        <v>326</v>
      </c>
      <c r="E3" s="910" t="s">
        <v>327</v>
      </c>
      <c r="F3" s="910" t="s">
        <v>324</v>
      </c>
      <c r="G3" s="910" t="s">
        <v>325</v>
      </c>
      <c r="H3" s="910" t="s">
        <v>326</v>
      </c>
      <c r="I3" s="910" t="s">
        <v>327</v>
      </c>
    </row>
    <row r="4" spans="1:9">
      <c r="A4" s="756" t="s">
        <v>677</v>
      </c>
      <c r="B4" s="895">
        <v>2283299.8202707497</v>
      </c>
      <c r="C4" s="895">
        <v>409291.93820475007</v>
      </c>
      <c r="D4" s="895">
        <v>36271.92062574999</v>
      </c>
      <c r="E4" s="895">
        <v>20469.2815305</v>
      </c>
      <c r="F4" s="895">
        <v>1523244.9870230001</v>
      </c>
      <c r="G4" s="895">
        <v>223336.98205225001</v>
      </c>
      <c r="H4" s="895">
        <v>5802.7294812999999</v>
      </c>
      <c r="I4" s="895">
        <v>167.91711375</v>
      </c>
    </row>
    <row r="5" spans="1:9">
      <c r="A5" s="756" t="s">
        <v>678</v>
      </c>
      <c r="B5" s="895">
        <f>SUM(B6:B8)</f>
        <v>620956.37553824997</v>
      </c>
      <c r="C5" s="895">
        <f t="shared" ref="C5:I5" si="0">SUM(C6:C8)</f>
        <v>115234.05699024998</v>
      </c>
      <c r="D5" s="895">
        <f t="shared" si="0"/>
        <v>8301.3795955000005</v>
      </c>
      <c r="E5" s="895">
        <f t="shared" si="0"/>
        <v>5025.2551780000013</v>
      </c>
      <c r="F5" s="895">
        <f t="shared" si="0"/>
        <v>485861.02690624993</v>
      </c>
      <c r="G5" s="895">
        <f t="shared" si="0"/>
        <v>86179.423896750013</v>
      </c>
      <c r="H5" s="895">
        <f t="shared" si="0"/>
        <v>1036.3585869999999</v>
      </c>
      <c r="I5" s="895">
        <f t="shared" si="0"/>
        <v>1.21872925</v>
      </c>
    </row>
    <row r="6" spans="1:9">
      <c r="A6" s="614">
        <v>42476</v>
      </c>
      <c r="B6" s="319">
        <v>162001.59202524999</v>
      </c>
      <c r="C6" s="319">
        <v>33654.464288249997</v>
      </c>
      <c r="D6" s="319">
        <v>1623.1239115000001</v>
      </c>
      <c r="E6" s="319">
        <v>1128.7496204999998</v>
      </c>
      <c r="F6" s="319">
        <v>124157.94673999998</v>
      </c>
      <c r="G6" s="319">
        <v>25651.084841250002</v>
      </c>
      <c r="H6" s="319">
        <v>113.55352574999999</v>
      </c>
      <c r="I6" s="804">
        <v>0.28593125000000003</v>
      </c>
    </row>
    <row r="7" spans="1:9">
      <c r="A7" s="614">
        <v>42506</v>
      </c>
      <c r="B7" s="319">
        <v>190942.34246850002</v>
      </c>
      <c r="C7" s="319">
        <v>35203.926935750002</v>
      </c>
      <c r="D7" s="319">
        <v>2543.0905140000004</v>
      </c>
      <c r="E7" s="319">
        <v>1619.3816584999997</v>
      </c>
      <c r="F7" s="319">
        <v>165390.04293850003</v>
      </c>
      <c r="G7" s="319">
        <v>30141.682581000005</v>
      </c>
      <c r="H7" s="319">
        <v>755.48391375000006</v>
      </c>
      <c r="I7" s="804">
        <v>0.59233025000000006</v>
      </c>
    </row>
    <row r="8" spans="1:9">
      <c r="A8" s="614">
        <v>42522</v>
      </c>
      <c r="B8" s="319">
        <v>268012.44104450004</v>
      </c>
      <c r="C8" s="319">
        <v>46375.66576625</v>
      </c>
      <c r="D8" s="319">
        <v>4135.1651700000002</v>
      </c>
      <c r="E8" s="319">
        <v>2277.1238990000015</v>
      </c>
      <c r="F8" s="319">
        <v>196313.03722774997</v>
      </c>
      <c r="G8" s="319">
        <v>30386.656474500003</v>
      </c>
      <c r="H8" s="319">
        <v>167.3211475</v>
      </c>
      <c r="I8" s="804">
        <v>0.34046775000000001</v>
      </c>
    </row>
    <row r="9" spans="1:9">
      <c r="A9" s="858" t="str">
        <f>'[8]1'!A43</f>
        <v>$ indicates as on June 30, 2016.</v>
      </c>
      <c r="B9" s="894"/>
      <c r="C9" s="894"/>
      <c r="D9" s="894"/>
      <c r="E9" s="894"/>
      <c r="F9" s="894"/>
      <c r="G9" s="894"/>
      <c r="H9" s="894"/>
      <c r="I9" s="896"/>
    </row>
    <row r="10" spans="1:9">
      <c r="A10" s="320" t="s">
        <v>318</v>
      </c>
      <c r="B10" s="321"/>
      <c r="C10" s="321"/>
      <c r="D10" s="321"/>
      <c r="E10" s="321"/>
      <c r="F10" s="333"/>
      <c r="G10" s="334"/>
      <c r="H10" s="334"/>
      <c r="I10" s="334"/>
    </row>
  </sheetData>
  <mergeCells count="3">
    <mergeCell ref="A2:A3"/>
    <mergeCell ref="B2:E2"/>
    <mergeCell ref="F2:I2"/>
  </mergeCells>
  <pageMargins left="0.7" right="0.7" top="0.75" bottom="0.75" header="0.3" footer="0.3"/>
  <pageSetup scale="95" orientation="landscape" r:id="rId1"/>
</worksheet>
</file>

<file path=xl/worksheets/sheet46.xml><?xml version="1.0" encoding="utf-8"?>
<worksheet xmlns="http://schemas.openxmlformats.org/spreadsheetml/2006/main" xmlns:r="http://schemas.openxmlformats.org/officeDocument/2006/relationships">
  <dimension ref="A1:O10"/>
  <sheetViews>
    <sheetView workbookViewId="0">
      <selection activeCell="F24" sqref="F24"/>
    </sheetView>
  </sheetViews>
  <sheetFormatPr defaultRowHeight="15"/>
  <cols>
    <col min="1" max="1" width="7.28515625" style="659" customWidth="1"/>
    <col min="2" max="2" width="10.28515625" style="682" customWidth="1"/>
    <col min="3" max="3" width="11.28515625" style="682" customWidth="1"/>
    <col min="4" max="4" width="11" style="682" customWidth="1"/>
    <col min="5" max="5" width="11.5703125" style="682" customWidth="1"/>
    <col min="6" max="6" width="10.5703125" style="682" customWidth="1"/>
    <col min="7" max="7" width="10.7109375" style="682" customWidth="1"/>
    <col min="8" max="8" width="11" style="682" customWidth="1"/>
    <col min="9" max="9" width="10.85546875" style="682" customWidth="1"/>
    <col min="10" max="12" width="9.140625" style="659"/>
    <col min="13" max="17" width="0" style="659" hidden="1" customWidth="1"/>
    <col min="18" max="257" width="9.140625" style="659"/>
    <col min="258" max="260" width="10.42578125" style="659" bestFit="1" customWidth="1"/>
    <col min="261" max="261" width="12" style="659" bestFit="1" customWidth="1"/>
    <col min="262" max="262" width="10.7109375" style="659" bestFit="1" customWidth="1"/>
    <col min="263" max="264" width="9.28515625" style="659" bestFit="1" customWidth="1"/>
    <col min="265" max="265" width="11.28515625" style="659" bestFit="1" customWidth="1"/>
    <col min="266" max="513" width="9.140625" style="659"/>
    <col min="514" max="516" width="10.42578125" style="659" bestFit="1" customWidth="1"/>
    <col min="517" max="517" width="12" style="659" bestFit="1" customWidth="1"/>
    <col min="518" max="518" width="10.7109375" style="659" bestFit="1" customWidth="1"/>
    <col min="519" max="520" width="9.28515625" style="659" bestFit="1" customWidth="1"/>
    <col min="521" max="521" width="11.28515625" style="659" bestFit="1" customWidth="1"/>
    <col min="522" max="769" width="9.140625" style="659"/>
    <col min="770" max="772" width="10.42578125" style="659" bestFit="1" customWidth="1"/>
    <col min="773" max="773" width="12" style="659" bestFit="1" customWidth="1"/>
    <col min="774" max="774" width="10.7109375" style="659" bestFit="1" customWidth="1"/>
    <col min="775" max="776" width="9.28515625" style="659" bestFit="1" customWidth="1"/>
    <col min="777" max="777" width="11.28515625" style="659" bestFit="1" customWidth="1"/>
    <col min="778" max="1025" width="9.140625" style="659"/>
    <col min="1026" max="1028" width="10.42578125" style="659" bestFit="1" customWidth="1"/>
    <col min="1029" max="1029" width="12" style="659" bestFit="1" customWidth="1"/>
    <col min="1030" max="1030" width="10.7109375" style="659" bestFit="1" customWidth="1"/>
    <col min="1031" max="1032" width="9.28515625" style="659" bestFit="1" customWidth="1"/>
    <col min="1033" max="1033" width="11.28515625" style="659" bestFit="1" customWidth="1"/>
    <col min="1034" max="1281" width="9.140625" style="659"/>
    <col min="1282" max="1284" width="10.42578125" style="659" bestFit="1" customWidth="1"/>
    <col min="1285" max="1285" width="12" style="659" bestFit="1" customWidth="1"/>
    <col min="1286" max="1286" width="10.7109375" style="659" bestFit="1" customWidth="1"/>
    <col min="1287" max="1288" width="9.28515625" style="659" bestFit="1" customWidth="1"/>
    <col min="1289" max="1289" width="11.28515625" style="659" bestFit="1" customWidth="1"/>
    <col min="1290" max="1537" width="9.140625" style="659"/>
    <col min="1538" max="1540" width="10.42578125" style="659" bestFit="1" customWidth="1"/>
    <col min="1541" max="1541" width="12" style="659" bestFit="1" customWidth="1"/>
    <col min="1542" max="1542" width="10.7109375" style="659" bestFit="1" customWidth="1"/>
    <col min="1543" max="1544" width="9.28515625" style="659" bestFit="1" customWidth="1"/>
    <col min="1545" max="1545" width="11.28515625" style="659" bestFit="1" customWidth="1"/>
    <col min="1546" max="1793" width="9.140625" style="659"/>
    <col min="1794" max="1796" width="10.42578125" style="659" bestFit="1" customWidth="1"/>
    <col min="1797" max="1797" width="12" style="659" bestFit="1" customWidth="1"/>
    <col min="1798" max="1798" width="10.7109375" style="659" bestFit="1" customWidth="1"/>
    <col min="1799" max="1800" width="9.28515625" style="659" bestFit="1" customWidth="1"/>
    <col min="1801" max="1801" width="11.28515625" style="659" bestFit="1" customWidth="1"/>
    <col min="1802" max="2049" width="9.140625" style="659"/>
    <col min="2050" max="2052" width="10.42578125" style="659" bestFit="1" customWidth="1"/>
    <col min="2053" max="2053" width="12" style="659" bestFit="1" customWidth="1"/>
    <col min="2054" max="2054" width="10.7109375" style="659" bestFit="1" customWidth="1"/>
    <col min="2055" max="2056" width="9.28515625" style="659" bestFit="1" customWidth="1"/>
    <col min="2057" max="2057" width="11.28515625" style="659" bestFit="1" customWidth="1"/>
    <col min="2058" max="2305" width="9.140625" style="659"/>
    <col min="2306" max="2308" width="10.42578125" style="659" bestFit="1" customWidth="1"/>
    <col min="2309" max="2309" width="12" style="659" bestFit="1" customWidth="1"/>
    <col min="2310" max="2310" width="10.7109375" style="659" bestFit="1" customWidth="1"/>
    <col min="2311" max="2312" width="9.28515625" style="659" bestFit="1" customWidth="1"/>
    <col min="2313" max="2313" width="11.28515625" style="659" bestFit="1" customWidth="1"/>
    <col min="2314" max="2561" width="9.140625" style="659"/>
    <col min="2562" max="2564" width="10.42578125" style="659" bestFit="1" customWidth="1"/>
    <col min="2565" max="2565" width="12" style="659" bestFit="1" customWidth="1"/>
    <col min="2566" max="2566" width="10.7109375" style="659" bestFit="1" customWidth="1"/>
    <col min="2567" max="2568" width="9.28515625" style="659" bestFit="1" customWidth="1"/>
    <col min="2569" max="2569" width="11.28515625" style="659" bestFit="1" customWidth="1"/>
    <col min="2570" max="2817" width="9.140625" style="659"/>
    <col min="2818" max="2820" width="10.42578125" style="659" bestFit="1" customWidth="1"/>
    <col min="2821" max="2821" width="12" style="659" bestFit="1" customWidth="1"/>
    <col min="2822" max="2822" width="10.7109375" style="659" bestFit="1" customWidth="1"/>
    <col min="2823" max="2824" width="9.28515625" style="659" bestFit="1" customWidth="1"/>
    <col min="2825" max="2825" width="11.28515625" style="659" bestFit="1" customWidth="1"/>
    <col min="2826" max="3073" width="9.140625" style="659"/>
    <col min="3074" max="3076" width="10.42578125" style="659" bestFit="1" customWidth="1"/>
    <col min="3077" max="3077" width="12" style="659" bestFit="1" customWidth="1"/>
    <col min="3078" max="3078" width="10.7109375" style="659" bestFit="1" customWidth="1"/>
    <col min="3079" max="3080" width="9.28515625" style="659" bestFit="1" customWidth="1"/>
    <col min="3081" max="3081" width="11.28515625" style="659" bestFit="1" customWidth="1"/>
    <col min="3082" max="3329" width="9.140625" style="659"/>
    <col min="3330" max="3332" width="10.42578125" style="659" bestFit="1" customWidth="1"/>
    <col min="3333" max="3333" width="12" style="659" bestFit="1" customWidth="1"/>
    <col min="3334" max="3334" width="10.7109375" style="659" bestFit="1" customWidth="1"/>
    <col min="3335" max="3336" width="9.28515625" style="659" bestFit="1" customWidth="1"/>
    <col min="3337" max="3337" width="11.28515625" style="659" bestFit="1" customWidth="1"/>
    <col min="3338" max="3585" width="9.140625" style="659"/>
    <col min="3586" max="3588" width="10.42578125" style="659" bestFit="1" customWidth="1"/>
    <col min="3589" max="3589" width="12" style="659" bestFit="1" customWidth="1"/>
    <col min="3590" max="3590" width="10.7109375" style="659" bestFit="1" customWidth="1"/>
    <col min="3591" max="3592" width="9.28515625" style="659" bestFit="1" customWidth="1"/>
    <col min="3593" max="3593" width="11.28515625" style="659" bestFit="1" customWidth="1"/>
    <col min="3594" max="3841" width="9.140625" style="659"/>
    <col min="3842" max="3844" width="10.42578125" style="659" bestFit="1" customWidth="1"/>
    <col min="3845" max="3845" width="12" style="659" bestFit="1" customWidth="1"/>
    <col min="3846" max="3846" width="10.7109375" style="659" bestFit="1" customWidth="1"/>
    <col min="3847" max="3848" width="9.28515625" style="659" bestFit="1" customWidth="1"/>
    <col min="3849" max="3849" width="11.28515625" style="659" bestFit="1" customWidth="1"/>
    <col min="3850" max="4097" width="9.140625" style="659"/>
    <col min="4098" max="4100" width="10.42578125" style="659" bestFit="1" customWidth="1"/>
    <col min="4101" max="4101" width="12" style="659" bestFit="1" customWidth="1"/>
    <col min="4102" max="4102" width="10.7109375" style="659" bestFit="1" customWidth="1"/>
    <col min="4103" max="4104" width="9.28515625" style="659" bestFit="1" customWidth="1"/>
    <col min="4105" max="4105" width="11.28515625" style="659" bestFit="1" customWidth="1"/>
    <col min="4106" max="4353" width="9.140625" style="659"/>
    <col min="4354" max="4356" width="10.42578125" style="659" bestFit="1" customWidth="1"/>
    <col min="4357" max="4357" width="12" style="659" bestFit="1" customWidth="1"/>
    <col min="4358" max="4358" width="10.7109375" style="659" bestFit="1" customWidth="1"/>
    <col min="4359" max="4360" width="9.28515625" style="659" bestFit="1" customWidth="1"/>
    <col min="4361" max="4361" width="11.28515625" style="659" bestFit="1" customWidth="1"/>
    <col min="4362" max="4609" width="9.140625" style="659"/>
    <col min="4610" max="4612" width="10.42578125" style="659" bestFit="1" customWidth="1"/>
    <col min="4613" max="4613" width="12" style="659" bestFit="1" customWidth="1"/>
    <col min="4614" max="4614" width="10.7109375" style="659" bestFit="1" customWidth="1"/>
    <col min="4615" max="4616" width="9.28515625" style="659" bestFit="1" customWidth="1"/>
    <col min="4617" max="4617" width="11.28515625" style="659" bestFit="1" customWidth="1"/>
    <col min="4618" max="4865" width="9.140625" style="659"/>
    <col min="4866" max="4868" width="10.42578125" style="659" bestFit="1" customWidth="1"/>
    <col min="4869" max="4869" width="12" style="659" bestFit="1" customWidth="1"/>
    <col min="4870" max="4870" width="10.7109375" style="659" bestFit="1" customWidth="1"/>
    <col min="4871" max="4872" width="9.28515625" style="659" bestFit="1" customWidth="1"/>
    <col min="4873" max="4873" width="11.28515625" style="659" bestFit="1" customWidth="1"/>
    <col min="4874" max="5121" width="9.140625" style="659"/>
    <col min="5122" max="5124" width="10.42578125" style="659" bestFit="1" customWidth="1"/>
    <col min="5125" max="5125" width="12" style="659" bestFit="1" customWidth="1"/>
    <col min="5126" max="5126" width="10.7109375" style="659" bestFit="1" customWidth="1"/>
    <col min="5127" max="5128" width="9.28515625" style="659" bestFit="1" customWidth="1"/>
    <col min="5129" max="5129" width="11.28515625" style="659" bestFit="1" customWidth="1"/>
    <col min="5130" max="5377" width="9.140625" style="659"/>
    <col min="5378" max="5380" width="10.42578125" style="659" bestFit="1" customWidth="1"/>
    <col min="5381" max="5381" width="12" style="659" bestFit="1" customWidth="1"/>
    <col min="5382" max="5382" width="10.7109375" style="659" bestFit="1" customWidth="1"/>
    <col min="5383" max="5384" width="9.28515625" style="659" bestFit="1" customWidth="1"/>
    <col min="5385" max="5385" width="11.28515625" style="659" bestFit="1" customWidth="1"/>
    <col min="5386" max="5633" width="9.140625" style="659"/>
    <col min="5634" max="5636" width="10.42578125" style="659" bestFit="1" customWidth="1"/>
    <col min="5637" max="5637" width="12" style="659" bestFit="1" customWidth="1"/>
    <col min="5638" max="5638" width="10.7109375" style="659" bestFit="1" customWidth="1"/>
    <col min="5639" max="5640" width="9.28515625" style="659" bestFit="1" customWidth="1"/>
    <col min="5641" max="5641" width="11.28515625" style="659" bestFit="1" customWidth="1"/>
    <col min="5642" max="5889" width="9.140625" style="659"/>
    <col min="5890" max="5892" width="10.42578125" style="659" bestFit="1" customWidth="1"/>
    <col min="5893" max="5893" width="12" style="659" bestFit="1" customWidth="1"/>
    <col min="5894" max="5894" width="10.7109375" style="659" bestFit="1" customWidth="1"/>
    <col min="5895" max="5896" width="9.28515625" style="659" bestFit="1" customWidth="1"/>
    <col min="5897" max="5897" width="11.28515625" style="659" bestFit="1" customWidth="1"/>
    <col min="5898" max="6145" width="9.140625" style="659"/>
    <col min="6146" max="6148" width="10.42578125" style="659" bestFit="1" customWidth="1"/>
    <col min="6149" max="6149" width="12" style="659" bestFit="1" customWidth="1"/>
    <col min="6150" max="6150" width="10.7109375" style="659" bestFit="1" customWidth="1"/>
    <col min="6151" max="6152" width="9.28515625" style="659" bestFit="1" customWidth="1"/>
    <col min="6153" max="6153" width="11.28515625" style="659" bestFit="1" customWidth="1"/>
    <col min="6154" max="6401" width="9.140625" style="659"/>
    <col min="6402" max="6404" width="10.42578125" style="659" bestFit="1" customWidth="1"/>
    <col min="6405" max="6405" width="12" style="659" bestFit="1" customWidth="1"/>
    <col min="6406" max="6406" width="10.7109375" style="659" bestFit="1" customWidth="1"/>
    <col min="6407" max="6408" width="9.28515625" style="659" bestFit="1" customWidth="1"/>
    <col min="6409" max="6409" width="11.28515625" style="659" bestFit="1" customWidth="1"/>
    <col min="6410" max="6657" width="9.140625" style="659"/>
    <col min="6658" max="6660" width="10.42578125" style="659" bestFit="1" customWidth="1"/>
    <col min="6661" max="6661" width="12" style="659" bestFit="1" customWidth="1"/>
    <col min="6662" max="6662" width="10.7109375" style="659" bestFit="1" customWidth="1"/>
    <col min="6663" max="6664" width="9.28515625" style="659" bestFit="1" customWidth="1"/>
    <col min="6665" max="6665" width="11.28515625" style="659" bestFit="1" customWidth="1"/>
    <col min="6666" max="6913" width="9.140625" style="659"/>
    <col min="6914" max="6916" width="10.42578125" style="659" bestFit="1" customWidth="1"/>
    <col min="6917" max="6917" width="12" style="659" bestFit="1" customWidth="1"/>
    <col min="6918" max="6918" width="10.7109375" style="659" bestFit="1" customWidth="1"/>
    <col min="6919" max="6920" width="9.28515625" style="659" bestFit="1" customWidth="1"/>
    <col min="6921" max="6921" width="11.28515625" style="659" bestFit="1" customWidth="1"/>
    <col min="6922" max="7169" width="9.140625" style="659"/>
    <col min="7170" max="7172" width="10.42578125" style="659" bestFit="1" customWidth="1"/>
    <col min="7173" max="7173" width="12" style="659" bestFit="1" customWidth="1"/>
    <col min="7174" max="7174" width="10.7109375" style="659" bestFit="1" customWidth="1"/>
    <col min="7175" max="7176" width="9.28515625" style="659" bestFit="1" customWidth="1"/>
    <col min="7177" max="7177" width="11.28515625" style="659" bestFit="1" customWidth="1"/>
    <col min="7178" max="7425" width="9.140625" style="659"/>
    <col min="7426" max="7428" width="10.42578125" style="659" bestFit="1" customWidth="1"/>
    <col min="7429" max="7429" width="12" style="659" bestFit="1" customWidth="1"/>
    <col min="7430" max="7430" width="10.7109375" style="659" bestFit="1" customWidth="1"/>
    <col min="7431" max="7432" width="9.28515625" style="659" bestFit="1" customWidth="1"/>
    <col min="7433" max="7433" width="11.28515625" style="659" bestFit="1" customWidth="1"/>
    <col min="7434" max="7681" width="9.140625" style="659"/>
    <col min="7682" max="7684" width="10.42578125" style="659" bestFit="1" customWidth="1"/>
    <col min="7685" max="7685" width="12" style="659" bestFit="1" customWidth="1"/>
    <col min="7686" max="7686" width="10.7109375" style="659" bestFit="1" customWidth="1"/>
    <col min="7687" max="7688" width="9.28515625" style="659" bestFit="1" customWidth="1"/>
    <col min="7689" max="7689" width="11.28515625" style="659" bestFit="1" customWidth="1"/>
    <col min="7690" max="7937" width="9.140625" style="659"/>
    <col min="7938" max="7940" width="10.42578125" style="659" bestFit="1" customWidth="1"/>
    <col min="7941" max="7941" width="12" style="659" bestFit="1" customWidth="1"/>
    <col min="7942" max="7942" width="10.7109375" style="659" bestFit="1" customWidth="1"/>
    <col min="7943" max="7944" width="9.28515625" style="659" bestFit="1" customWidth="1"/>
    <col min="7945" max="7945" width="11.28515625" style="659" bestFit="1" customWidth="1"/>
    <col min="7946" max="8193" width="9.140625" style="659"/>
    <col min="8194" max="8196" width="10.42578125" style="659" bestFit="1" customWidth="1"/>
    <col min="8197" max="8197" width="12" style="659" bestFit="1" customWidth="1"/>
    <col min="8198" max="8198" width="10.7109375" style="659" bestFit="1" customWidth="1"/>
    <col min="8199" max="8200" width="9.28515625" style="659" bestFit="1" customWidth="1"/>
    <col min="8201" max="8201" width="11.28515625" style="659" bestFit="1" customWidth="1"/>
    <col min="8202" max="8449" width="9.140625" style="659"/>
    <col min="8450" max="8452" width="10.42578125" style="659" bestFit="1" customWidth="1"/>
    <col min="8453" max="8453" width="12" style="659" bestFit="1" customWidth="1"/>
    <col min="8454" max="8454" width="10.7109375" style="659" bestFit="1" customWidth="1"/>
    <col min="8455" max="8456" width="9.28515625" style="659" bestFit="1" customWidth="1"/>
    <col min="8457" max="8457" width="11.28515625" style="659" bestFit="1" customWidth="1"/>
    <col min="8458" max="8705" width="9.140625" style="659"/>
    <col min="8706" max="8708" width="10.42578125" style="659" bestFit="1" customWidth="1"/>
    <col min="8709" max="8709" width="12" style="659" bestFit="1" customWidth="1"/>
    <col min="8710" max="8710" width="10.7109375" style="659" bestFit="1" customWidth="1"/>
    <col min="8711" max="8712" width="9.28515625" style="659" bestFit="1" customWidth="1"/>
    <col min="8713" max="8713" width="11.28515625" style="659" bestFit="1" customWidth="1"/>
    <col min="8714" max="8961" width="9.140625" style="659"/>
    <col min="8962" max="8964" width="10.42578125" style="659" bestFit="1" customWidth="1"/>
    <col min="8965" max="8965" width="12" style="659" bestFit="1" customWidth="1"/>
    <col min="8966" max="8966" width="10.7109375" style="659" bestFit="1" customWidth="1"/>
    <col min="8967" max="8968" width="9.28515625" style="659" bestFit="1" customWidth="1"/>
    <col min="8969" max="8969" width="11.28515625" style="659" bestFit="1" customWidth="1"/>
    <col min="8970" max="9217" width="9.140625" style="659"/>
    <col min="9218" max="9220" width="10.42578125" style="659" bestFit="1" customWidth="1"/>
    <col min="9221" max="9221" width="12" style="659" bestFit="1" customWidth="1"/>
    <col min="9222" max="9222" width="10.7109375" style="659" bestFit="1" customWidth="1"/>
    <col min="9223" max="9224" width="9.28515625" style="659" bestFit="1" customWidth="1"/>
    <col min="9225" max="9225" width="11.28515625" style="659" bestFit="1" customWidth="1"/>
    <col min="9226" max="9473" width="9.140625" style="659"/>
    <col min="9474" max="9476" width="10.42578125" style="659" bestFit="1" customWidth="1"/>
    <col min="9477" max="9477" width="12" style="659" bestFit="1" customWidth="1"/>
    <col min="9478" max="9478" width="10.7109375" style="659" bestFit="1" customWidth="1"/>
    <col min="9479" max="9480" width="9.28515625" style="659" bestFit="1" customWidth="1"/>
    <col min="9481" max="9481" width="11.28515625" style="659" bestFit="1" customWidth="1"/>
    <col min="9482" max="9729" width="9.140625" style="659"/>
    <col min="9730" max="9732" width="10.42578125" style="659" bestFit="1" customWidth="1"/>
    <col min="9733" max="9733" width="12" style="659" bestFit="1" customWidth="1"/>
    <col min="9734" max="9734" width="10.7109375" style="659" bestFit="1" customWidth="1"/>
    <col min="9735" max="9736" width="9.28515625" style="659" bestFit="1" customWidth="1"/>
    <col min="9737" max="9737" width="11.28515625" style="659" bestFit="1" customWidth="1"/>
    <col min="9738" max="9985" width="9.140625" style="659"/>
    <col min="9986" max="9988" width="10.42578125" style="659" bestFit="1" customWidth="1"/>
    <col min="9989" max="9989" width="12" style="659" bestFit="1" customWidth="1"/>
    <col min="9990" max="9990" width="10.7109375" style="659" bestFit="1" customWidth="1"/>
    <col min="9991" max="9992" width="9.28515625" style="659" bestFit="1" customWidth="1"/>
    <col min="9993" max="9993" width="11.28515625" style="659" bestFit="1" customWidth="1"/>
    <col min="9994" max="10241" width="9.140625" style="659"/>
    <col min="10242" max="10244" width="10.42578125" style="659" bestFit="1" customWidth="1"/>
    <col min="10245" max="10245" width="12" style="659" bestFit="1" customWidth="1"/>
    <col min="10246" max="10246" width="10.7109375" style="659" bestFit="1" customWidth="1"/>
    <col min="10247" max="10248" width="9.28515625" style="659" bestFit="1" customWidth="1"/>
    <col min="10249" max="10249" width="11.28515625" style="659" bestFit="1" customWidth="1"/>
    <col min="10250" max="10497" width="9.140625" style="659"/>
    <col min="10498" max="10500" width="10.42578125" style="659" bestFit="1" customWidth="1"/>
    <col min="10501" max="10501" width="12" style="659" bestFit="1" customWidth="1"/>
    <col min="10502" max="10502" width="10.7109375" style="659" bestFit="1" customWidth="1"/>
    <col min="10503" max="10504" width="9.28515625" style="659" bestFit="1" customWidth="1"/>
    <col min="10505" max="10505" width="11.28515625" style="659" bestFit="1" customWidth="1"/>
    <col min="10506" max="10753" width="9.140625" style="659"/>
    <col min="10754" max="10756" width="10.42578125" style="659" bestFit="1" customWidth="1"/>
    <col min="10757" max="10757" width="12" style="659" bestFit="1" customWidth="1"/>
    <col min="10758" max="10758" width="10.7109375" style="659" bestFit="1" customWidth="1"/>
    <col min="10759" max="10760" width="9.28515625" style="659" bestFit="1" customWidth="1"/>
    <col min="10761" max="10761" width="11.28515625" style="659" bestFit="1" customWidth="1"/>
    <col min="10762" max="11009" width="9.140625" style="659"/>
    <col min="11010" max="11012" width="10.42578125" style="659" bestFit="1" customWidth="1"/>
    <col min="11013" max="11013" width="12" style="659" bestFit="1" customWidth="1"/>
    <col min="11014" max="11014" width="10.7109375" style="659" bestFit="1" customWidth="1"/>
    <col min="11015" max="11016" width="9.28515625" style="659" bestFit="1" customWidth="1"/>
    <col min="11017" max="11017" width="11.28515625" style="659" bestFit="1" customWidth="1"/>
    <col min="11018" max="11265" width="9.140625" style="659"/>
    <col min="11266" max="11268" width="10.42578125" style="659" bestFit="1" customWidth="1"/>
    <col min="11269" max="11269" width="12" style="659" bestFit="1" customWidth="1"/>
    <col min="11270" max="11270" width="10.7109375" style="659" bestFit="1" customWidth="1"/>
    <col min="11271" max="11272" width="9.28515625" style="659" bestFit="1" customWidth="1"/>
    <col min="11273" max="11273" width="11.28515625" style="659" bestFit="1" customWidth="1"/>
    <col min="11274" max="11521" width="9.140625" style="659"/>
    <col min="11522" max="11524" width="10.42578125" style="659" bestFit="1" customWidth="1"/>
    <col min="11525" max="11525" width="12" style="659" bestFit="1" customWidth="1"/>
    <col min="11526" max="11526" width="10.7109375" style="659" bestFit="1" customWidth="1"/>
    <col min="11527" max="11528" width="9.28515625" style="659" bestFit="1" customWidth="1"/>
    <col min="11529" max="11529" width="11.28515625" style="659" bestFit="1" customWidth="1"/>
    <col min="11530" max="11777" width="9.140625" style="659"/>
    <col min="11778" max="11780" width="10.42578125" style="659" bestFit="1" customWidth="1"/>
    <col min="11781" max="11781" width="12" style="659" bestFit="1" customWidth="1"/>
    <col min="11782" max="11782" width="10.7109375" style="659" bestFit="1" customWidth="1"/>
    <col min="11783" max="11784" width="9.28515625" style="659" bestFit="1" customWidth="1"/>
    <col min="11785" max="11785" width="11.28515625" style="659" bestFit="1" customWidth="1"/>
    <col min="11786" max="12033" width="9.140625" style="659"/>
    <col min="12034" max="12036" width="10.42578125" style="659" bestFit="1" customWidth="1"/>
    <col min="12037" max="12037" width="12" style="659" bestFit="1" customWidth="1"/>
    <col min="12038" max="12038" width="10.7109375" style="659" bestFit="1" customWidth="1"/>
    <col min="12039" max="12040" width="9.28515625" style="659" bestFit="1" customWidth="1"/>
    <col min="12041" max="12041" width="11.28515625" style="659" bestFit="1" customWidth="1"/>
    <col min="12042" max="12289" width="9.140625" style="659"/>
    <col min="12290" max="12292" width="10.42578125" style="659" bestFit="1" customWidth="1"/>
    <col min="12293" max="12293" width="12" style="659" bestFit="1" customWidth="1"/>
    <col min="12294" max="12294" width="10.7109375" style="659" bestFit="1" customWidth="1"/>
    <col min="12295" max="12296" width="9.28515625" style="659" bestFit="1" customWidth="1"/>
    <col min="12297" max="12297" width="11.28515625" style="659" bestFit="1" customWidth="1"/>
    <col min="12298" max="12545" width="9.140625" style="659"/>
    <col min="12546" max="12548" width="10.42578125" style="659" bestFit="1" customWidth="1"/>
    <col min="12549" max="12549" width="12" style="659" bestFit="1" customWidth="1"/>
    <col min="12550" max="12550" width="10.7109375" style="659" bestFit="1" customWidth="1"/>
    <col min="12551" max="12552" width="9.28515625" style="659" bestFit="1" customWidth="1"/>
    <col min="12553" max="12553" width="11.28515625" style="659" bestFit="1" customWidth="1"/>
    <col min="12554" max="12801" width="9.140625" style="659"/>
    <col min="12802" max="12804" width="10.42578125" style="659" bestFit="1" customWidth="1"/>
    <col min="12805" max="12805" width="12" style="659" bestFit="1" customWidth="1"/>
    <col min="12806" max="12806" width="10.7109375" style="659" bestFit="1" customWidth="1"/>
    <col min="12807" max="12808" width="9.28515625" style="659" bestFit="1" customWidth="1"/>
    <col min="12809" max="12809" width="11.28515625" style="659" bestFit="1" customWidth="1"/>
    <col min="12810" max="13057" width="9.140625" style="659"/>
    <col min="13058" max="13060" width="10.42578125" style="659" bestFit="1" customWidth="1"/>
    <col min="13061" max="13061" width="12" style="659" bestFit="1" customWidth="1"/>
    <col min="13062" max="13062" width="10.7109375" style="659" bestFit="1" customWidth="1"/>
    <col min="13063" max="13064" width="9.28515625" style="659" bestFit="1" customWidth="1"/>
    <col min="13065" max="13065" width="11.28515625" style="659" bestFit="1" customWidth="1"/>
    <col min="13066" max="13313" width="9.140625" style="659"/>
    <col min="13314" max="13316" width="10.42578125" style="659" bestFit="1" customWidth="1"/>
    <col min="13317" max="13317" width="12" style="659" bestFit="1" customWidth="1"/>
    <col min="13318" max="13318" width="10.7109375" style="659" bestFit="1" customWidth="1"/>
    <col min="13319" max="13320" width="9.28515625" style="659" bestFit="1" customWidth="1"/>
    <col min="13321" max="13321" width="11.28515625" style="659" bestFit="1" customWidth="1"/>
    <col min="13322" max="13569" width="9.140625" style="659"/>
    <col min="13570" max="13572" width="10.42578125" style="659" bestFit="1" customWidth="1"/>
    <col min="13573" max="13573" width="12" style="659" bestFit="1" customWidth="1"/>
    <col min="13574" max="13574" width="10.7109375" style="659" bestFit="1" customWidth="1"/>
    <col min="13575" max="13576" width="9.28515625" style="659" bestFit="1" customWidth="1"/>
    <col min="13577" max="13577" width="11.28515625" style="659" bestFit="1" customWidth="1"/>
    <col min="13578" max="13825" width="9.140625" style="659"/>
    <col min="13826" max="13828" width="10.42578125" style="659" bestFit="1" customWidth="1"/>
    <col min="13829" max="13829" width="12" style="659" bestFit="1" customWidth="1"/>
    <col min="13830" max="13830" width="10.7109375" style="659" bestFit="1" customWidth="1"/>
    <col min="13831" max="13832" width="9.28515625" style="659" bestFit="1" customWidth="1"/>
    <col min="13833" max="13833" width="11.28515625" style="659" bestFit="1" customWidth="1"/>
    <col min="13834" max="14081" width="9.140625" style="659"/>
    <col min="14082" max="14084" width="10.42578125" style="659" bestFit="1" customWidth="1"/>
    <col min="14085" max="14085" width="12" style="659" bestFit="1" customWidth="1"/>
    <col min="14086" max="14086" width="10.7109375" style="659" bestFit="1" customWidth="1"/>
    <col min="14087" max="14088" width="9.28515625" style="659" bestFit="1" customWidth="1"/>
    <col min="14089" max="14089" width="11.28515625" style="659" bestFit="1" customWidth="1"/>
    <col min="14090" max="14337" width="9.140625" style="659"/>
    <col min="14338" max="14340" width="10.42578125" style="659" bestFit="1" customWidth="1"/>
    <col min="14341" max="14341" width="12" style="659" bestFit="1" customWidth="1"/>
    <col min="14342" max="14342" width="10.7109375" style="659" bestFit="1" customWidth="1"/>
    <col min="14343" max="14344" width="9.28515625" style="659" bestFit="1" customWidth="1"/>
    <col min="14345" max="14345" width="11.28515625" style="659" bestFit="1" customWidth="1"/>
    <col min="14346" max="14593" width="9.140625" style="659"/>
    <col min="14594" max="14596" width="10.42578125" style="659" bestFit="1" customWidth="1"/>
    <col min="14597" max="14597" width="12" style="659" bestFit="1" customWidth="1"/>
    <col min="14598" max="14598" width="10.7109375" style="659" bestFit="1" customWidth="1"/>
    <col min="14599" max="14600" width="9.28515625" style="659" bestFit="1" customWidth="1"/>
    <col min="14601" max="14601" width="11.28515625" style="659" bestFit="1" customWidth="1"/>
    <col min="14602" max="14849" width="9.140625" style="659"/>
    <col min="14850" max="14852" width="10.42578125" style="659" bestFit="1" customWidth="1"/>
    <col min="14853" max="14853" width="12" style="659" bestFit="1" customWidth="1"/>
    <col min="14854" max="14854" width="10.7109375" style="659" bestFit="1" customWidth="1"/>
    <col min="14855" max="14856" width="9.28515625" style="659" bestFit="1" customWidth="1"/>
    <col min="14857" max="14857" width="11.28515625" style="659" bestFit="1" customWidth="1"/>
    <col min="14858" max="15105" width="9.140625" style="659"/>
    <col min="15106" max="15108" width="10.42578125" style="659" bestFit="1" customWidth="1"/>
    <col min="15109" max="15109" width="12" style="659" bestFit="1" customWidth="1"/>
    <col min="15110" max="15110" width="10.7109375" style="659" bestFit="1" customWidth="1"/>
    <col min="15111" max="15112" width="9.28515625" style="659" bestFit="1" customWidth="1"/>
    <col min="15113" max="15113" width="11.28515625" style="659" bestFit="1" customWidth="1"/>
    <col min="15114" max="15361" width="9.140625" style="659"/>
    <col min="15362" max="15364" width="10.42578125" style="659" bestFit="1" customWidth="1"/>
    <col min="15365" max="15365" width="12" style="659" bestFit="1" customWidth="1"/>
    <col min="15366" max="15366" width="10.7109375" style="659" bestFit="1" customWidth="1"/>
    <col min="15367" max="15368" width="9.28515625" style="659" bestFit="1" customWidth="1"/>
    <col min="15369" max="15369" width="11.28515625" style="659" bestFit="1" customWidth="1"/>
    <col min="15370" max="15617" width="9.140625" style="659"/>
    <col min="15618" max="15620" width="10.42578125" style="659" bestFit="1" customWidth="1"/>
    <col min="15621" max="15621" width="12" style="659" bestFit="1" customWidth="1"/>
    <col min="15622" max="15622" width="10.7109375" style="659" bestFit="1" customWidth="1"/>
    <col min="15623" max="15624" width="9.28515625" style="659" bestFit="1" customWidth="1"/>
    <col min="15625" max="15625" width="11.28515625" style="659" bestFit="1" customWidth="1"/>
    <col min="15626" max="15873" width="9.140625" style="659"/>
    <col min="15874" max="15876" width="10.42578125" style="659" bestFit="1" customWidth="1"/>
    <col min="15877" max="15877" width="12" style="659" bestFit="1" customWidth="1"/>
    <col min="15878" max="15878" width="10.7109375" style="659" bestFit="1" customWidth="1"/>
    <col min="15879" max="15880" width="9.28515625" style="659" bestFit="1" customWidth="1"/>
    <col min="15881" max="15881" width="11.28515625" style="659" bestFit="1" customWidth="1"/>
    <col min="15882" max="16129" width="9.140625" style="659"/>
    <col min="16130" max="16132" width="10.42578125" style="659" bestFit="1" customWidth="1"/>
    <col min="16133" max="16133" width="12" style="659" bestFit="1" customWidth="1"/>
    <col min="16134" max="16134" width="10.7109375" style="659" bestFit="1" customWidth="1"/>
    <col min="16135" max="16136" width="9.28515625" style="659" bestFit="1" customWidth="1"/>
    <col min="16137" max="16137" width="11.28515625" style="659" bestFit="1" customWidth="1"/>
    <col min="16138" max="16384" width="9.140625" style="659"/>
  </cols>
  <sheetData>
    <row r="1" spans="1:15" s="685" customFormat="1" ht="15.75">
      <c r="A1" s="683" t="s">
        <v>683</v>
      </c>
      <c r="B1" s="683"/>
      <c r="C1" s="683"/>
      <c r="D1" s="683"/>
      <c r="E1" s="683"/>
      <c r="F1" s="683"/>
      <c r="G1" s="683"/>
      <c r="H1" s="684"/>
      <c r="I1" s="684"/>
    </row>
    <row r="2" spans="1:15" s="681" customFormat="1">
      <c r="A2" s="1123" t="s">
        <v>259</v>
      </c>
      <c r="B2" s="1181" t="s">
        <v>322</v>
      </c>
      <c r="C2" s="1182"/>
      <c r="D2" s="1182"/>
      <c r="E2" s="1183"/>
      <c r="F2" s="1181" t="s">
        <v>323</v>
      </c>
      <c r="G2" s="1182"/>
      <c r="H2" s="1182"/>
      <c r="I2" s="1183"/>
    </row>
    <row r="3" spans="1:15" s="681" customFormat="1">
      <c r="A3" s="1124"/>
      <c r="B3" s="910" t="s">
        <v>324</v>
      </c>
      <c r="C3" s="910" t="s">
        <v>325</v>
      </c>
      <c r="D3" s="910" t="s">
        <v>326</v>
      </c>
      <c r="E3" s="910" t="s">
        <v>327</v>
      </c>
      <c r="F3" s="910" t="s">
        <v>324</v>
      </c>
      <c r="G3" s="910" t="s">
        <v>325</v>
      </c>
      <c r="H3" s="910" t="s">
        <v>326</v>
      </c>
      <c r="I3" s="910" t="s">
        <v>327</v>
      </c>
    </row>
    <row r="4" spans="1:15">
      <c r="A4" s="756" t="s">
        <v>677</v>
      </c>
      <c r="B4" s="895">
        <v>243824.51</v>
      </c>
      <c r="C4" s="895">
        <v>50734.23</v>
      </c>
      <c r="D4" s="895">
        <v>5470.94</v>
      </c>
      <c r="E4" s="895">
        <v>3323.45</v>
      </c>
      <c r="F4" s="895">
        <v>19299.830000000002</v>
      </c>
      <c r="G4" s="895">
        <v>1665.05</v>
      </c>
      <c r="H4" s="895">
        <v>102.44</v>
      </c>
      <c r="I4" s="895">
        <v>155.11000000000001</v>
      </c>
    </row>
    <row r="5" spans="1:15">
      <c r="A5" s="756" t="s">
        <v>678</v>
      </c>
      <c r="B5" s="895">
        <f>SUM(B6:B8)</f>
        <v>73213.850000000006</v>
      </c>
      <c r="C5" s="895">
        <f t="shared" ref="C5:I5" si="0">SUM(C6:C8)</f>
        <v>12374.83</v>
      </c>
      <c r="D5" s="895">
        <f t="shared" si="0"/>
        <v>365.02</v>
      </c>
      <c r="E5" s="895">
        <f t="shared" si="0"/>
        <v>16.670000000000002</v>
      </c>
      <c r="F5" s="895">
        <f t="shared" si="0"/>
        <v>823.2</v>
      </c>
      <c r="G5" s="895">
        <f t="shared" si="0"/>
        <v>32.380000000000003</v>
      </c>
      <c r="H5" s="895">
        <f t="shared" si="0"/>
        <v>0</v>
      </c>
      <c r="I5" s="895">
        <f t="shared" si="0"/>
        <v>0</v>
      </c>
    </row>
    <row r="6" spans="1:15">
      <c r="A6" s="614">
        <v>42461</v>
      </c>
      <c r="B6" s="319">
        <v>13839.65</v>
      </c>
      <c r="C6" s="319">
        <v>3549.53</v>
      </c>
      <c r="D6" s="319">
        <v>49.18</v>
      </c>
      <c r="E6" s="319">
        <v>2.06</v>
      </c>
      <c r="F6" s="319">
        <v>358.02</v>
      </c>
      <c r="G6" s="319">
        <v>6.98</v>
      </c>
      <c r="H6" s="319">
        <v>0</v>
      </c>
      <c r="I6" s="319">
        <v>0</v>
      </c>
    </row>
    <row r="7" spans="1:15">
      <c r="A7" s="614">
        <v>42491</v>
      </c>
      <c r="B7" s="319">
        <v>22116.15</v>
      </c>
      <c r="C7" s="319">
        <v>3136.85</v>
      </c>
      <c r="D7" s="319">
        <v>79.66</v>
      </c>
      <c r="E7" s="319">
        <v>7.85</v>
      </c>
      <c r="F7" s="319">
        <v>219.22</v>
      </c>
      <c r="G7" s="319">
        <v>20.93</v>
      </c>
      <c r="H7" s="319">
        <v>0</v>
      </c>
      <c r="I7" s="319">
        <v>0</v>
      </c>
    </row>
    <row r="8" spans="1:15">
      <c r="A8" s="614">
        <v>42522</v>
      </c>
      <c r="B8" s="319">
        <v>37258.050000000003</v>
      </c>
      <c r="C8" s="319">
        <v>5688.45</v>
      </c>
      <c r="D8" s="319">
        <v>236.18</v>
      </c>
      <c r="E8" s="319">
        <v>6.76</v>
      </c>
      <c r="F8" s="319">
        <v>245.96</v>
      </c>
      <c r="G8" s="319">
        <v>4.47</v>
      </c>
      <c r="H8" s="319">
        <v>0</v>
      </c>
      <c r="I8" s="319">
        <v>0</v>
      </c>
    </row>
    <row r="9" spans="1:15">
      <c r="A9" s="858" t="str">
        <f>'[8]1'!A43</f>
        <v>$ indicates as on June 30, 2016.</v>
      </c>
      <c r="B9" s="894"/>
      <c r="C9" s="894"/>
      <c r="D9" s="894"/>
      <c r="E9" s="894"/>
      <c r="F9" s="894"/>
      <c r="G9" s="894"/>
      <c r="H9" s="894"/>
      <c r="I9" s="894"/>
    </row>
    <row r="10" spans="1:15" s="329" customFormat="1" ht="12.75">
      <c r="A10" s="328" t="s">
        <v>320</v>
      </c>
      <c r="F10" s="330"/>
      <c r="G10" s="331"/>
      <c r="H10" s="331"/>
      <c r="I10" s="331"/>
      <c r="J10" s="331"/>
      <c r="K10" s="331"/>
      <c r="L10" s="331"/>
      <c r="M10" s="331"/>
      <c r="N10" s="331"/>
      <c r="O10" s="331"/>
    </row>
  </sheetData>
  <mergeCells count="3">
    <mergeCell ref="A2:A3"/>
    <mergeCell ref="B2:E2"/>
    <mergeCell ref="F2:I2"/>
  </mergeCells>
  <pageMargins left="0.7" right="0.7" top="0.75" bottom="0.75" header="0.3" footer="0.3"/>
  <pageSetup scale="95" orientation="landscape" r:id="rId1"/>
</worksheet>
</file>

<file path=xl/worksheets/sheet47.xml><?xml version="1.0" encoding="utf-8"?>
<worksheet xmlns="http://schemas.openxmlformats.org/spreadsheetml/2006/main" xmlns:r="http://schemas.openxmlformats.org/officeDocument/2006/relationships">
  <dimension ref="A1:I10"/>
  <sheetViews>
    <sheetView workbookViewId="0">
      <selection activeCell="H23" sqref="H23"/>
    </sheetView>
  </sheetViews>
  <sheetFormatPr defaultRowHeight="15"/>
  <cols>
    <col min="9" max="9" width="9.5703125" customWidth="1"/>
    <col min="13" max="17" width="0" hidden="1" customWidth="1"/>
  </cols>
  <sheetData>
    <row r="1" spans="1:9" ht="15.75">
      <c r="A1" s="683" t="s">
        <v>684</v>
      </c>
      <c r="B1" s="683"/>
      <c r="C1" s="683"/>
      <c r="D1" s="683"/>
      <c r="E1" s="683"/>
      <c r="F1" s="683"/>
      <c r="G1" s="683"/>
      <c r="H1" s="684"/>
      <c r="I1" s="684"/>
    </row>
    <row r="2" spans="1:9">
      <c r="A2" s="1123" t="s">
        <v>259</v>
      </c>
      <c r="B2" s="1181" t="s">
        <v>322</v>
      </c>
      <c r="C2" s="1182"/>
      <c r="D2" s="1182"/>
      <c r="E2" s="1183"/>
      <c r="F2" s="1181" t="s">
        <v>323</v>
      </c>
      <c r="G2" s="1182"/>
      <c r="H2" s="1182"/>
      <c r="I2" s="1183"/>
    </row>
    <row r="3" spans="1:9">
      <c r="A3" s="1124"/>
      <c r="B3" s="910" t="s">
        <v>324</v>
      </c>
      <c r="C3" s="910" t="s">
        <v>325</v>
      </c>
      <c r="D3" s="910" t="s">
        <v>326</v>
      </c>
      <c r="E3" s="910" t="s">
        <v>327</v>
      </c>
      <c r="F3" s="910" t="s">
        <v>324</v>
      </c>
      <c r="G3" s="910" t="s">
        <v>325</v>
      </c>
      <c r="H3" s="910" t="s">
        <v>326</v>
      </c>
      <c r="I3" s="910" t="s">
        <v>327</v>
      </c>
    </row>
    <row r="4" spans="1:9">
      <c r="A4" s="756" t="s">
        <v>753</v>
      </c>
      <c r="B4" s="895">
        <v>1662039.3200000003</v>
      </c>
      <c r="C4" s="895">
        <v>179409.97</v>
      </c>
      <c r="D4" s="895">
        <v>8750.93</v>
      </c>
      <c r="E4" s="895">
        <v>151.48000000000002</v>
      </c>
      <c r="F4" s="895">
        <v>741661.73</v>
      </c>
      <c r="G4" s="895">
        <v>70974.680000000008</v>
      </c>
      <c r="H4" s="895">
        <v>63234.23</v>
      </c>
      <c r="I4" s="895">
        <v>37692.720000000008</v>
      </c>
    </row>
    <row r="5" spans="1:9">
      <c r="A5" s="756" t="s">
        <v>678</v>
      </c>
      <c r="B5" s="895">
        <f t="shared" ref="B5:I5" si="0">SUM(B6:B8)</f>
        <v>514521.83437025006</v>
      </c>
      <c r="C5" s="895">
        <f t="shared" si="0"/>
        <v>58060.448673500003</v>
      </c>
      <c r="D5" s="895">
        <f t="shared" si="0"/>
        <v>3764.7038759999996</v>
      </c>
      <c r="E5" s="895">
        <f t="shared" si="0"/>
        <v>141.08467899999999</v>
      </c>
      <c r="F5" s="895">
        <f t="shared" si="0"/>
        <v>332396.19033349998</v>
      </c>
      <c r="G5" s="895">
        <f t="shared" si="0"/>
        <v>35809.135518249997</v>
      </c>
      <c r="H5" s="895">
        <f t="shared" si="0"/>
        <v>646.73516575000008</v>
      </c>
      <c r="I5" s="895">
        <f t="shared" si="0"/>
        <v>67.286249999999995</v>
      </c>
    </row>
    <row r="6" spans="1:9">
      <c r="A6" s="614">
        <v>42464</v>
      </c>
      <c r="B6" s="319">
        <v>135921.16</v>
      </c>
      <c r="C6" s="319">
        <v>17732.099999999999</v>
      </c>
      <c r="D6" s="319">
        <v>705.67</v>
      </c>
      <c r="E6" s="319">
        <v>7.02</v>
      </c>
      <c r="F6" s="319">
        <v>96784.36</v>
      </c>
      <c r="G6" s="319">
        <v>19192.829999999998</v>
      </c>
      <c r="H6" s="319">
        <v>45.919999999999995</v>
      </c>
      <c r="I6" s="319">
        <v>1.36</v>
      </c>
    </row>
    <row r="7" spans="1:9">
      <c r="A7" s="614">
        <v>42494</v>
      </c>
      <c r="B7" s="319">
        <v>174925.45437024999</v>
      </c>
      <c r="C7" s="319">
        <v>17546.278673500001</v>
      </c>
      <c r="D7" s="319">
        <v>1389.963876</v>
      </c>
      <c r="E7" s="319">
        <v>54.664679</v>
      </c>
      <c r="F7" s="319">
        <v>118323.72033349999</v>
      </c>
      <c r="G7" s="319">
        <v>8683.3755182500008</v>
      </c>
      <c r="H7" s="319">
        <v>462.04516575000002</v>
      </c>
      <c r="I7" s="319">
        <v>35.006250000000001</v>
      </c>
    </row>
    <row r="8" spans="1:9">
      <c r="A8" s="614">
        <v>42525</v>
      </c>
      <c r="B8" s="319">
        <v>203675.22000000003</v>
      </c>
      <c r="C8" s="319">
        <v>22782.07</v>
      </c>
      <c r="D8" s="319">
        <v>1669.07</v>
      </c>
      <c r="E8" s="319">
        <v>79.400000000000006</v>
      </c>
      <c r="F8" s="319">
        <v>117288.11</v>
      </c>
      <c r="G8" s="319">
        <v>7932.93</v>
      </c>
      <c r="H8" s="319">
        <v>138.77000000000001</v>
      </c>
      <c r="I8" s="319">
        <v>30.92</v>
      </c>
    </row>
    <row r="9" spans="1:9">
      <c r="A9" s="858" t="str">
        <f>'[8]1'!A43</f>
        <v>$ indicates as on June 30, 2016.</v>
      </c>
      <c r="B9" s="894"/>
      <c r="C9" s="894"/>
      <c r="D9" s="894"/>
      <c r="E9" s="894"/>
      <c r="F9" s="894"/>
      <c r="G9" s="894"/>
      <c r="H9" s="894"/>
      <c r="I9" s="894"/>
    </row>
    <row r="10" spans="1:9">
      <c r="A10" s="328" t="s">
        <v>321</v>
      </c>
      <c r="B10" s="329"/>
      <c r="C10" s="329"/>
      <c r="D10" s="329"/>
      <c r="E10" s="329"/>
      <c r="F10" s="330"/>
      <c r="G10" s="331"/>
      <c r="H10" s="331"/>
      <c r="I10" s="331"/>
    </row>
  </sheetData>
  <mergeCells count="3">
    <mergeCell ref="A2:A3"/>
    <mergeCell ref="B2:E2"/>
    <mergeCell ref="F2:I2"/>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dimension ref="A1:N15"/>
  <sheetViews>
    <sheetView workbookViewId="0">
      <selection activeCell="D17" sqref="D17"/>
    </sheetView>
  </sheetViews>
  <sheetFormatPr defaultRowHeight="15"/>
  <cols>
    <col min="1" max="1" width="7.7109375" customWidth="1"/>
    <col min="2" max="2" width="7.28515625" customWidth="1"/>
    <col min="4" max="4" width="9.28515625" bestFit="1" customWidth="1"/>
    <col min="5" max="5" width="9.5703125" bestFit="1" customWidth="1"/>
    <col min="6" max="6" width="9.28515625" bestFit="1" customWidth="1"/>
    <col min="7" max="7" width="10.5703125" bestFit="1" customWidth="1"/>
    <col min="8" max="9" width="9.5703125" bestFit="1" customWidth="1"/>
    <col min="10" max="12" width="9.28515625" bestFit="1" customWidth="1"/>
    <col min="13" max="13" width="9.28515625" customWidth="1"/>
    <col min="14" max="17" width="9.140625" customWidth="1"/>
  </cols>
  <sheetData>
    <row r="1" spans="1:14" s="687" customFormat="1" ht="15.75">
      <c r="A1" s="686" t="str">
        <f>[6]Tables!$A$48</f>
        <v>Table 47: Trading Statistics of Interest Rate Futures at BSE, NSE and MSEI</v>
      </c>
      <c r="B1" s="686"/>
      <c r="C1" s="686"/>
      <c r="D1" s="686"/>
      <c r="E1" s="686"/>
      <c r="F1" s="686"/>
      <c r="G1" s="686"/>
      <c r="H1" s="686"/>
      <c r="I1" s="686"/>
      <c r="J1" s="686"/>
    </row>
    <row r="2" spans="1:14" ht="15" customHeight="1">
      <c r="A2" s="1162" t="s">
        <v>328</v>
      </c>
      <c r="B2" s="1162" t="s">
        <v>215</v>
      </c>
      <c r="C2" s="921" t="s">
        <v>181</v>
      </c>
      <c r="D2" s="921"/>
      <c r="E2" s="921"/>
      <c r="F2" s="921"/>
      <c r="G2" s="921" t="s">
        <v>180</v>
      </c>
      <c r="H2" s="921"/>
      <c r="I2" s="921"/>
      <c r="J2" s="921"/>
      <c r="K2" s="921" t="s">
        <v>189</v>
      </c>
      <c r="L2" s="921"/>
      <c r="M2" s="921"/>
      <c r="N2" s="921"/>
    </row>
    <row r="3" spans="1:14" ht="15" customHeight="1">
      <c r="A3" s="1162"/>
      <c r="B3" s="1162"/>
      <c r="C3" s="1184" t="s">
        <v>329</v>
      </c>
      <c r="D3" s="1184"/>
      <c r="E3" s="1184" t="s">
        <v>330</v>
      </c>
      <c r="F3" s="1184"/>
      <c r="G3" s="1184" t="s">
        <v>329</v>
      </c>
      <c r="H3" s="1184"/>
      <c r="I3" s="1184" t="s">
        <v>330</v>
      </c>
      <c r="J3" s="1184"/>
      <c r="K3" s="1184" t="s">
        <v>329</v>
      </c>
      <c r="L3" s="1184"/>
      <c r="M3" s="1184" t="s">
        <v>330</v>
      </c>
      <c r="N3" s="1184"/>
    </row>
    <row r="4" spans="1:14">
      <c r="A4" s="1162"/>
      <c r="B4" s="1162"/>
      <c r="C4" s="1184"/>
      <c r="D4" s="1184"/>
      <c r="E4" s="1184"/>
      <c r="F4" s="1184"/>
      <c r="G4" s="1184"/>
      <c r="H4" s="1184"/>
      <c r="I4" s="1184"/>
      <c r="J4" s="1184"/>
      <c r="K4" s="1184"/>
      <c r="L4" s="1184"/>
      <c r="M4" s="1184"/>
      <c r="N4" s="1184"/>
    </row>
    <row r="5" spans="1:14" ht="21" customHeight="1">
      <c r="A5" s="1162"/>
      <c r="B5" s="1162"/>
      <c r="C5" s="1184" t="s">
        <v>331</v>
      </c>
      <c r="D5" s="1184" t="s">
        <v>191</v>
      </c>
      <c r="E5" s="1184" t="s">
        <v>331</v>
      </c>
      <c r="F5" s="1184" t="s">
        <v>332</v>
      </c>
      <c r="G5" s="1184" t="s">
        <v>331</v>
      </c>
      <c r="H5" s="1184" t="s">
        <v>191</v>
      </c>
      <c r="I5" s="1184" t="s">
        <v>331</v>
      </c>
      <c r="J5" s="1184" t="s">
        <v>332</v>
      </c>
      <c r="K5" s="1184" t="s">
        <v>331</v>
      </c>
      <c r="L5" s="1184" t="s">
        <v>191</v>
      </c>
      <c r="M5" s="1184" t="s">
        <v>331</v>
      </c>
      <c r="N5" s="1184" t="s">
        <v>332</v>
      </c>
    </row>
    <row r="6" spans="1:14" ht="18" customHeight="1">
      <c r="A6" s="1162"/>
      <c r="B6" s="1162"/>
      <c r="C6" s="1184"/>
      <c r="D6" s="1184"/>
      <c r="E6" s="1184"/>
      <c r="F6" s="1184"/>
      <c r="G6" s="1184"/>
      <c r="H6" s="1184"/>
      <c r="I6" s="1184"/>
      <c r="J6" s="1184"/>
      <c r="K6" s="1184"/>
      <c r="L6" s="1184"/>
      <c r="M6" s="1184"/>
      <c r="N6" s="1184"/>
    </row>
    <row r="7" spans="1:14" s="688" customFormat="1">
      <c r="A7" s="55" t="s">
        <v>677</v>
      </c>
      <c r="B7" s="805">
        <v>242</v>
      </c>
      <c r="C7" s="283">
        <v>5687653</v>
      </c>
      <c r="D7" s="283">
        <v>114120.55650000002</v>
      </c>
      <c r="E7" s="805">
        <v>5566</v>
      </c>
      <c r="F7" s="805">
        <v>111.7657</v>
      </c>
      <c r="G7" s="283">
        <v>26056481</v>
      </c>
      <c r="H7" s="283">
        <v>526424.57620000001</v>
      </c>
      <c r="I7" s="805">
        <v>154627</v>
      </c>
      <c r="J7" s="805">
        <v>3104.741145</v>
      </c>
      <c r="K7" s="283">
        <v>1123415</v>
      </c>
      <c r="L7" s="283">
        <v>22816.970387500001</v>
      </c>
      <c r="M7" s="805">
        <v>25291</v>
      </c>
      <c r="N7" s="805">
        <v>507.19377648</v>
      </c>
    </row>
    <row r="8" spans="1:14" s="688" customFormat="1">
      <c r="A8" s="55" t="s">
        <v>678</v>
      </c>
      <c r="B8" s="283">
        <f>SUM(B9:B12)</f>
        <v>60</v>
      </c>
      <c r="C8" s="283">
        <f>SUM(C9:C12)</f>
        <v>1766369</v>
      </c>
      <c r="D8" s="283">
        <f>SUM(D9:D12)</f>
        <v>35539.090900000003</v>
      </c>
      <c r="E8" s="805">
        <f>E11</f>
        <v>1648</v>
      </c>
      <c r="F8" s="805">
        <f>F11</f>
        <v>33.270000000000003</v>
      </c>
      <c r="G8" s="805">
        <f>SUM(G9:G12)</f>
        <v>3656644</v>
      </c>
      <c r="H8" s="805">
        <f>SUM(H9:H12)</f>
        <v>73633.328562999988</v>
      </c>
      <c r="I8" s="805">
        <f>I11</f>
        <v>137103</v>
      </c>
      <c r="J8" s="805">
        <f>J11</f>
        <v>2774.9349160000002</v>
      </c>
      <c r="K8" s="805">
        <f>SUM(K9:K12)</f>
        <v>44410</v>
      </c>
      <c r="L8" s="805">
        <f>SUM(L9:L12)</f>
        <v>894.13645350000002</v>
      </c>
      <c r="M8" s="805">
        <f>M11</f>
        <v>7018</v>
      </c>
      <c r="N8" s="805">
        <f>N11</f>
        <v>141.61000000000001</v>
      </c>
    </row>
    <row r="9" spans="1:14" s="688" customFormat="1">
      <c r="A9" s="337">
        <v>42461</v>
      </c>
      <c r="B9" s="338">
        <v>16</v>
      </c>
      <c r="C9" s="339">
        <v>693420</v>
      </c>
      <c r="D9" s="339">
        <v>13949</v>
      </c>
      <c r="E9" s="339">
        <v>5629</v>
      </c>
      <c r="F9" s="340">
        <v>113.3</v>
      </c>
      <c r="G9" s="806">
        <v>1504083</v>
      </c>
      <c r="H9" s="806">
        <v>30288.87</v>
      </c>
      <c r="I9" s="806">
        <v>157229</v>
      </c>
      <c r="J9" s="806">
        <v>3172</v>
      </c>
      <c r="K9" s="806">
        <v>19299</v>
      </c>
      <c r="L9" s="806">
        <v>389.04</v>
      </c>
      <c r="M9" s="806">
        <v>5000</v>
      </c>
      <c r="N9" s="806">
        <v>101.01</v>
      </c>
    </row>
    <row r="10" spans="1:14" s="688" customFormat="1">
      <c r="A10" s="337">
        <v>42491</v>
      </c>
      <c r="B10" s="338">
        <v>22</v>
      </c>
      <c r="C10" s="339">
        <v>522015</v>
      </c>
      <c r="D10" s="339">
        <v>10514.864300000001</v>
      </c>
      <c r="E10" s="339">
        <v>6107</v>
      </c>
      <c r="F10" s="340">
        <v>122.91549999999999</v>
      </c>
      <c r="G10" s="806">
        <v>1148618</v>
      </c>
      <c r="H10" s="806">
        <v>23130.762554000001</v>
      </c>
      <c r="I10" s="806">
        <v>155964</v>
      </c>
      <c r="J10" s="806">
        <v>3139.2787880000001</v>
      </c>
      <c r="K10" s="806">
        <v>56</v>
      </c>
      <c r="L10" s="842">
        <v>1.1264535</v>
      </c>
      <c r="M10" s="806">
        <v>0</v>
      </c>
      <c r="N10" s="806">
        <v>0</v>
      </c>
    </row>
    <row r="11" spans="1:14" s="688" customFormat="1">
      <c r="A11" s="337">
        <v>42522</v>
      </c>
      <c r="B11" s="338">
        <v>22</v>
      </c>
      <c r="C11" s="339">
        <v>550934</v>
      </c>
      <c r="D11" s="339">
        <v>11075.2266</v>
      </c>
      <c r="E11" s="339">
        <v>1648</v>
      </c>
      <c r="F11" s="340">
        <v>33.270000000000003</v>
      </c>
      <c r="G11" s="806">
        <v>1003943</v>
      </c>
      <c r="H11" s="806">
        <v>20213.696008999999</v>
      </c>
      <c r="I11" s="806">
        <v>137103</v>
      </c>
      <c r="J11" s="806">
        <v>2774.9349160000002</v>
      </c>
      <c r="K11" s="806">
        <v>25055</v>
      </c>
      <c r="L11" s="842">
        <v>503.97</v>
      </c>
      <c r="M11" s="806">
        <v>7018</v>
      </c>
      <c r="N11" s="806">
        <v>141.61000000000001</v>
      </c>
    </row>
    <row r="12" spans="1:14">
      <c r="A12" s="1161" t="str">
        <f>'[8]1'!A43</f>
        <v>$ indicates as on June 30, 2016.</v>
      </c>
      <c r="B12" s="1161"/>
      <c r="C12" s="1161"/>
      <c r="D12" s="1161"/>
      <c r="E12" s="1161"/>
      <c r="F12" s="1161"/>
    </row>
    <row r="13" spans="1:14" s="687" customFormat="1">
      <c r="A13" s="689" t="s">
        <v>333</v>
      </c>
      <c r="B13" s="690"/>
      <c r="C13" s="690"/>
      <c r="D13" s="690"/>
      <c r="E13" s="690"/>
      <c r="F13" s="690"/>
    </row>
    <row r="15" spans="1:14">
      <c r="D15" s="691"/>
      <c r="E15" s="691"/>
      <c r="F15" s="691"/>
      <c r="G15" s="691"/>
      <c r="H15" s="691"/>
      <c r="I15" s="691"/>
      <c r="J15" s="691"/>
      <c r="K15" s="691"/>
      <c r="L15" s="691"/>
      <c r="M15" s="691"/>
      <c r="N15" s="691"/>
    </row>
  </sheetData>
  <mergeCells count="24">
    <mergeCell ref="L5:L6"/>
    <mergeCell ref="M5:M6"/>
    <mergeCell ref="N5:N6"/>
    <mergeCell ref="M3:N4"/>
    <mergeCell ref="C5:C6"/>
    <mergeCell ref="D5:D6"/>
    <mergeCell ref="J5:J6"/>
    <mergeCell ref="K5:K6"/>
    <mergeCell ref="E5:E6"/>
    <mergeCell ref="F5:F6"/>
    <mergeCell ref="G5:G6"/>
    <mergeCell ref="H5:H6"/>
    <mergeCell ref="I5:I6"/>
    <mergeCell ref="K2:N2"/>
    <mergeCell ref="C3:D4"/>
    <mergeCell ref="E3:F4"/>
    <mergeCell ref="G3:H4"/>
    <mergeCell ref="I3:J4"/>
    <mergeCell ref="K3:L4"/>
    <mergeCell ref="A12:F12"/>
    <mergeCell ref="A2:A6"/>
    <mergeCell ref="B2:B6"/>
    <mergeCell ref="C2:F2"/>
    <mergeCell ref="G2:J2"/>
  </mergeCells>
  <pageMargins left="0.7" right="0.7" top="0.75" bottom="0.75" header="0.3" footer="0.3"/>
  <pageSetup scale="85" orientation="landscape" r:id="rId1"/>
</worksheet>
</file>

<file path=xl/worksheets/sheet49.xml><?xml version="1.0" encoding="utf-8"?>
<worksheet xmlns="http://schemas.openxmlformats.org/spreadsheetml/2006/main" xmlns:r="http://schemas.openxmlformats.org/officeDocument/2006/relationships">
  <dimension ref="A1:I16"/>
  <sheetViews>
    <sheetView workbookViewId="0">
      <selection activeCell="C13" sqref="C13"/>
    </sheetView>
  </sheetViews>
  <sheetFormatPr defaultRowHeight="15"/>
  <cols>
    <col min="1" max="1" width="7.85546875" customWidth="1"/>
    <col min="2" max="2" width="9.85546875" customWidth="1"/>
    <col min="3" max="5" width="10.85546875" customWidth="1"/>
    <col min="7" max="7" width="10" customWidth="1"/>
    <col min="8" max="8" width="12.5703125" customWidth="1"/>
    <col min="13" max="17" width="0" hidden="1" customWidth="1"/>
  </cols>
  <sheetData>
    <row r="1" spans="1:9" s="687" customFormat="1" ht="18" customHeight="1">
      <c r="A1" s="1186" t="s">
        <v>685</v>
      </c>
      <c r="B1" s="1186"/>
      <c r="C1" s="1186"/>
      <c r="D1" s="1186"/>
      <c r="E1" s="1186"/>
      <c r="F1" s="1186"/>
      <c r="G1" s="1186"/>
      <c r="H1" s="1186"/>
      <c r="I1" s="1186"/>
    </row>
    <row r="2" spans="1:9">
      <c r="A2" s="1187" t="s">
        <v>134</v>
      </c>
      <c r="B2" s="1189" t="s">
        <v>181</v>
      </c>
      <c r="C2" s="1189"/>
      <c r="D2" s="1189" t="s">
        <v>180</v>
      </c>
      <c r="E2" s="1189"/>
      <c r="F2" s="1189" t="s">
        <v>189</v>
      </c>
      <c r="G2" s="1189"/>
    </row>
    <row r="3" spans="1:9" ht="42" customHeight="1">
      <c r="A3" s="1188"/>
      <c r="B3" s="835" t="s">
        <v>334</v>
      </c>
      <c r="C3" s="835" t="s">
        <v>335</v>
      </c>
      <c r="D3" s="835" t="s">
        <v>334</v>
      </c>
      <c r="E3" s="835" t="s">
        <v>335</v>
      </c>
      <c r="F3" s="835" t="s">
        <v>334</v>
      </c>
      <c r="G3" s="835" t="s">
        <v>335</v>
      </c>
    </row>
    <row r="4" spans="1:9" s="692" customFormat="1">
      <c r="A4" s="55" t="s">
        <v>677</v>
      </c>
      <c r="B4" s="341">
        <v>290.7</v>
      </c>
      <c r="C4" s="341">
        <v>11.4</v>
      </c>
      <c r="D4" s="341">
        <v>1124.3</v>
      </c>
      <c r="E4" s="341">
        <v>22.1</v>
      </c>
      <c r="F4" s="341">
        <v>188.7</v>
      </c>
      <c r="G4" s="341">
        <v>0</v>
      </c>
    </row>
    <row r="5" spans="1:9" s="692" customFormat="1">
      <c r="A5" s="55" t="s">
        <v>678</v>
      </c>
      <c r="B5" s="897">
        <f>SUM(B6:B9)</f>
        <v>14.815268</v>
      </c>
      <c r="C5" s="897">
        <f t="shared" ref="C5:G5" si="0">SUM(C6:C9)</f>
        <v>0.62265100000000007</v>
      </c>
      <c r="D5" s="897">
        <f t="shared" si="0"/>
        <v>119.69803949999999</v>
      </c>
      <c r="E5" s="897">
        <f t="shared" si="0"/>
        <v>3.7971710600000002</v>
      </c>
      <c r="F5" s="897">
        <f t="shared" si="0"/>
        <v>2.7476829999999999</v>
      </c>
      <c r="G5" s="897">
        <f t="shared" si="0"/>
        <v>0</v>
      </c>
    </row>
    <row r="6" spans="1:9">
      <c r="A6" s="337">
        <v>42461</v>
      </c>
      <c r="B6" s="898">
        <v>4.87</v>
      </c>
      <c r="C6" s="898">
        <v>0.34</v>
      </c>
      <c r="D6" s="898">
        <v>62.9</v>
      </c>
      <c r="E6" s="898">
        <v>2.95</v>
      </c>
      <c r="F6" s="898">
        <v>1.7589999999999999</v>
      </c>
      <c r="G6" s="898">
        <v>0</v>
      </c>
    </row>
    <row r="7" spans="1:9">
      <c r="A7" s="337">
        <v>42491</v>
      </c>
      <c r="B7" s="898">
        <v>4.4826589999999999</v>
      </c>
      <c r="C7" s="898">
        <v>0.147559</v>
      </c>
      <c r="D7" s="898">
        <v>26.210110499999999</v>
      </c>
      <c r="E7" s="898">
        <v>0.36206664</v>
      </c>
      <c r="F7" s="898">
        <v>0.86928300000000003</v>
      </c>
      <c r="G7" s="898">
        <v>0</v>
      </c>
    </row>
    <row r="8" spans="1:9">
      <c r="A8" s="337">
        <v>42522</v>
      </c>
      <c r="B8" s="898">
        <v>5.4626089999999996</v>
      </c>
      <c r="C8" s="898">
        <v>0.13509199999999999</v>
      </c>
      <c r="D8" s="898">
        <v>30.587928999999999</v>
      </c>
      <c r="E8" s="898">
        <v>0.48510441999999993</v>
      </c>
      <c r="F8" s="898">
        <v>0.11940000000000001</v>
      </c>
      <c r="G8" s="898">
        <v>0</v>
      </c>
    </row>
    <row r="9" spans="1:9" s="693" customFormat="1" ht="14.25" customHeight="1">
      <c r="A9" s="1185" t="str">
        <f>'[8]1'!A43</f>
        <v>$ indicates as on June 30, 2016.</v>
      </c>
      <c r="B9" s="1185"/>
      <c r="C9" s="1185"/>
      <c r="D9" s="1185"/>
      <c r="E9" s="1185"/>
    </row>
    <row r="10" spans="1:9" s="693" customFormat="1" ht="12">
      <c r="A10" s="694" t="s">
        <v>336</v>
      </c>
    </row>
    <row r="16" spans="1:9">
      <c r="C16" s="693"/>
      <c r="D16" s="693"/>
      <c r="E16" s="693"/>
      <c r="F16" s="693"/>
      <c r="G16" s="693"/>
      <c r="H16" s="693"/>
      <c r="I16" s="693"/>
    </row>
  </sheetData>
  <mergeCells count="6">
    <mergeCell ref="A9:E9"/>
    <mergeCell ref="A1:I1"/>
    <mergeCell ref="A2:A3"/>
    <mergeCell ref="B2:C2"/>
    <mergeCell ref="D2:E2"/>
    <mergeCell ref="F2:G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I23"/>
  <sheetViews>
    <sheetView zoomScaleSheetLayoutView="100" workbookViewId="0">
      <selection activeCell="B3" sqref="B3:G3"/>
    </sheetView>
  </sheetViews>
  <sheetFormatPr defaultColWidth="9.140625" defaultRowHeight="12.75"/>
  <cols>
    <col min="1" max="1" width="7" style="57" customWidth="1"/>
    <col min="2" max="2" width="7.140625" style="57" customWidth="1"/>
    <col min="3" max="3" width="9" style="57" customWidth="1"/>
    <col min="4" max="4" width="7" style="57" customWidth="1"/>
    <col min="5" max="5" width="9" style="57" customWidth="1"/>
    <col min="6" max="6" width="6.85546875" style="57" customWidth="1"/>
    <col min="7" max="7" width="9.28515625" style="57" customWidth="1"/>
    <col min="8" max="8" width="6.42578125" style="57" customWidth="1"/>
    <col min="9" max="9" width="8.42578125" style="57" customWidth="1"/>
    <col min="10" max="11" width="9.140625" style="57"/>
    <col min="12" max="12" width="8.7109375" style="57" customWidth="1"/>
    <col min="13" max="16384" width="9.140625" style="57"/>
  </cols>
  <sheetData>
    <row r="1" spans="1:9" s="52" customFormat="1" ht="17.25" customHeight="1">
      <c r="A1" s="927" t="str">
        <f>Tables!A5</f>
        <v>Table 4: Substantial Acquisition of Shares and Takeovers</v>
      </c>
      <c r="B1" s="927"/>
      <c r="C1" s="927"/>
      <c r="D1" s="927"/>
      <c r="E1" s="927"/>
      <c r="F1" s="927"/>
      <c r="G1" s="927"/>
      <c r="H1" s="927"/>
      <c r="I1" s="927"/>
    </row>
    <row r="2" spans="1:9" s="53" customFormat="1" ht="13.5" customHeight="1">
      <c r="A2" s="922" t="s">
        <v>125</v>
      </c>
      <c r="B2" s="930" t="s">
        <v>126</v>
      </c>
      <c r="C2" s="930"/>
      <c r="D2" s="930"/>
      <c r="E2" s="930"/>
      <c r="F2" s="930"/>
      <c r="G2" s="930"/>
      <c r="H2" s="930"/>
      <c r="I2" s="930"/>
    </row>
    <row r="3" spans="1:9" s="53" customFormat="1" ht="14.25" customHeight="1">
      <c r="A3" s="928"/>
      <c r="B3" s="931" t="s">
        <v>127</v>
      </c>
      <c r="C3" s="932"/>
      <c r="D3" s="932"/>
      <c r="E3" s="932"/>
      <c r="F3" s="932"/>
      <c r="G3" s="933"/>
      <c r="H3" s="930" t="s">
        <v>128</v>
      </c>
      <c r="I3" s="930"/>
    </row>
    <row r="4" spans="1:9" s="53" customFormat="1" ht="28.5" customHeight="1">
      <c r="A4" s="928"/>
      <c r="B4" s="921" t="s">
        <v>129</v>
      </c>
      <c r="C4" s="934"/>
      <c r="D4" s="921" t="s">
        <v>130</v>
      </c>
      <c r="E4" s="934"/>
      <c r="F4" s="935" t="s">
        <v>131</v>
      </c>
      <c r="G4" s="933"/>
      <c r="H4" s="922" t="s">
        <v>132</v>
      </c>
      <c r="I4" s="922" t="s">
        <v>133</v>
      </c>
    </row>
    <row r="5" spans="1:9" s="53" customFormat="1" ht="28.5" customHeight="1">
      <c r="A5" s="929"/>
      <c r="B5" s="54" t="s">
        <v>132</v>
      </c>
      <c r="C5" s="34" t="s">
        <v>133</v>
      </c>
      <c r="D5" s="54" t="s">
        <v>132</v>
      </c>
      <c r="E5" s="34" t="s">
        <v>133</v>
      </c>
      <c r="F5" s="54" t="s">
        <v>132</v>
      </c>
      <c r="G5" s="34" t="s">
        <v>133</v>
      </c>
      <c r="H5" s="929"/>
      <c r="I5" s="929"/>
    </row>
    <row r="6" spans="1:9" ht="15.75" customHeight="1">
      <c r="A6" s="55" t="s">
        <v>677</v>
      </c>
      <c r="B6" s="56">
        <v>61</v>
      </c>
      <c r="C6" s="56">
        <v>6868.4162999999999</v>
      </c>
      <c r="D6" s="56">
        <v>6</v>
      </c>
      <c r="E6" s="56">
        <v>2847.3417000000004</v>
      </c>
      <c r="F6" s="56">
        <v>6</v>
      </c>
      <c r="G6" s="56">
        <v>2050.2707</v>
      </c>
      <c r="H6" s="56">
        <v>73</v>
      </c>
      <c r="I6" s="56">
        <v>11766.028699999999</v>
      </c>
    </row>
    <row r="7" spans="1:9" ht="15.75" customHeight="1">
      <c r="A7" s="55" t="s">
        <v>678</v>
      </c>
      <c r="B7" s="56">
        <v>13</v>
      </c>
      <c r="C7" s="56">
        <v>159.3056</v>
      </c>
      <c r="D7" s="56">
        <v>0</v>
      </c>
      <c r="E7" s="56">
        <v>0</v>
      </c>
      <c r="F7" s="56">
        <v>0</v>
      </c>
      <c r="G7" s="56">
        <v>0</v>
      </c>
      <c r="H7" s="56">
        <v>13</v>
      </c>
      <c r="I7" s="56">
        <v>159.3056</v>
      </c>
    </row>
    <row r="8" spans="1:9" ht="15.75" customHeight="1">
      <c r="A8" s="782">
        <v>42461</v>
      </c>
      <c r="B8" s="783">
        <v>5</v>
      </c>
      <c r="C8" s="783">
        <v>81.083799999999997</v>
      </c>
      <c r="D8" s="783">
        <v>0</v>
      </c>
      <c r="E8" s="783">
        <v>0</v>
      </c>
      <c r="F8" s="783">
        <v>0</v>
      </c>
      <c r="G8" s="783">
        <v>0</v>
      </c>
      <c r="H8" s="783">
        <v>5</v>
      </c>
      <c r="I8" s="783">
        <v>81.083799999999997</v>
      </c>
    </row>
    <row r="9" spans="1:9" ht="15.75" customHeight="1">
      <c r="A9" s="782">
        <v>42491</v>
      </c>
      <c r="B9" s="783">
        <v>5</v>
      </c>
      <c r="C9" s="783">
        <v>46.285499999999999</v>
      </c>
      <c r="D9" s="783">
        <v>0</v>
      </c>
      <c r="E9" s="783">
        <v>0</v>
      </c>
      <c r="F9" s="783">
        <v>0</v>
      </c>
      <c r="G9" s="783">
        <v>0</v>
      </c>
      <c r="H9" s="783">
        <v>5</v>
      </c>
      <c r="I9" s="783">
        <v>46.285499999999999</v>
      </c>
    </row>
    <row r="10" spans="1:9" ht="15.75" customHeight="1">
      <c r="A10" s="782">
        <v>42522</v>
      </c>
      <c r="B10" s="783">
        <v>3</v>
      </c>
      <c r="C10" s="783">
        <v>31.936299999999999</v>
      </c>
      <c r="D10" s="783">
        <v>0</v>
      </c>
      <c r="E10" s="783">
        <v>0</v>
      </c>
      <c r="F10" s="783">
        <v>0</v>
      </c>
      <c r="G10" s="783">
        <v>0</v>
      </c>
      <c r="H10" s="783">
        <v>3</v>
      </c>
      <c r="I10" s="783">
        <v>31.936299999999999</v>
      </c>
    </row>
    <row r="11" spans="1:9" s="61" customFormat="1" ht="12.75" customHeight="1">
      <c r="A11" s="925" t="s">
        <v>724</v>
      </c>
      <c r="B11" s="925"/>
      <c r="C11" s="925"/>
      <c r="D11" s="925"/>
      <c r="E11" s="925"/>
      <c r="F11" s="925"/>
      <c r="G11" s="59"/>
      <c r="H11" s="60"/>
      <c r="I11" s="60"/>
    </row>
    <row r="12" spans="1:9" s="61" customFormat="1">
      <c r="A12" s="926" t="s">
        <v>116</v>
      </c>
      <c r="B12" s="926"/>
      <c r="C12" s="926"/>
      <c r="D12" s="926"/>
      <c r="E12" s="926"/>
      <c r="F12" s="926"/>
      <c r="G12" s="926"/>
      <c r="H12" s="926"/>
      <c r="I12" s="926"/>
    </row>
    <row r="13" spans="1:9" s="61" customFormat="1">
      <c r="A13" s="57"/>
      <c r="B13" s="57"/>
      <c r="C13" s="57"/>
      <c r="D13" s="57"/>
      <c r="E13" s="57"/>
      <c r="F13" s="57"/>
      <c r="G13" s="57"/>
      <c r="H13" s="57"/>
      <c r="I13" s="57"/>
    </row>
    <row r="14" spans="1:9" s="61" customFormat="1">
      <c r="A14" s="57"/>
      <c r="B14" s="57"/>
      <c r="C14" s="57"/>
      <c r="D14" s="57"/>
      <c r="E14" s="57"/>
      <c r="F14" s="57"/>
      <c r="G14" s="57"/>
      <c r="H14" s="57"/>
      <c r="I14" s="57"/>
    </row>
    <row r="15" spans="1:9" s="61" customFormat="1">
      <c r="A15" s="57"/>
      <c r="B15" s="57"/>
      <c r="C15" s="57"/>
      <c r="D15" s="57"/>
      <c r="E15" s="57"/>
      <c r="F15" s="57"/>
      <c r="G15" s="57"/>
      <c r="I15" s="57"/>
    </row>
    <row r="16" spans="1:9" s="61" customFormat="1">
      <c r="A16" s="57"/>
      <c r="B16" s="57"/>
      <c r="C16" s="57"/>
      <c r="D16" s="57"/>
      <c r="E16" s="57"/>
      <c r="F16" s="57"/>
      <c r="G16" s="57"/>
      <c r="I16" s="57"/>
    </row>
    <row r="17" spans="8:8">
      <c r="H17" s="61"/>
    </row>
    <row r="18" spans="8:8">
      <c r="H18" s="61"/>
    </row>
    <row r="22" spans="8:8" ht="12.75" customHeight="1"/>
    <row r="23" spans="8:8" ht="12.75" customHeight="1"/>
  </sheetData>
  <mergeCells count="12">
    <mergeCell ref="A11:F11"/>
    <mergeCell ref="A12:I12"/>
    <mergeCell ref="A1:I1"/>
    <mergeCell ref="A2:A5"/>
    <mergeCell ref="B2:I2"/>
    <mergeCell ref="B3:G3"/>
    <mergeCell ref="H3:I3"/>
    <mergeCell ref="B4:C4"/>
    <mergeCell ref="D4:E4"/>
    <mergeCell ref="F4:G4"/>
    <mergeCell ref="H4:H5"/>
    <mergeCell ref="I4:I5"/>
  </mergeCells>
  <pageMargins left="0.75" right="0.75" top="1" bottom="1" header="0.5" footer="0.5"/>
  <pageSetup orientation="landscape" r:id="rId1"/>
  <headerFooter alignWithMargins="0"/>
</worksheet>
</file>

<file path=xl/worksheets/sheet50.xml><?xml version="1.0" encoding="utf-8"?>
<worksheet xmlns="http://schemas.openxmlformats.org/spreadsheetml/2006/main" xmlns:r="http://schemas.openxmlformats.org/officeDocument/2006/relationships">
  <dimension ref="A1:H11"/>
  <sheetViews>
    <sheetView zoomScaleSheetLayoutView="115" workbookViewId="0">
      <selection activeCell="E11" sqref="E11"/>
    </sheetView>
  </sheetViews>
  <sheetFormatPr defaultColWidth="9.140625" defaultRowHeight="12.75"/>
  <cols>
    <col min="1" max="1" width="11.7109375" style="37" customWidth="1"/>
    <col min="2" max="2" width="13.42578125" style="37" customWidth="1"/>
    <col min="3" max="3" width="11.7109375" style="37" customWidth="1"/>
    <col min="4" max="4" width="13.28515625" style="37" customWidth="1"/>
    <col min="5" max="5" width="13.7109375" style="37" customWidth="1"/>
    <col min="6" max="6" width="14.85546875" style="37" customWidth="1"/>
    <col min="7" max="12" width="9.140625" style="37"/>
    <col min="13" max="17" width="0" style="37" hidden="1" customWidth="1"/>
    <col min="18" max="16384" width="9.140625" style="37"/>
  </cols>
  <sheetData>
    <row r="1" spans="1:8" s="35" customFormat="1" ht="15.75">
      <c r="A1" s="1190" t="str">
        <f>[9]Tables!$A$50</f>
        <v>Table 49: Trends in Foreign Portfolio Investment</v>
      </c>
      <c r="B1" s="1190"/>
      <c r="C1" s="1190"/>
      <c r="D1" s="1190"/>
      <c r="E1" s="1190"/>
      <c r="F1" s="1190"/>
      <c r="G1" s="343"/>
    </row>
    <row r="2" spans="1:8" s="346" customFormat="1" ht="40.5" customHeight="1">
      <c r="A2" s="344" t="s">
        <v>125</v>
      </c>
      <c r="B2" s="344" t="s">
        <v>337</v>
      </c>
      <c r="C2" s="344" t="s">
        <v>338</v>
      </c>
      <c r="D2" s="344" t="s">
        <v>339</v>
      </c>
      <c r="E2" s="344" t="s">
        <v>340</v>
      </c>
      <c r="F2" s="344" t="s">
        <v>341</v>
      </c>
      <c r="G2" s="345"/>
    </row>
    <row r="3" spans="1:8" s="348" customFormat="1">
      <c r="A3" s="55" t="s">
        <v>677</v>
      </c>
      <c r="B3" s="347">
        <v>1324417.5300000003</v>
      </c>
      <c r="C3" s="347">
        <v>1342592.67</v>
      </c>
      <c r="D3" s="347">
        <v>-18175.139999999996</v>
      </c>
      <c r="E3" s="347">
        <v>-2522.8199999999997</v>
      </c>
      <c r="F3" s="915">
        <v>223588</v>
      </c>
    </row>
    <row r="4" spans="1:8" s="348" customFormat="1">
      <c r="A4" s="899" t="s">
        <v>755</v>
      </c>
      <c r="B4" s="347">
        <f>SUM(B5:B7)</f>
        <v>343446.94</v>
      </c>
      <c r="C4" s="347">
        <f t="shared" ref="C4:E4" si="0">SUM(C5:C7)</f>
        <v>332986.01</v>
      </c>
      <c r="D4" s="347">
        <f t="shared" si="0"/>
        <v>10460.93</v>
      </c>
      <c r="E4" s="347">
        <f t="shared" si="0"/>
        <v>1591.0400000000002</v>
      </c>
      <c r="F4" s="915">
        <f>F7</f>
        <v>225178.74000000002</v>
      </c>
    </row>
    <row r="5" spans="1:8" s="348" customFormat="1">
      <c r="A5" s="58">
        <v>42474</v>
      </c>
      <c r="B5" s="349">
        <v>118609.29</v>
      </c>
      <c r="C5" s="349">
        <v>103775.12</v>
      </c>
      <c r="D5" s="349">
        <v>14834.17</v>
      </c>
      <c r="E5" s="349">
        <v>2233.61</v>
      </c>
      <c r="F5" s="807">
        <v>225821.31</v>
      </c>
    </row>
    <row r="6" spans="1:8" s="348" customFormat="1">
      <c r="A6" s="58">
        <v>42504</v>
      </c>
      <c r="B6" s="349">
        <v>107126.34</v>
      </c>
      <c r="C6" s="349">
        <v>108992.22</v>
      </c>
      <c r="D6" s="349">
        <v>-1865.88</v>
      </c>
      <c r="E6" s="349">
        <v>-275.58</v>
      </c>
      <c r="F6" s="807">
        <v>225545.73</v>
      </c>
    </row>
    <row r="7" spans="1:8" s="348" customFormat="1">
      <c r="A7" s="58">
        <v>42535</v>
      </c>
      <c r="B7" s="349">
        <v>117711.31</v>
      </c>
      <c r="C7" s="349">
        <v>120218.67</v>
      </c>
      <c r="D7" s="349">
        <v>-2507.36</v>
      </c>
      <c r="E7" s="349">
        <v>-366.99</v>
      </c>
      <c r="F7" s="807">
        <v>225178.74000000002</v>
      </c>
    </row>
    <row r="8" spans="1:8" s="348" customFormat="1">
      <c r="A8" s="1084" t="str">
        <f>'[8]1'!A43</f>
        <v>$ indicates as on June 30, 2016.</v>
      </c>
      <c r="B8" s="1084"/>
      <c r="C8" s="1084"/>
      <c r="D8" s="1084"/>
      <c r="E8" s="1084"/>
      <c r="F8" s="1084"/>
      <c r="H8" s="350"/>
    </row>
    <row r="9" spans="1:8" s="348" customFormat="1">
      <c r="A9" s="1191" t="s">
        <v>342</v>
      </c>
      <c r="B9" s="1191"/>
      <c r="C9" s="1191"/>
      <c r="D9" s="1191"/>
      <c r="E9" s="1191"/>
      <c r="F9" s="1191"/>
    </row>
    <row r="10" spans="1:8">
      <c r="A10" s="351"/>
      <c r="B10" s="351"/>
      <c r="C10" s="351"/>
      <c r="D10" s="351"/>
      <c r="E10" s="351"/>
      <c r="F10" s="351"/>
    </row>
    <row r="11" spans="1:8">
      <c r="F11" s="352"/>
    </row>
  </sheetData>
  <mergeCells count="3">
    <mergeCell ref="A1:F1"/>
    <mergeCell ref="A9:F9"/>
    <mergeCell ref="A8:F8"/>
  </mergeCells>
  <pageMargins left="0.75" right="0.75" top="1" bottom="1" header="0.5" footer="0.5"/>
  <pageSetup orientation="portrait" r:id="rId1"/>
  <headerFooter alignWithMargins="0"/>
</worksheet>
</file>

<file path=xl/worksheets/sheet51.xml><?xml version="1.0" encoding="utf-8"?>
<worksheet xmlns="http://schemas.openxmlformats.org/spreadsheetml/2006/main" xmlns:r="http://schemas.openxmlformats.org/officeDocument/2006/relationships">
  <dimension ref="A1:I10"/>
  <sheetViews>
    <sheetView zoomScaleSheetLayoutView="90" workbookViewId="0">
      <selection activeCell="C13" sqref="C13"/>
    </sheetView>
  </sheetViews>
  <sheetFormatPr defaultRowHeight="15"/>
  <cols>
    <col min="1" max="1" width="8.7109375" customWidth="1"/>
    <col min="2" max="2" width="15.42578125" customWidth="1"/>
    <col min="3" max="3" width="15.5703125" customWidth="1"/>
    <col min="4" max="4" width="16.140625" customWidth="1"/>
    <col min="5" max="5" width="16.7109375" customWidth="1"/>
    <col min="6" max="6" width="16.42578125" customWidth="1"/>
    <col min="7" max="7" width="13" customWidth="1"/>
    <col min="9" max="9" width="8.5703125" customWidth="1"/>
    <col min="13" max="17" width="0" hidden="1" customWidth="1"/>
  </cols>
  <sheetData>
    <row r="1" spans="1:9" s="695" customFormat="1" ht="30.75" customHeight="1">
      <c r="A1" s="1193" t="s">
        <v>686</v>
      </c>
      <c r="B1" s="1193"/>
      <c r="C1" s="1193"/>
      <c r="D1" s="1193"/>
      <c r="E1" s="1193"/>
      <c r="F1" s="1193"/>
      <c r="G1" s="1193"/>
      <c r="H1" s="1193"/>
    </row>
    <row r="2" spans="1:9" ht="96.75" customHeight="1">
      <c r="A2" s="344" t="s">
        <v>134</v>
      </c>
      <c r="B2" s="602" t="s">
        <v>343</v>
      </c>
      <c r="C2" s="602" t="s">
        <v>344</v>
      </c>
      <c r="D2" s="602" t="s">
        <v>345</v>
      </c>
      <c r="E2" s="602" t="s">
        <v>346</v>
      </c>
      <c r="F2" s="602" t="s">
        <v>347</v>
      </c>
    </row>
    <row r="3" spans="1:9" ht="15" customHeight="1">
      <c r="A3" s="55" t="s">
        <v>677</v>
      </c>
      <c r="B3" s="347">
        <v>223077</v>
      </c>
      <c r="C3" s="347">
        <v>169470</v>
      </c>
      <c r="D3" s="347">
        <v>2224537</v>
      </c>
      <c r="E3" s="353">
        <v>10</v>
      </c>
      <c r="F3" s="353">
        <v>7.6</v>
      </c>
    </row>
    <row r="4" spans="1:9" ht="15" customHeight="1">
      <c r="A4" s="55" t="s">
        <v>678</v>
      </c>
      <c r="B4" s="347">
        <f>B7</f>
        <v>210731</v>
      </c>
      <c r="C4" s="347">
        <f t="shared" ref="C4:F4" si="0">C7</f>
        <v>161379</v>
      </c>
      <c r="D4" s="347">
        <f t="shared" si="0"/>
        <v>2387685</v>
      </c>
      <c r="E4" s="353">
        <f t="shared" si="0"/>
        <v>8.8000000000000007</v>
      </c>
      <c r="F4" s="353">
        <f t="shared" si="0"/>
        <v>6.8</v>
      </c>
    </row>
    <row r="5" spans="1:9" ht="15" customHeight="1">
      <c r="A5" s="58">
        <v>42461</v>
      </c>
      <c r="B5" s="349">
        <v>212132</v>
      </c>
      <c r="C5" s="349">
        <v>161280</v>
      </c>
      <c r="D5" s="349">
        <v>2281346</v>
      </c>
      <c r="E5" s="354">
        <v>9.3000000000000007</v>
      </c>
      <c r="F5" s="354">
        <v>7.1</v>
      </c>
    </row>
    <row r="6" spans="1:9" ht="15" customHeight="1">
      <c r="A6" s="58">
        <v>42491</v>
      </c>
      <c r="B6" s="349">
        <v>215338</v>
      </c>
      <c r="C6" s="349">
        <v>160867</v>
      </c>
      <c r="D6" s="349">
        <v>2348618</v>
      </c>
      <c r="E6" s="354">
        <v>9.1999999999999993</v>
      </c>
      <c r="F6" s="354">
        <v>6.8</v>
      </c>
    </row>
    <row r="7" spans="1:9" ht="15" customHeight="1">
      <c r="A7" s="58">
        <v>42522</v>
      </c>
      <c r="B7" s="349">
        <v>210731</v>
      </c>
      <c r="C7" s="349">
        <v>161379</v>
      </c>
      <c r="D7" s="349">
        <v>2387685</v>
      </c>
      <c r="E7" s="354">
        <v>8.8000000000000007</v>
      </c>
      <c r="F7" s="354">
        <v>6.8</v>
      </c>
    </row>
    <row r="8" spans="1:9" s="688" customFormat="1" ht="40.5" customHeight="1">
      <c r="A8" s="1194" t="s">
        <v>660</v>
      </c>
      <c r="B8" s="1194"/>
      <c r="C8" s="1194"/>
      <c r="D8" s="1194"/>
      <c r="E8" s="1194"/>
      <c r="F8" s="1194"/>
      <c r="G8" s="1194"/>
      <c r="H8" s="1194"/>
      <c r="I8" s="1194"/>
    </row>
    <row r="9" spans="1:9">
      <c r="A9" s="1192" t="s">
        <v>723</v>
      </c>
      <c r="B9" s="1192"/>
      <c r="C9" s="1192"/>
      <c r="D9" s="1192"/>
      <c r="E9" s="1192"/>
      <c r="F9" s="356"/>
    </row>
    <row r="10" spans="1:9">
      <c r="A10" s="1191" t="s">
        <v>116</v>
      </c>
      <c r="B10" s="1191"/>
      <c r="F10" s="696"/>
    </row>
  </sheetData>
  <mergeCells count="4">
    <mergeCell ref="A10:B10"/>
    <mergeCell ref="A9:E9"/>
    <mergeCell ref="A1:H1"/>
    <mergeCell ref="A8:I8"/>
  </mergeCells>
  <pageMargins left="0.45" right="0.45" top="0.5" bottom="0.5" header="0.3" footer="0.3"/>
  <pageSetup orientation="landscape" r:id="rId1"/>
</worksheet>
</file>

<file path=xl/worksheets/sheet52.xml><?xml version="1.0" encoding="utf-8"?>
<worksheet xmlns="http://schemas.openxmlformats.org/spreadsheetml/2006/main" xmlns:r="http://schemas.openxmlformats.org/officeDocument/2006/relationships">
  <dimension ref="A1:AR15"/>
  <sheetViews>
    <sheetView zoomScaleSheetLayoutView="100" workbookViewId="0">
      <pane xSplit="1" ySplit="3" topLeftCell="B4" activePane="bottomRight" state="frozen"/>
      <selection activeCell="C19" sqref="C19"/>
      <selection pane="topRight" activeCell="C19" sqref="C19"/>
      <selection pane="bottomLeft" activeCell="C19" sqref="C19"/>
      <selection pane="bottomRight" activeCell="C8" sqref="C8"/>
    </sheetView>
  </sheetViews>
  <sheetFormatPr defaultColWidth="9.140625" defaultRowHeight="12.75"/>
  <cols>
    <col min="1" max="1" width="8.7109375" style="45" customWidth="1"/>
    <col min="2" max="2" width="5.5703125" style="45" customWidth="1"/>
    <col min="3" max="3" width="7.7109375" style="45" customWidth="1"/>
    <col min="4" max="4" width="4.85546875" style="45" customWidth="1"/>
    <col min="5" max="5" width="7.5703125" style="45" customWidth="1"/>
    <col min="6" max="6" width="5.140625" style="45" customWidth="1"/>
    <col min="7" max="7" width="7.28515625" style="45" customWidth="1"/>
    <col min="8" max="8" width="5.140625" style="45" customWidth="1"/>
    <col min="9" max="9" width="8" style="45" customWidth="1"/>
    <col min="10" max="10" width="5.140625" style="45" customWidth="1"/>
    <col min="11" max="11" width="8" style="45" customWidth="1"/>
    <col min="12" max="12" width="5.140625" style="45" customWidth="1"/>
    <col min="13" max="13" width="7.5703125" style="45" customWidth="1"/>
    <col min="14" max="14" width="5.140625" style="45" customWidth="1"/>
    <col min="15" max="15" width="7.7109375" style="45" customWidth="1"/>
    <col min="16" max="16" width="5.140625" style="45" customWidth="1"/>
    <col min="17" max="17" width="8" style="45" customWidth="1"/>
    <col min="18" max="18" width="5.5703125" style="45" customWidth="1"/>
    <col min="19" max="19" width="7.7109375" style="45" customWidth="1"/>
    <col min="20" max="20" width="4.85546875" style="45" customWidth="1"/>
    <col min="21" max="21" width="8" style="45" customWidth="1"/>
    <col min="22" max="22" width="5.42578125" style="45" customWidth="1"/>
    <col min="23" max="23" width="8.5703125" style="45" customWidth="1"/>
    <col min="24" max="24" width="4.7109375" style="118" customWidth="1"/>
    <col min="25" max="25" width="8.140625" style="118" customWidth="1"/>
    <col min="26" max="26" width="5.85546875" style="118" customWidth="1"/>
    <col min="27" max="27" width="8" style="118" customWidth="1"/>
    <col min="28" max="28" width="5.85546875" style="45" customWidth="1"/>
    <col min="29" max="29" width="7.7109375" style="45" customWidth="1"/>
    <col min="30" max="30" width="7.5703125" style="45" customWidth="1"/>
    <col min="31" max="31" width="12.140625" style="578" customWidth="1"/>
    <col min="32" max="32" width="17" style="578" customWidth="1"/>
    <col min="33" max="44" width="12.140625" style="578" customWidth="1"/>
    <col min="45" max="16384" width="9.140625" style="45"/>
  </cols>
  <sheetData>
    <row r="1" spans="1:44" s="44" customFormat="1" ht="15.75">
      <c r="A1" s="170" t="str">
        <f>[9]Tables!$A$52</f>
        <v>Table 51: Assets under the Custody of Custodians</v>
      </c>
      <c r="X1" s="79"/>
      <c r="Y1" s="79"/>
      <c r="Z1" s="79"/>
      <c r="AA1" s="79"/>
      <c r="AE1" s="576"/>
      <c r="AF1" s="576"/>
      <c r="AG1" s="576"/>
      <c r="AH1" s="576"/>
      <c r="AI1" s="576"/>
      <c r="AJ1" s="576"/>
      <c r="AK1" s="576"/>
      <c r="AL1" s="576"/>
      <c r="AM1" s="576"/>
      <c r="AN1" s="576"/>
      <c r="AO1" s="576"/>
      <c r="AP1" s="576"/>
      <c r="AQ1" s="576"/>
      <c r="AR1" s="576"/>
    </row>
    <row r="2" spans="1:44" s="44" customFormat="1" ht="47.25" customHeight="1">
      <c r="A2" s="1201" t="s">
        <v>635</v>
      </c>
      <c r="B2" s="1203" t="s">
        <v>636</v>
      </c>
      <c r="C2" s="1200"/>
      <c r="D2" s="1196" t="s">
        <v>637</v>
      </c>
      <c r="E2" s="1197"/>
      <c r="F2" s="1196" t="s">
        <v>638</v>
      </c>
      <c r="G2" s="1197"/>
      <c r="H2" s="1196" t="s">
        <v>639</v>
      </c>
      <c r="I2" s="1197"/>
      <c r="J2" s="1200" t="s">
        <v>640</v>
      </c>
      <c r="K2" s="1200"/>
      <c r="L2" s="1200" t="s">
        <v>641</v>
      </c>
      <c r="M2" s="1200"/>
      <c r="N2" s="1200" t="s">
        <v>94</v>
      </c>
      <c r="O2" s="1200"/>
      <c r="P2" s="1200" t="s">
        <v>642</v>
      </c>
      <c r="Q2" s="1200"/>
      <c r="R2" s="1200" t="s">
        <v>263</v>
      </c>
      <c r="S2" s="1200"/>
      <c r="T2" s="1196" t="s">
        <v>643</v>
      </c>
      <c r="U2" s="1197"/>
      <c r="V2" s="1196" t="s">
        <v>644</v>
      </c>
      <c r="W2" s="1197"/>
      <c r="X2" s="1196" t="s">
        <v>645</v>
      </c>
      <c r="Y2" s="1197"/>
      <c r="Z2" s="1200" t="s">
        <v>162</v>
      </c>
      <c r="AA2" s="1200"/>
      <c r="AB2" s="1200" t="s">
        <v>128</v>
      </c>
      <c r="AC2" s="1200"/>
      <c r="AE2" s="576"/>
      <c r="AF2" s="576"/>
      <c r="AG2" s="576"/>
      <c r="AH2" s="576"/>
      <c r="AI2" s="576"/>
      <c r="AJ2" s="576"/>
      <c r="AK2" s="576"/>
      <c r="AL2" s="576"/>
      <c r="AM2" s="576"/>
      <c r="AN2" s="576"/>
      <c r="AO2" s="576"/>
      <c r="AP2" s="576"/>
      <c r="AQ2" s="576"/>
      <c r="AR2" s="576"/>
    </row>
    <row r="3" spans="1:44" s="44" customFormat="1" ht="38.25" customHeight="1">
      <c r="A3" s="1202"/>
      <c r="B3" s="604" t="s">
        <v>646</v>
      </c>
      <c r="C3" s="604" t="s">
        <v>647</v>
      </c>
      <c r="D3" s="604" t="s">
        <v>646</v>
      </c>
      <c r="E3" s="604" t="s">
        <v>647</v>
      </c>
      <c r="F3" s="604" t="s">
        <v>646</v>
      </c>
      <c r="G3" s="604" t="s">
        <v>647</v>
      </c>
      <c r="H3" s="604" t="s">
        <v>646</v>
      </c>
      <c r="I3" s="604" t="s">
        <v>647</v>
      </c>
      <c r="J3" s="604" t="s">
        <v>646</v>
      </c>
      <c r="K3" s="604" t="s">
        <v>647</v>
      </c>
      <c r="L3" s="604" t="s">
        <v>646</v>
      </c>
      <c r="M3" s="604" t="s">
        <v>647</v>
      </c>
      <c r="N3" s="604" t="s">
        <v>646</v>
      </c>
      <c r="O3" s="604" t="s">
        <v>647</v>
      </c>
      <c r="P3" s="604" t="s">
        <v>646</v>
      </c>
      <c r="Q3" s="604" t="s">
        <v>647</v>
      </c>
      <c r="R3" s="604" t="s">
        <v>646</v>
      </c>
      <c r="S3" s="604" t="s">
        <v>647</v>
      </c>
      <c r="T3" s="604" t="s">
        <v>646</v>
      </c>
      <c r="U3" s="604" t="s">
        <v>647</v>
      </c>
      <c r="V3" s="604" t="s">
        <v>646</v>
      </c>
      <c r="W3" s="604" t="s">
        <v>647</v>
      </c>
      <c r="X3" s="604" t="s">
        <v>646</v>
      </c>
      <c r="Y3" s="604" t="s">
        <v>647</v>
      </c>
      <c r="Z3" s="604" t="s">
        <v>646</v>
      </c>
      <c r="AA3" s="604" t="s">
        <v>647</v>
      </c>
      <c r="AB3" s="604" t="s">
        <v>646</v>
      </c>
      <c r="AC3" s="604" t="s">
        <v>647</v>
      </c>
      <c r="AE3" s="576"/>
      <c r="AF3" s="576"/>
      <c r="AG3" s="576"/>
      <c r="AH3" s="576"/>
      <c r="AI3" s="576"/>
      <c r="AJ3" s="576"/>
      <c r="AK3" s="576"/>
      <c r="AL3" s="576"/>
      <c r="AM3" s="576"/>
      <c r="AN3" s="576"/>
      <c r="AO3" s="576"/>
      <c r="AP3" s="576"/>
      <c r="AQ3" s="576"/>
      <c r="AR3" s="576"/>
    </row>
    <row r="4" spans="1:44" s="578" customFormat="1">
      <c r="A4" s="335" t="s">
        <v>677</v>
      </c>
      <c r="B4" s="577">
        <v>8855</v>
      </c>
      <c r="C4" s="577">
        <v>2224537.33</v>
      </c>
      <c r="D4" s="577">
        <v>63</v>
      </c>
      <c r="E4" s="577">
        <v>235913.9</v>
      </c>
      <c r="F4" s="577">
        <v>1411</v>
      </c>
      <c r="G4" s="577">
        <v>468497.71</v>
      </c>
      <c r="H4" s="577">
        <v>189</v>
      </c>
      <c r="I4" s="577">
        <v>57928.06</v>
      </c>
      <c r="J4" s="577">
        <v>23</v>
      </c>
      <c r="K4" s="577">
        <v>1657.94</v>
      </c>
      <c r="L4" s="577">
        <v>378</v>
      </c>
      <c r="M4" s="577">
        <v>2379.34</v>
      </c>
      <c r="N4" s="577">
        <v>1815</v>
      </c>
      <c r="O4" s="577">
        <v>1105914.56</v>
      </c>
      <c r="P4" s="577">
        <v>456</v>
      </c>
      <c r="Q4" s="577">
        <v>57849.16</v>
      </c>
      <c r="R4" s="577">
        <v>114</v>
      </c>
      <c r="S4" s="577">
        <v>192945.8</v>
      </c>
      <c r="T4" s="577">
        <v>489</v>
      </c>
      <c r="U4" s="577">
        <v>1227301.44</v>
      </c>
      <c r="V4" s="577">
        <v>104</v>
      </c>
      <c r="W4" s="577">
        <v>175627.34</v>
      </c>
      <c r="X4" s="577">
        <v>31</v>
      </c>
      <c r="Y4" s="577">
        <v>69999.350000000006</v>
      </c>
      <c r="Z4" s="577">
        <v>11280</v>
      </c>
      <c r="AA4" s="577">
        <v>430774</v>
      </c>
      <c r="AB4" s="577">
        <v>25208</v>
      </c>
      <c r="AC4" s="577">
        <v>6251325.9100000001</v>
      </c>
    </row>
    <row r="5" spans="1:44" s="578" customFormat="1">
      <c r="A5" s="335" t="s">
        <v>678</v>
      </c>
      <c r="B5" s="577">
        <f>B8</f>
        <v>8914</v>
      </c>
      <c r="C5" s="577">
        <f t="shared" ref="C5:AC5" si="0">C8</f>
        <v>2387685</v>
      </c>
      <c r="D5" s="577">
        <f t="shared" si="0"/>
        <v>63</v>
      </c>
      <c r="E5" s="577">
        <f t="shared" si="0"/>
        <v>250224</v>
      </c>
      <c r="F5" s="577">
        <f t="shared" si="0"/>
        <v>1434</v>
      </c>
      <c r="G5" s="577">
        <f t="shared" si="0"/>
        <v>492992</v>
      </c>
      <c r="H5" s="577">
        <f t="shared" si="0"/>
        <v>188</v>
      </c>
      <c r="I5" s="577">
        <f t="shared" si="0"/>
        <v>38951</v>
      </c>
      <c r="J5" s="577">
        <f t="shared" si="0"/>
        <v>23</v>
      </c>
      <c r="K5" s="577">
        <f t="shared" si="0"/>
        <v>1918</v>
      </c>
      <c r="L5" s="577">
        <f t="shared" si="0"/>
        <v>339</v>
      </c>
      <c r="M5" s="577">
        <f t="shared" si="0"/>
        <v>2524</v>
      </c>
      <c r="N5" s="577">
        <f t="shared" si="0"/>
        <v>1826</v>
      </c>
      <c r="O5" s="577">
        <f t="shared" si="0"/>
        <v>1207098</v>
      </c>
      <c r="P5" s="577">
        <f t="shared" si="0"/>
        <v>412</v>
      </c>
      <c r="Q5" s="577">
        <f t="shared" si="0"/>
        <v>65743</v>
      </c>
      <c r="R5" s="577">
        <f t="shared" si="0"/>
        <v>114</v>
      </c>
      <c r="S5" s="577">
        <f t="shared" si="0"/>
        <v>210359</v>
      </c>
      <c r="T5" s="577">
        <f t="shared" si="0"/>
        <v>493</v>
      </c>
      <c r="U5" s="577">
        <f t="shared" si="0"/>
        <v>1293289</v>
      </c>
      <c r="V5" s="577">
        <f t="shared" si="0"/>
        <v>92</v>
      </c>
      <c r="W5" s="577">
        <f t="shared" si="0"/>
        <v>128362</v>
      </c>
      <c r="X5" s="577">
        <f t="shared" si="0"/>
        <v>31</v>
      </c>
      <c r="Y5" s="577">
        <f t="shared" si="0"/>
        <v>76045</v>
      </c>
      <c r="Z5" s="577">
        <f t="shared" si="0"/>
        <v>11451</v>
      </c>
      <c r="AA5" s="577">
        <f t="shared" si="0"/>
        <v>453606</v>
      </c>
      <c r="AB5" s="577">
        <f t="shared" si="0"/>
        <v>25380</v>
      </c>
      <c r="AC5" s="577">
        <f t="shared" si="0"/>
        <v>6608796</v>
      </c>
    </row>
    <row r="6" spans="1:44" s="578" customFormat="1">
      <c r="A6" s="337">
        <v>42474</v>
      </c>
      <c r="B6" s="579">
        <v>8882</v>
      </c>
      <c r="C6" s="579">
        <v>2281346</v>
      </c>
      <c r="D6" s="579">
        <v>63</v>
      </c>
      <c r="E6" s="579">
        <v>240524</v>
      </c>
      <c r="F6" s="579">
        <v>1421</v>
      </c>
      <c r="G6" s="579">
        <v>475704</v>
      </c>
      <c r="H6" s="579">
        <v>187</v>
      </c>
      <c r="I6" s="579">
        <v>58148</v>
      </c>
      <c r="J6" s="579">
        <v>23</v>
      </c>
      <c r="K6" s="579">
        <v>1769</v>
      </c>
      <c r="L6" s="579">
        <v>339</v>
      </c>
      <c r="M6" s="579">
        <v>2384</v>
      </c>
      <c r="N6" s="579">
        <v>1845</v>
      </c>
      <c r="O6" s="579">
        <v>1219736</v>
      </c>
      <c r="P6" s="579">
        <v>405</v>
      </c>
      <c r="Q6" s="579">
        <v>61116</v>
      </c>
      <c r="R6" s="579">
        <v>114</v>
      </c>
      <c r="S6" s="579">
        <v>220411</v>
      </c>
      <c r="T6" s="580">
        <v>490</v>
      </c>
      <c r="U6" s="580">
        <v>1244593</v>
      </c>
      <c r="V6" s="579">
        <v>100</v>
      </c>
      <c r="W6" s="579">
        <v>179060</v>
      </c>
      <c r="X6" s="579">
        <v>31</v>
      </c>
      <c r="Y6" s="579">
        <v>69490</v>
      </c>
      <c r="Z6" s="579">
        <v>4627</v>
      </c>
      <c r="AA6" s="579">
        <v>364245</v>
      </c>
      <c r="AB6" s="579">
        <v>24933</v>
      </c>
      <c r="AC6" s="579">
        <v>6495305</v>
      </c>
    </row>
    <row r="7" spans="1:44" s="578" customFormat="1">
      <c r="A7" s="337">
        <v>42504</v>
      </c>
      <c r="B7" s="579">
        <v>8918</v>
      </c>
      <c r="C7" s="579">
        <v>2348618</v>
      </c>
      <c r="D7" s="579">
        <v>63</v>
      </c>
      <c r="E7" s="579">
        <v>250983</v>
      </c>
      <c r="F7" s="579">
        <v>1425</v>
      </c>
      <c r="G7" s="579">
        <v>481069</v>
      </c>
      <c r="H7" s="579">
        <v>188</v>
      </c>
      <c r="I7" s="579">
        <v>58486</v>
      </c>
      <c r="J7" s="579">
        <v>23</v>
      </c>
      <c r="K7" s="579">
        <v>1862</v>
      </c>
      <c r="L7" s="579">
        <v>340</v>
      </c>
      <c r="M7" s="579">
        <v>2429</v>
      </c>
      <c r="N7" s="579">
        <v>1827</v>
      </c>
      <c r="O7" s="579">
        <v>1238739</v>
      </c>
      <c r="P7" s="579">
        <v>408</v>
      </c>
      <c r="Q7" s="579">
        <v>63128</v>
      </c>
      <c r="R7" s="579">
        <v>115</v>
      </c>
      <c r="S7" s="579">
        <v>227780</v>
      </c>
      <c r="T7" s="580">
        <v>490</v>
      </c>
      <c r="U7" s="580">
        <v>1269412</v>
      </c>
      <c r="V7" s="579">
        <v>100</v>
      </c>
      <c r="W7" s="579">
        <v>182909</v>
      </c>
      <c r="X7" s="579">
        <v>31</v>
      </c>
      <c r="Y7" s="579">
        <v>74007</v>
      </c>
      <c r="Z7" s="579">
        <v>4658</v>
      </c>
      <c r="AA7" s="579">
        <v>373475</v>
      </c>
      <c r="AB7" s="579">
        <v>25095</v>
      </c>
      <c r="AC7" s="579">
        <v>6651855</v>
      </c>
    </row>
    <row r="8" spans="1:44" s="578" customFormat="1">
      <c r="A8" s="337">
        <v>42535</v>
      </c>
      <c r="B8" s="579">
        <v>8914</v>
      </c>
      <c r="C8" s="579">
        <v>2387685</v>
      </c>
      <c r="D8" s="579">
        <v>63</v>
      </c>
      <c r="E8" s="579">
        <v>250224</v>
      </c>
      <c r="F8" s="579">
        <v>1434</v>
      </c>
      <c r="G8" s="579">
        <v>492992</v>
      </c>
      <c r="H8" s="579">
        <v>188</v>
      </c>
      <c r="I8" s="579">
        <v>38951</v>
      </c>
      <c r="J8" s="579">
        <v>23</v>
      </c>
      <c r="K8" s="579">
        <v>1918</v>
      </c>
      <c r="L8" s="579">
        <v>339</v>
      </c>
      <c r="M8" s="579">
        <v>2524</v>
      </c>
      <c r="N8" s="579">
        <v>1826</v>
      </c>
      <c r="O8" s="579">
        <v>1207098</v>
      </c>
      <c r="P8" s="579">
        <v>412</v>
      </c>
      <c r="Q8" s="579">
        <v>65743</v>
      </c>
      <c r="R8" s="579">
        <v>114</v>
      </c>
      <c r="S8" s="579">
        <v>210359</v>
      </c>
      <c r="T8" s="580">
        <v>493</v>
      </c>
      <c r="U8" s="580">
        <v>1293289</v>
      </c>
      <c r="V8" s="579">
        <v>92</v>
      </c>
      <c r="W8" s="579">
        <v>128362</v>
      </c>
      <c r="X8" s="579">
        <v>31</v>
      </c>
      <c r="Y8" s="579">
        <v>76045</v>
      </c>
      <c r="Z8" s="579">
        <v>11451</v>
      </c>
      <c r="AA8" s="579">
        <v>453606</v>
      </c>
      <c r="AB8" s="579">
        <v>25380</v>
      </c>
      <c r="AC8" s="579">
        <v>6608796</v>
      </c>
    </row>
    <row r="9" spans="1:44" s="581" customFormat="1" ht="15">
      <c r="A9" s="1198" t="s">
        <v>648</v>
      </c>
      <c r="B9" s="1198"/>
      <c r="C9" s="1198"/>
      <c r="D9" s="1198"/>
      <c r="E9" s="1198"/>
      <c r="F9" s="1198"/>
      <c r="G9" s="1198"/>
      <c r="H9" s="1198"/>
      <c r="I9" s="1198"/>
      <c r="J9" s="1198"/>
      <c r="K9" s="1198"/>
      <c r="L9" s="1198"/>
      <c r="M9" s="1198"/>
      <c r="N9" s="1198"/>
      <c r="O9" s="1198"/>
      <c r="P9" s="1198"/>
      <c r="Q9" s="1198"/>
      <c r="R9" s="1198"/>
      <c r="S9" s="1198"/>
      <c r="T9" s="1198"/>
      <c r="U9" s="1198"/>
      <c r="V9" s="1198"/>
      <c r="W9" s="1198"/>
      <c r="X9" s="1198"/>
      <c r="Y9" s="1198"/>
    </row>
    <row r="10" spans="1:44" s="581" customFormat="1" ht="15">
      <c r="A10" s="1199" t="s">
        <v>649</v>
      </c>
      <c r="B10" s="1199"/>
      <c r="C10" s="1199"/>
      <c r="D10" s="1199"/>
      <c r="E10" s="1199"/>
      <c r="F10" s="1199"/>
      <c r="G10" s="1199"/>
      <c r="H10" s="1199"/>
      <c r="I10" s="1199"/>
      <c r="J10" s="1199"/>
      <c r="K10" s="1199"/>
      <c r="L10" s="1199"/>
      <c r="M10" s="1199"/>
      <c r="N10" s="1199"/>
      <c r="O10" s="1199"/>
      <c r="P10" s="698"/>
      <c r="Q10" s="698"/>
      <c r="R10" s="698"/>
      <c r="S10" s="698"/>
      <c r="T10" s="698"/>
      <c r="U10" s="698"/>
      <c r="V10" s="698"/>
      <c r="W10" s="698"/>
      <c r="X10" s="698"/>
      <c r="Y10" s="698"/>
    </row>
    <row r="11" spans="1:44" ht="15.75" customHeight="1">
      <c r="A11" s="1192" t="s">
        <v>723</v>
      </c>
      <c r="B11" s="1192"/>
      <c r="C11" s="1192"/>
      <c r="D11" s="1192"/>
      <c r="E11" s="1192"/>
      <c r="F11" s="697"/>
      <c r="G11" s="355"/>
      <c r="H11" s="582"/>
      <c r="I11" s="582"/>
      <c r="J11" s="582"/>
      <c r="K11" s="582"/>
      <c r="L11" s="582"/>
      <c r="M11" s="582"/>
      <c r="N11" s="582"/>
      <c r="O11" s="582"/>
      <c r="P11" s="582"/>
      <c r="Q11" s="582"/>
      <c r="R11" s="582"/>
      <c r="S11" s="582"/>
      <c r="T11" s="582"/>
      <c r="U11" s="582"/>
      <c r="V11" s="582"/>
      <c r="W11" s="582"/>
      <c r="X11" s="582"/>
      <c r="Y11" s="582"/>
      <c r="Z11" s="582"/>
      <c r="AA11" s="582"/>
      <c r="AB11" s="582"/>
      <c r="AC11" s="583"/>
      <c r="AE11" s="45"/>
      <c r="AF11" s="45"/>
      <c r="AG11" s="45"/>
      <c r="AH11" s="45"/>
      <c r="AI11" s="45"/>
      <c r="AJ11" s="45"/>
      <c r="AK11" s="45"/>
      <c r="AL11" s="45"/>
      <c r="AM11" s="45"/>
      <c r="AN11" s="45"/>
      <c r="AO11" s="45"/>
      <c r="AP11" s="45"/>
      <c r="AQ11" s="45"/>
      <c r="AR11" s="45"/>
    </row>
    <row r="12" spans="1:44">
      <c r="A12" s="1195" t="s">
        <v>650</v>
      </c>
      <c r="B12" s="1195"/>
      <c r="C12" s="1195"/>
      <c r="D12" s="1195"/>
      <c r="E12" s="1195"/>
      <c r="F12" s="1195"/>
      <c r="G12" s="1195"/>
      <c r="H12" s="1195"/>
      <c r="I12" s="1195"/>
      <c r="J12" s="1195"/>
      <c r="AA12" s="584"/>
      <c r="AG12" s="45"/>
      <c r="AH12" s="45"/>
      <c r="AI12" s="45"/>
      <c r="AJ12" s="45"/>
      <c r="AK12" s="45"/>
      <c r="AL12" s="45"/>
      <c r="AM12" s="45"/>
      <c r="AN12" s="45"/>
      <c r="AO12" s="45"/>
      <c r="AP12" s="45"/>
      <c r="AQ12" s="45"/>
      <c r="AR12" s="45"/>
    </row>
    <row r="13" spans="1:44">
      <c r="I13" s="582"/>
      <c r="J13" s="578"/>
      <c r="AF13" s="585"/>
      <c r="AG13" s="45"/>
      <c r="AH13" s="45"/>
      <c r="AI13" s="45"/>
      <c r="AJ13" s="45"/>
      <c r="AK13" s="45"/>
      <c r="AL13" s="45"/>
      <c r="AM13" s="45"/>
      <c r="AN13" s="45"/>
      <c r="AO13" s="45"/>
      <c r="AP13" s="45"/>
      <c r="AQ13" s="45"/>
      <c r="AR13" s="45"/>
    </row>
    <row r="14" spans="1:44">
      <c r="I14" s="582"/>
      <c r="J14" s="578"/>
    </row>
    <row r="15" spans="1:44">
      <c r="I15" s="582"/>
      <c r="J15" s="582"/>
    </row>
  </sheetData>
  <mergeCells count="19">
    <mergeCell ref="Z2:AA2"/>
    <mergeCell ref="AB2:AC2"/>
    <mergeCell ref="L2:M2"/>
    <mergeCell ref="N2:O2"/>
    <mergeCell ref="P2:Q2"/>
    <mergeCell ref="R2:S2"/>
    <mergeCell ref="T2:U2"/>
    <mergeCell ref="V2:W2"/>
    <mergeCell ref="A12:J12"/>
    <mergeCell ref="A11:E11"/>
    <mergeCell ref="D2:E2"/>
    <mergeCell ref="F2:G2"/>
    <mergeCell ref="H2:I2"/>
    <mergeCell ref="A9:Y9"/>
    <mergeCell ref="A10:O10"/>
    <mergeCell ref="J2:K2"/>
    <mergeCell ref="X2:Y2"/>
    <mergeCell ref="A2:A3"/>
    <mergeCell ref="B2:C2"/>
  </mergeCells>
  <pageMargins left="0.5" right="0.25" top="1" bottom="1" header="0.5" footer="0.5"/>
  <pageSetup scale="65" orientation="landscape" r:id="rId1"/>
  <headerFooter alignWithMargins="0"/>
</worksheet>
</file>

<file path=xl/worksheets/sheet53.xml><?xml version="1.0" encoding="utf-8"?>
<worksheet xmlns="http://schemas.openxmlformats.org/spreadsheetml/2006/main" xmlns:r="http://schemas.openxmlformats.org/officeDocument/2006/relationships">
  <dimension ref="A1:N29"/>
  <sheetViews>
    <sheetView zoomScaleSheetLayoutView="115" workbookViewId="0">
      <selection activeCell="G13" sqref="G13"/>
    </sheetView>
  </sheetViews>
  <sheetFormatPr defaultRowHeight="12.75"/>
  <cols>
    <col min="1" max="1" width="8.7109375" style="37" customWidth="1"/>
    <col min="2" max="8" width="9.85546875" style="37" customWidth="1"/>
    <col min="9" max="9" width="9.28515625" style="37" customWidth="1"/>
    <col min="10" max="10" width="9.85546875" style="37" customWidth="1"/>
    <col min="11" max="11" width="12.7109375" style="37" customWidth="1"/>
    <col min="12" max="12" width="9.140625" style="37"/>
    <col min="13" max="17" width="9.140625" style="37" customWidth="1"/>
    <col min="18" max="16384" width="9.140625" style="37"/>
  </cols>
  <sheetData>
    <row r="1" spans="1:14" s="357" customFormat="1" ht="19.5" thickBot="1">
      <c r="A1" s="1204" t="s">
        <v>687</v>
      </c>
      <c r="B1" s="1204"/>
      <c r="C1" s="1204"/>
      <c r="D1" s="1204"/>
      <c r="E1" s="1204"/>
      <c r="F1" s="1204"/>
      <c r="G1" s="1204"/>
      <c r="H1" s="1204"/>
      <c r="I1" s="1204"/>
      <c r="J1" s="1204"/>
      <c r="K1" s="1204"/>
    </row>
    <row r="2" spans="1:14" s="357" customFormat="1" ht="15" customHeight="1">
      <c r="A2" s="1205" t="s">
        <v>134</v>
      </c>
      <c r="B2" s="1207" t="s">
        <v>348</v>
      </c>
      <c r="C2" s="1207"/>
      <c r="D2" s="1207"/>
      <c r="E2" s="1207" t="s">
        <v>349</v>
      </c>
      <c r="F2" s="1207"/>
      <c r="G2" s="1207"/>
      <c r="H2" s="1207" t="s">
        <v>350</v>
      </c>
      <c r="I2" s="1207"/>
      <c r="J2" s="1207"/>
      <c r="K2" s="1208" t="s">
        <v>351</v>
      </c>
    </row>
    <row r="3" spans="1:14" s="358" customFormat="1" ht="39.75" customHeight="1">
      <c r="A3" s="1206"/>
      <c r="B3" s="602" t="s">
        <v>352</v>
      </c>
      <c r="C3" s="602" t="s">
        <v>353</v>
      </c>
      <c r="D3" s="603" t="s">
        <v>354</v>
      </c>
      <c r="E3" s="602" t="s">
        <v>355</v>
      </c>
      <c r="F3" s="602" t="s">
        <v>353</v>
      </c>
      <c r="G3" s="603" t="s">
        <v>354</v>
      </c>
      <c r="H3" s="602" t="s">
        <v>352</v>
      </c>
      <c r="I3" s="602" t="s">
        <v>353</v>
      </c>
      <c r="J3" s="603" t="s">
        <v>128</v>
      </c>
      <c r="K3" s="1209"/>
    </row>
    <row r="4" spans="1:14" s="348" customFormat="1">
      <c r="A4" s="55" t="s">
        <v>677</v>
      </c>
      <c r="B4" s="359">
        <v>11126276.537488604</v>
      </c>
      <c r="C4" s="359">
        <v>2639278.6617867127</v>
      </c>
      <c r="D4" s="359">
        <v>13765555.199275315</v>
      </c>
      <c r="E4" s="359">
        <v>11034883.021488674</v>
      </c>
      <c r="F4" s="359">
        <v>2596491.9012937243</v>
      </c>
      <c r="G4" s="359">
        <v>13631374.527694194</v>
      </c>
      <c r="H4" s="359">
        <v>91393.522210038471</v>
      </c>
      <c r="I4" s="359">
        <v>42786.752442223515</v>
      </c>
      <c r="J4" s="359">
        <v>134180.53207055948</v>
      </c>
      <c r="K4" s="360">
        <v>1232824</v>
      </c>
    </row>
    <row r="5" spans="1:14" s="348" customFormat="1">
      <c r="A5" s="55" t="s">
        <v>678</v>
      </c>
      <c r="B5" s="359">
        <f>SUM(B6:B8)</f>
        <v>3275316.424100982</v>
      </c>
      <c r="C5" s="359">
        <f t="shared" ref="C5:J5" si="0">SUM(C6:C8)</f>
        <v>830713.31061051355</v>
      </c>
      <c r="D5" s="359">
        <f t="shared" si="0"/>
        <v>4106029.7347114957</v>
      </c>
      <c r="E5" s="359">
        <f t="shared" si="0"/>
        <v>3204335.5936072189</v>
      </c>
      <c r="F5" s="359">
        <f t="shared" si="0"/>
        <v>811253.07514001965</v>
      </c>
      <c r="G5" s="359">
        <f t="shared" si="0"/>
        <v>4015588.6687472383</v>
      </c>
      <c r="H5" s="359">
        <f t="shared" si="0"/>
        <v>70980.83049376453</v>
      </c>
      <c r="I5" s="359">
        <f t="shared" si="0"/>
        <v>19460.235470493943</v>
      </c>
      <c r="J5" s="359">
        <f t="shared" si="0"/>
        <v>90441.06596425848</v>
      </c>
      <c r="K5" s="360">
        <f>K8</f>
        <v>1380746.695586914</v>
      </c>
    </row>
    <row r="6" spans="1:14" s="348" customFormat="1">
      <c r="A6" s="58">
        <v>42474</v>
      </c>
      <c r="B6" s="361">
        <v>886910.84398874501</v>
      </c>
      <c r="C6" s="361">
        <v>240381.96</v>
      </c>
      <c r="D6" s="361">
        <f>B6+C6</f>
        <v>1127292.803988745</v>
      </c>
      <c r="E6" s="361">
        <v>750882.907380883</v>
      </c>
      <c r="F6" s="361">
        <v>206249.24</v>
      </c>
      <c r="G6" s="361">
        <f>E6+F6</f>
        <v>957132.14738088299</v>
      </c>
      <c r="H6" s="361">
        <v>136027.936607863</v>
      </c>
      <c r="I6" s="361">
        <v>34132.720000000001</v>
      </c>
      <c r="J6" s="361">
        <f>H6+I6</f>
        <v>170160.656607863</v>
      </c>
      <c r="K6" s="362">
        <v>1421952.0639961101</v>
      </c>
    </row>
    <row r="7" spans="1:14" s="348" customFormat="1">
      <c r="A7" s="58">
        <v>42504</v>
      </c>
      <c r="B7" s="361">
        <v>1172437.2049852535</v>
      </c>
      <c r="C7" s="361">
        <v>282745.83142298867</v>
      </c>
      <c r="D7" s="361">
        <f>B7+C7</f>
        <v>1455183.0364082423</v>
      </c>
      <c r="E7" s="361">
        <v>1212990.3443535352</v>
      </c>
      <c r="F7" s="361">
        <v>300377.21651562862</v>
      </c>
      <c r="G7" s="361">
        <f>E7+F7</f>
        <v>1513367.5608691638</v>
      </c>
      <c r="H7" s="361">
        <v>-40553.139368281511</v>
      </c>
      <c r="I7" s="361">
        <v>-17631.385092640026</v>
      </c>
      <c r="J7" s="361">
        <f>H7+I7</f>
        <v>-58184.524460921537</v>
      </c>
      <c r="K7" s="362">
        <v>1381625.0507452644</v>
      </c>
    </row>
    <row r="8" spans="1:14" s="348" customFormat="1">
      <c r="A8" s="58">
        <v>42535</v>
      </c>
      <c r="B8" s="361">
        <v>1215968.3751269835</v>
      </c>
      <c r="C8" s="361">
        <v>307585.51918752491</v>
      </c>
      <c r="D8" s="361">
        <f>B8+C8</f>
        <v>1523553.8943145084</v>
      </c>
      <c r="E8" s="361">
        <v>1240462.3418728006</v>
      </c>
      <c r="F8" s="361">
        <v>304626.61862439103</v>
      </c>
      <c r="G8" s="361">
        <f>E8+F8</f>
        <v>1545088.9604971916</v>
      </c>
      <c r="H8" s="361">
        <v>-24493.966745816957</v>
      </c>
      <c r="I8" s="361">
        <v>2958.9005631339678</v>
      </c>
      <c r="J8" s="361">
        <f>H8+I8</f>
        <v>-21535.066182682989</v>
      </c>
      <c r="K8" s="362">
        <v>1380746.695586914</v>
      </c>
    </row>
    <row r="9" spans="1:14" ht="12.75" customHeight="1">
      <c r="A9" s="1084" t="str">
        <f>'[8]1'!A43</f>
        <v>$ indicates as on June 30, 2016.</v>
      </c>
      <c r="B9" s="1084"/>
      <c r="C9" s="1084"/>
      <c r="D9" s="1084"/>
      <c r="E9" s="1084"/>
      <c r="M9" s="348"/>
      <c r="N9" s="348"/>
    </row>
    <row r="10" spans="1:14" ht="15.75">
      <c r="A10" s="363" t="s">
        <v>116</v>
      </c>
      <c r="B10" s="363"/>
      <c r="C10" s="363"/>
      <c r="D10" s="363"/>
      <c r="E10" s="364"/>
      <c r="M10" s="348"/>
      <c r="N10" s="348"/>
    </row>
    <row r="11" spans="1:14" ht="15.75">
      <c r="A11" s="364"/>
      <c r="B11" s="364"/>
      <c r="C11" s="364"/>
      <c r="D11" s="364"/>
      <c r="E11" s="365"/>
      <c r="F11" s="348"/>
      <c r="G11" s="366"/>
      <c r="H11" s="366"/>
      <c r="I11" s="366"/>
      <c r="J11" s="366"/>
      <c r="K11" s="348"/>
      <c r="M11" s="348"/>
      <c r="N11" s="348"/>
    </row>
    <row r="12" spans="1:14" ht="15.75">
      <c r="A12" s="364"/>
      <c r="B12" s="364"/>
      <c r="C12" s="364"/>
      <c r="D12" s="364"/>
      <c r="F12" s="348"/>
      <c r="G12" s="366"/>
      <c r="H12" s="366"/>
      <c r="I12" s="366"/>
      <c r="J12" s="366"/>
      <c r="K12" s="348"/>
    </row>
    <row r="13" spans="1:14">
      <c r="F13" s="348"/>
      <c r="G13" s="366"/>
      <c r="H13" s="366"/>
      <c r="I13" s="366"/>
      <c r="J13" s="366"/>
      <c r="K13" s="348"/>
    </row>
    <row r="14" spans="1:14">
      <c r="G14" s="366"/>
      <c r="H14" s="366"/>
      <c r="I14" s="366"/>
      <c r="J14" s="366"/>
      <c r="K14" s="348"/>
    </row>
    <row r="15" spans="1:14">
      <c r="B15" s="366"/>
      <c r="C15" s="366"/>
      <c r="D15" s="366"/>
      <c r="E15" s="366"/>
      <c r="F15" s="366"/>
      <c r="G15" s="366"/>
      <c r="H15" s="367"/>
      <c r="I15" s="348"/>
      <c r="J15" s="348"/>
      <c r="K15" s="348"/>
    </row>
    <row r="29" spans="8:8">
      <c r="H29" s="368"/>
    </row>
  </sheetData>
  <mergeCells count="7">
    <mergeCell ref="A9:E9"/>
    <mergeCell ref="A1:K1"/>
    <mergeCell ref="A2:A3"/>
    <mergeCell ref="B2:D2"/>
    <mergeCell ref="E2:G2"/>
    <mergeCell ref="H2:J2"/>
    <mergeCell ref="K2:K3"/>
  </mergeCells>
  <pageMargins left="0.75" right="0.75" top="1" bottom="1" header="0.5" footer="0.5"/>
  <pageSetup scale="85" orientation="landscape" cellComments="asDisplayed" r:id="rId1"/>
  <headerFooter alignWithMargins="0"/>
</worksheet>
</file>

<file path=xl/worksheets/sheet54.xml><?xml version="1.0" encoding="utf-8"?>
<worksheet xmlns="http://schemas.openxmlformats.org/spreadsheetml/2006/main" xmlns:r="http://schemas.openxmlformats.org/officeDocument/2006/relationships">
  <dimension ref="A1:V10"/>
  <sheetViews>
    <sheetView zoomScaleSheetLayoutView="100" workbookViewId="0">
      <selection activeCell="I4" sqref="I4"/>
    </sheetView>
  </sheetViews>
  <sheetFormatPr defaultColWidth="9.140625" defaultRowHeight="12.75"/>
  <cols>
    <col min="1" max="1" width="10.28515625" style="57" customWidth="1"/>
    <col min="2" max="2" width="9.85546875" style="57" customWidth="1"/>
    <col min="3" max="3" width="9.5703125" style="57" customWidth="1"/>
    <col min="4" max="4" width="8.28515625" style="57" customWidth="1"/>
    <col min="5" max="5" width="9.28515625" style="57" customWidth="1"/>
    <col min="6" max="6" width="9.140625" style="57"/>
    <col min="7" max="7" width="8.85546875" style="57" customWidth="1"/>
    <col min="8" max="8" width="8.5703125" style="57" customWidth="1"/>
    <col min="9" max="9" width="9.7109375" style="57" customWidth="1"/>
    <col min="10" max="10" width="8.7109375" style="57" customWidth="1"/>
    <col min="11" max="11" width="12.85546875" style="57" customWidth="1"/>
    <col min="12" max="12" width="7.28515625" style="57" customWidth="1"/>
    <col min="13" max="13" width="10.85546875" style="57" hidden="1" customWidth="1"/>
    <col min="14" max="14" width="13.28515625" style="57" hidden="1" customWidth="1"/>
    <col min="15" max="15" width="11" style="57" hidden="1" customWidth="1"/>
    <col min="16" max="16" width="18.140625" style="57" customWidth="1"/>
    <col min="17" max="17" width="12.7109375" style="57" customWidth="1"/>
    <col min="18" max="18" width="11.85546875" style="57" customWidth="1"/>
    <col min="19" max="19" width="10.42578125" style="57" customWidth="1"/>
    <col min="20" max="20" width="21.85546875" style="57" customWidth="1"/>
    <col min="21" max="21" width="30" style="57" customWidth="1"/>
    <col min="22" max="16384" width="9.140625" style="57"/>
  </cols>
  <sheetData>
    <row r="1" spans="1:22" s="369" customFormat="1" ht="15.75">
      <c r="A1" s="1204" t="s">
        <v>688</v>
      </c>
      <c r="B1" s="1204"/>
      <c r="C1" s="1204"/>
      <c r="D1" s="1204"/>
      <c r="E1" s="1204"/>
      <c r="F1" s="1204"/>
      <c r="G1" s="1204"/>
      <c r="H1" s="1204"/>
      <c r="I1" s="1204"/>
      <c r="J1" s="1204"/>
      <c r="K1" s="1204"/>
    </row>
    <row r="2" spans="1:22" s="370" customFormat="1" ht="17.25" customHeight="1">
      <c r="A2" s="934" t="s">
        <v>356</v>
      </c>
      <c r="B2" s="1214" t="s">
        <v>677</v>
      </c>
      <c r="C2" s="1215"/>
      <c r="D2" s="1216"/>
      <c r="E2" s="1214" t="s">
        <v>678</v>
      </c>
      <c r="F2" s="1215"/>
      <c r="G2" s="1216"/>
      <c r="H2" s="1214">
        <v>42522</v>
      </c>
      <c r="I2" s="1215"/>
      <c r="J2" s="1216"/>
      <c r="K2" s="921" t="s">
        <v>357</v>
      </c>
      <c r="M2" s="1210"/>
      <c r="N2" s="1210"/>
      <c r="O2" s="1211"/>
      <c r="P2" s="1212"/>
      <c r="Q2" s="1212"/>
      <c r="R2" s="1213"/>
      <c r="S2" s="371"/>
      <c r="T2" s="371"/>
      <c r="U2" s="371"/>
      <c r="V2" s="371"/>
    </row>
    <row r="3" spans="1:22" s="370" customFormat="1" ht="30" customHeight="1">
      <c r="A3" s="934"/>
      <c r="B3" s="802" t="s">
        <v>358</v>
      </c>
      <c r="C3" s="802" t="s">
        <v>359</v>
      </c>
      <c r="D3" s="802" t="s">
        <v>360</v>
      </c>
      <c r="E3" s="890" t="s">
        <v>358</v>
      </c>
      <c r="F3" s="890" t="s">
        <v>359</v>
      </c>
      <c r="G3" s="890" t="s">
        <v>360</v>
      </c>
      <c r="H3" s="890" t="s">
        <v>358</v>
      </c>
      <c r="I3" s="890" t="s">
        <v>359</v>
      </c>
      <c r="J3" s="890" t="s">
        <v>360</v>
      </c>
      <c r="K3" s="921"/>
      <c r="M3" s="372"/>
      <c r="N3" s="372"/>
      <c r="O3" s="372"/>
      <c r="P3" s="372"/>
      <c r="Q3" s="372"/>
      <c r="R3" s="1213"/>
      <c r="S3" s="371"/>
      <c r="T3" s="371"/>
      <c r="U3" s="371"/>
      <c r="V3" s="371"/>
    </row>
    <row r="4" spans="1:22" s="376" customFormat="1">
      <c r="A4" s="373" t="s">
        <v>361</v>
      </c>
      <c r="B4" s="374">
        <v>13586789.68</v>
      </c>
      <c r="C4" s="374">
        <v>13721397.17</v>
      </c>
      <c r="D4" s="374">
        <v>134607.48000000001</v>
      </c>
      <c r="E4" s="374">
        <v>4008960.740793339</v>
      </c>
      <c r="F4" s="374">
        <v>4102283.3694102587</v>
      </c>
      <c r="G4" s="374">
        <v>93322.628616919625</v>
      </c>
      <c r="H4" s="374">
        <v>2498395.1144904559</v>
      </c>
      <c r="I4" s="374">
        <v>2648542.2610877445</v>
      </c>
      <c r="J4" s="374">
        <v>150147.14659728832</v>
      </c>
      <c r="K4" s="374">
        <v>1199745.6015113008</v>
      </c>
      <c r="L4" s="375"/>
      <c r="M4" s="374">
        <v>10944602.789999999</v>
      </c>
      <c r="N4" s="374">
        <v>11143771.15</v>
      </c>
      <c r="O4" s="374">
        <v>199168.36</v>
      </c>
      <c r="P4" s="699"/>
      <c r="Q4" s="699"/>
      <c r="R4" s="699"/>
      <c r="S4" s="699"/>
      <c r="T4" s="699"/>
      <c r="U4" s="699"/>
      <c r="V4" s="699"/>
    </row>
    <row r="5" spans="1:22" s="376" customFormat="1">
      <c r="A5" s="373" t="s">
        <v>362</v>
      </c>
      <c r="B5" s="374">
        <v>42455.24</v>
      </c>
      <c r="C5" s="374">
        <v>43132.39</v>
      </c>
      <c r="D5" s="374">
        <v>677.15</v>
      </c>
      <c r="E5" s="374">
        <v>5704.782408658466</v>
      </c>
      <c r="F5" s="374">
        <v>3604.7400559120001</v>
      </c>
      <c r="G5" s="374">
        <v>-2100.0423527464654</v>
      </c>
      <c r="H5" s="374">
        <v>3391.4328035359158</v>
      </c>
      <c r="I5" s="374">
        <v>2184.5461279129995</v>
      </c>
      <c r="J5" s="374">
        <v>-1206.8866756229154</v>
      </c>
      <c r="K5" s="374">
        <v>173819.71843372125</v>
      </c>
      <c r="L5" s="375"/>
      <c r="M5" s="374">
        <v>41344.089999999997</v>
      </c>
      <c r="N5" s="374">
        <v>27987.5</v>
      </c>
      <c r="O5" s="374">
        <v>-13356.59</v>
      </c>
      <c r="P5" s="699"/>
      <c r="Q5" s="699"/>
      <c r="R5" s="699"/>
      <c r="S5" s="699"/>
      <c r="T5" s="699"/>
      <c r="U5" s="699"/>
      <c r="V5" s="699"/>
    </row>
    <row r="6" spans="1:22" s="376" customFormat="1">
      <c r="A6" s="373" t="s">
        <v>363</v>
      </c>
      <c r="B6" s="374">
        <v>2129.61</v>
      </c>
      <c r="C6" s="374">
        <v>1025.51</v>
      </c>
      <c r="D6" s="374">
        <v>-1104.0999999999999</v>
      </c>
      <c r="E6" s="374">
        <v>923.14225756925703</v>
      </c>
      <c r="F6" s="374">
        <v>141.62515630018285</v>
      </c>
      <c r="G6" s="374">
        <v>-781.51710126907415</v>
      </c>
      <c r="H6" s="374">
        <v>434.41320319845966</v>
      </c>
      <c r="I6" s="374">
        <v>120.08709885100001</v>
      </c>
      <c r="J6" s="374">
        <v>-314.32610434745959</v>
      </c>
      <c r="K6" s="374">
        <v>7181.3756418921967</v>
      </c>
      <c r="L6" s="375"/>
      <c r="M6" s="374">
        <v>1732.67</v>
      </c>
      <c r="N6" s="374">
        <v>186.48</v>
      </c>
      <c r="O6" s="374">
        <v>-1546.19</v>
      </c>
      <c r="P6" s="699"/>
      <c r="Q6" s="699"/>
      <c r="R6" s="699"/>
      <c r="S6" s="699"/>
      <c r="T6" s="699"/>
      <c r="U6" s="699"/>
      <c r="V6" s="699"/>
    </row>
    <row r="7" spans="1:22" s="382" customFormat="1">
      <c r="A7" s="377" t="s">
        <v>128</v>
      </c>
      <c r="B7" s="700">
        <v>13631374.529999999</v>
      </c>
      <c r="C7" s="700">
        <v>13765555.060000001</v>
      </c>
      <c r="D7" s="700">
        <v>134180.53</v>
      </c>
      <c r="E7" s="378">
        <v>4015588.6654595667</v>
      </c>
      <c r="F7" s="378">
        <v>4106029.734622471</v>
      </c>
      <c r="G7" s="378">
        <v>90441.069162904096</v>
      </c>
      <c r="H7" s="378">
        <v>2502220.9604971902</v>
      </c>
      <c r="I7" s="378">
        <v>2650846.8943145084</v>
      </c>
      <c r="J7" s="378">
        <v>148625.93381731794</v>
      </c>
      <c r="K7" s="378">
        <v>1380746.6955869142</v>
      </c>
      <c r="L7" s="379"/>
      <c r="M7" s="700">
        <v>10987679.550000001</v>
      </c>
      <c r="N7" s="700">
        <v>11171945.130000001</v>
      </c>
      <c r="O7" s="700">
        <v>184265.58</v>
      </c>
      <c r="P7" s="380"/>
      <c r="Q7" s="699"/>
      <c r="R7" s="699"/>
      <c r="S7" s="699"/>
      <c r="T7" s="381"/>
      <c r="U7" s="381"/>
      <c r="V7" s="381"/>
    </row>
    <row r="8" spans="1:22" ht="12.75" customHeight="1">
      <c r="A8" s="1192" t="s">
        <v>723</v>
      </c>
      <c r="B8" s="1192"/>
      <c r="C8" s="1192"/>
      <c r="D8" s="1192"/>
      <c r="E8" s="1192"/>
      <c r="F8" s="363"/>
      <c r="G8" s="701"/>
      <c r="H8" s="701"/>
      <c r="P8" s="383"/>
      <c r="Q8" s="383"/>
      <c r="R8" s="383"/>
      <c r="S8" s="383"/>
      <c r="T8" s="383"/>
      <c r="U8" s="383"/>
      <c r="V8" s="383"/>
    </row>
    <row r="9" spans="1:22">
      <c r="A9" s="363" t="s">
        <v>116</v>
      </c>
      <c r="B9" s="363"/>
      <c r="C9" s="363"/>
      <c r="D9" s="384"/>
      <c r="E9" s="385"/>
      <c r="F9" s="385"/>
      <c r="G9" s="61"/>
      <c r="H9" s="385"/>
      <c r="P9" s="383"/>
      <c r="Q9" s="383"/>
      <c r="R9" s="383"/>
      <c r="S9" s="383"/>
      <c r="T9" s="383"/>
      <c r="U9" s="383"/>
      <c r="V9" s="383"/>
    </row>
    <row r="10" spans="1:22">
      <c r="A10" s="386"/>
      <c r="B10" s="384"/>
      <c r="C10" s="384"/>
      <c r="E10" s="385"/>
      <c r="F10" s="385"/>
      <c r="G10" s="61"/>
      <c r="H10" s="385"/>
    </row>
  </sheetData>
  <mergeCells count="10">
    <mergeCell ref="A8:E8"/>
    <mergeCell ref="M2:N2"/>
    <mergeCell ref="O2:Q2"/>
    <mergeCell ref="R2:R3"/>
    <mergeCell ref="A1:K1"/>
    <mergeCell ref="A2:A3"/>
    <mergeCell ref="B2:D2"/>
    <mergeCell ref="E2:G2"/>
    <mergeCell ref="H2:J2"/>
    <mergeCell ref="K2:K3"/>
  </mergeCells>
  <pageMargins left="0.75" right="0.75" top="1" bottom="1" header="0.5" footer="0.5"/>
  <pageSetup scale="88" orientation="landscape" r:id="rId1"/>
  <headerFooter alignWithMargins="0"/>
</worksheet>
</file>

<file path=xl/worksheets/sheet55.xml><?xml version="1.0" encoding="utf-8"?>
<worksheet xmlns="http://schemas.openxmlformats.org/spreadsheetml/2006/main" xmlns:r="http://schemas.openxmlformats.org/officeDocument/2006/relationships">
  <dimension ref="A1:T38"/>
  <sheetViews>
    <sheetView zoomScaleSheetLayoutView="100" workbookViewId="0">
      <pane xSplit="1" ySplit="3" topLeftCell="B4" activePane="bottomRight" state="frozen"/>
      <selection activeCell="D18" sqref="D18"/>
      <selection pane="topRight" activeCell="D18" sqref="D18"/>
      <selection pane="bottomLeft" activeCell="D18" sqref="D18"/>
      <selection pane="bottomRight" activeCell="I25" sqref="I25"/>
    </sheetView>
  </sheetViews>
  <sheetFormatPr defaultRowHeight="12.75"/>
  <cols>
    <col min="1" max="1" width="29.7109375" style="409" customWidth="1"/>
    <col min="2" max="2" width="10" style="409" customWidth="1"/>
    <col min="3" max="3" width="9" style="409" customWidth="1"/>
    <col min="4" max="4" width="7.85546875" style="409" customWidth="1"/>
    <col min="5" max="5" width="10" style="409" customWidth="1"/>
    <col min="6" max="6" width="9.7109375" style="409" customWidth="1"/>
    <col min="7" max="7" width="9.5703125" style="409" customWidth="1"/>
    <col min="8" max="8" width="9" style="409" customWidth="1"/>
    <col min="9" max="9" width="9.28515625" style="410" customWidth="1"/>
    <col min="10" max="10" width="9.140625" style="409" customWidth="1"/>
    <col min="11" max="11" width="8.85546875" style="409" customWidth="1"/>
    <col min="12" max="13" width="7.5703125" style="409" customWidth="1"/>
    <col min="14" max="14" width="13.140625" style="409" hidden="1" customWidth="1"/>
    <col min="15" max="15" width="9.140625" style="409" hidden="1" customWidth="1"/>
    <col min="16" max="16" width="6.85546875" style="409" hidden="1" customWidth="1"/>
    <col min="17" max="17" width="37.42578125" style="409" customWidth="1"/>
    <col min="18" max="18" width="10.5703125" style="409" customWidth="1"/>
    <col min="19" max="20" width="9.140625" style="409" customWidth="1"/>
    <col min="21" max="16384" width="9.140625" style="409"/>
  </cols>
  <sheetData>
    <row r="1" spans="1:20" s="387" customFormat="1" ht="17.25" customHeight="1" thickBot="1">
      <c r="A1" s="1218" t="s">
        <v>689</v>
      </c>
      <c r="B1" s="1218"/>
      <c r="C1" s="1218"/>
      <c r="D1" s="1218"/>
      <c r="E1" s="1218"/>
      <c r="F1" s="1218"/>
      <c r="G1" s="1218"/>
      <c r="H1" s="1218"/>
      <c r="I1" s="1218"/>
      <c r="J1" s="1218"/>
      <c r="K1" s="1218"/>
      <c r="L1" s="1218"/>
      <c r="M1" s="605"/>
    </row>
    <row r="2" spans="1:20" s="387" customFormat="1" ht="13.5" customHeight="1">
      <c r="A2" s="1219" t="s">
        <v>364</v>
      </c>
      <c r="B2" s="1221" t="s">
        <v>677</v>
      </c>
      <c r="C2" s="1222"/>
      <c r="D2" s="1222"/>
      <c r="E2" s="1223"/>
      <c r="F2" s="1224" t="s">
        <v>678</v>
      </c>
      <c r="G2" s="1225"/>
      <c r="H2" s="1225"/>
      <c r="I2" s="1226"/>
      <c r="J2" s="1224">
        <v>42522</v>
      </c>
      <c r="K2" s="1225"/>
      <c r="L2" s="1227"/>
      <c r="M2" s="388"/>
      <c r="N2" s="1217"/>
      <c r="O2" s="1217"/>
      <c r="P2" s="1217"/>
    </row>
    <row r="3" spans="1:20" s="392" customFormat="1" ht="38.25">
      <c r="A3" s="1220"/>
      <c r="B3" s="389" t="s">
        <v>358</v>
      </c>
      <c r="C3" s="389" t="s">
        <v>359</v>
      </c>
      <c r="D3" s="389" t="s">
        <v>360</v>
      </c>
      <c r="E3" s="808" t="s">
        <v>365</v>
      </c>
      <c r="F3" s="389" t="s">
        <v>358</v>
      </c>
      <c r="G3" s="389" t="s">
        <v>359</v>
      </c>
      <c r="H3" s="389" t="s">
        <v>360</v>
      </c>
      <c r="I3" s="808" t="s">
        <v>365</v>
      </c>
      <c r="J3" s="389" t="s">
        <v>358</v>
      </c>
      <c r="K3" s="389" t="s">
        <v>359</v>
      </c>
      <c r="L3" s="389" t="s">
        <v>360</v>
      </c>
      <c r="M3" s="390"/>
      <c r="N3" s="391"/>
      <c r="O3" s="391"/>
      <c r="P3" s="391"/>
    </row>
    <row r="4" spans="1:20" s="396" customFormat="1" ht="30" customHeight="1">
      <c r="A4" s="393" t="s">
        <v>366</v>
      </c>
      <c r="B4" s="394">
        <f t="shared" ref="B4:E4" si="0">SUM(B5:B9)</f>
        <v>13518544.74</v>
      </c>
      <c r="C4" s="394">
        <f t="shared" si="0"/>
        <v>13551552.760000002</v>
      </c>
      <c r="D4" s="394">
        <f t="shared" si="0"/>
        <v>33008.03</v>
      </c>
      <c r="E4" s="394">
        <f t="shared" si="0"/>
        <v>782899.57000000007</v>
      </c>
      <c r="F4" s="394">
        <v>3979873.5268523931</v>
      </c>
      <c r="G4" s="394">
        <v>4055570.1862521372</v>
      </c>
      <c r="H4" s="394">
        <v>75696.659399744589</v>
      </c>
      <c r="I4" s="394">
        <v>878767.30098355713</v>
      </c>
      <c r="J4" s="394">
        <v>2477323.6334868907</v>
      </c>
      <c r="K4" s="394">
        <v>2617566.6910571498</v>
      </c>
      <c r="L4" s="394">
        <v>140243.04757025896</v>
      </c>
      <c r="M4" s="836"/>
      <c r="N4" s="394">
        <v>10904427.050000001</v>
      </c>
      <c r="O4" s="394">
        <v>10992447.68</v>
      </c>
      <c r="P4" s="395">
        <v>88020.62999999999</v>
      </c>
      <c r="R4" s="397"/>
      <c r="S4" s="397"/>
      <c r="T4" s="397"/>
    </row>
    <row r="5" spans="1:20" s="401" customFormat="1" ht="15.75">
      <c r="A5" s="398" t="s">
        <v>367</v>
      </c>
      <c r="B5" s="400">
        <v>12992930.449999999</v>
      </c>
      <c r="C5" s="400">
        <v>13010038.91</v>
      </c>
      <c r="D5" s="400">
        <v>17108.46</v>
      </c>
      <c r="E5" s="399">
        <v>199403.71</v>
      </c>
      <c r="F5" s="399">
        <v>3860394.5835182071</v>
      </c>
      <c r="G5" s="399">
        <v>3898460.4815349495</v>
      </c>
      <c r="H5" s="399">
        <v>38065.898016742431</v>
      </c>
      <c r="I5" s="399">
        <v>244128.36511904895</v>
      </c>
      <c r="J5" s="399">
        <v>2398334.7284939522</v>
      </c>
      <c r="K5" s="399">
        <v>2505799.2929191012</v>
      </c>
      <c r="L5" s="399">
        <v>107464.55442514873</v>
      </c>
      <c r="M5" s="837"/>
      <c r="N5" s="400">
        <v>10490930.710000001</v>
      </c>
      <c r="O5" s="400">
        <v>10546605.91</v>
      </c>
      <c r="P5" s="400">
        <v>55675.199999999997</v>
      </c>
      <c r="R5" s="397"/>
      <c r="S5" s="397"/>
      <c r="T5" s="397"/>
    </row>
    <row r="6" spans="1:20" s="401" customFormat="1" ht="15.75">
      <c r="A6" s="398" t="s">
        <v>368</v>
      </c>
      <c r="B6" s="400">
        <v>12399.33</v>
      </c>
      <c r="C6" s="400">
        <v>13158.46</v>
      </c>
      <c r="D6" s="400">
        <v>759.13</v>
      </c>
      <c r="E6" s="399">
        <v>16306.16</v>
      </c>
      <c r="F6" s="399">
        <v>2900.386382754974</v>
      </c>
      <c r="G6" s="399">
        <v>1697.9092289197042</v>
      </c>
      <c r="H6" s="399">
        <v>-1202.4771538352697</v>
      </c>
      <c r="I6" s="399">
        <v>15567.751552060668</v>
      </c>
      <c r="J6" s="399">
        <v>1745.1776058817554</v>
      </c>
      <c r="K6" s="399">
        <v>1379.8548570432142</v>
      </c>
      <c r="L6" s="399">
        <v>-365.32274883854154</v>
      </c>
      <c r="M6" s="837"/>
      <c r="N6" s="400">
        <v>8233.9</v>
      </c>
      <c r="O6" s="400">
        <v>10637.57</v>
      </c>
      <c r="P6" s="400">
        <v>2403.67</v>
      </c>
      <c r="R6" s="397"/>
      <c r="S6" s="397"/>
      <c r="T6" s="397"/>
    </row>
    <row r="7" spans="1:20" s="401" customFormat="1" ht="15.75">
      <c r="A7" s="398" t="s">
        <v>369</v>
      </c>
      <c r="B7" s="400">
        <v>513214.96</v>
      </c>
      <c r="C7" s="400">
        <v>527952.89</v>
      </c>
      <c r="D7" s="400">
        <v>14737.94</v>
      </c>
      <c r="E7" s="399">
        <v>565459.56000000006</v>
      </c>
      <c r="F7" s="399">
        <v>116578.55695143092</v>
      </c>
      <c r="G7" s="399">
        <v>155411.79548826834</v>
      </c>
      <c r="H7" s="399">
        <v>38833.238536837423</v>
      </c>
      <c r="I7" s="399">
        <v>617302.9359836505</v>
      </c>
      <c r="J7" s="399">
        <v>77243.727387056628</v>
      </c>
      <c r="K7" s="399">
        <v>110387.54328100538</v>
      </c>
      <c r="L7" s="399">
        <v>33143.815893948762</v>
      </c>
      <c r="M7" s="837"/>
      <c r="N7" s="400">
        <v>405262.44</v>
      </c>
      <c r="O7" s="400">
        <v>434974.2</v>
      </c>
      <c r="P7" s="400">
        <v>29711.759999999998</v>
      </c>
      <c r="R7" s="397"/>
      <c r="S7" s="397"/>
      <c r="T7" s="397"/>
    </row>
    <row r="8" spans="1:20" s="401" customFormat="1" ht="15.75">
      <c r="A8" s="398" t="s">
        <v>370</v>
      </c>
      <c r="B8" s="400">
        <v>0</v>
      </c>
      <c r="C8" s="400">
        <v>0</v>
      </c>
      <c r="D8" s="400">
        <v>0</v>
      </c>
      <c r="E8" s="399">
        <v>0</v>
      </c>
      <c r="F8" s="399">
        <v>0</v>
      </c>
      <c r="G8" s="399">
        <v>0</v>
      </c>
      <c r="H8" s="399">
        <v>0</v>
      </c>
      <c r="I8" s="399">
        <v>0</v>
      </c>
      <c r="J8" s="399">
        <v>0</v>
      </c>
      <c r="K8" s="399">
        <v>0</v>
      </c>
      <c r="L8" s="399">
        <v>0</v>
      </c>
      <c r="M8" s="837"/>
      <c r="N8" s="400">
        <v>0</v>
      </c>
      <c r="O8" s="400">
        <v>0</v>
      </c>
      <c r="P8" s="400">
        <v>0</v>
      </c>
      <c r="R8" s="397"/>
      <c r="S8" s="397"/>
      <c r="T8" s="397"/>
    </row>
    <row r="9" spans="1:20" s="401" customFormat="1" ht="15.75">
      <c r="A9" s="398" t="s">
        <v>371</v>
      </c>
      <c r="B9" s="400">
        <v>0</v>
      </c>
      <c r="C9" s="400">
        <v>402.5</v>
      </c>
      <c r="D9" s="400">
        <v>402.5</v>
      </c>
      <c r="E9" s="399">
        <v>1730.14</v>
      </c>
      <c r="F9" s="399">
        <v>0</v>
      </c>
      <c r="G9" s="399">
        <v>0</v>
      </c>
      <c r="H9" s="399">
        <v>0</v>
      </c>
      <c r="I9" s="399">
        <v>1768.2483287969189</v>
      </c>
      <c r="J9" s="399">
        <v>0</v>
      </c>
      <c r="K9" s="399">
        <v>0</v>
      </c>
      <c r="L9" s="399">
        <v>0</v>
      </c>
      <c r="M9" s="837"/>
      <c r="N9" s="400">
        <v>0</v>
      </c>
      <c r="O9" s="400">
        <v>230</v>
      </c>
      <c r="P9" s="400">
        <v>230</v>
      </c>
      <c r="R9" s="397"/>
      <c r="S9" s="397"/>
      <c r="T9" s="397"/>
    </row>
    <row r="10" spans="1:20" s="396" customFormat="1" ht="25.5" customHeight="1">
      <c r="A10" s="402" t="s">
        <v>372</v>
      </c>
      <c r="B10" s="394">
        <f t="shared" ref="B10:E10" si="1">SUM(B11:B12)</f>
        <v>91249.38</v>
      </c>
      <c r="C10" s="394">
        <f t="shared" si="1"/>
        <v>165275.72</v>
      </c>
      <c r="D10" s="394">
        <f t="shared" si="1"/>
        <v>74026.34</v>
      </c>
      <c r="E10" s="403">
        <f t="shared" si="1"/>
        <v>386403.01</v>
      </c>
      <c r="F10" s="394">
        <v>28860.303122562247</v>
      </c>
      <c r="G10" s="394">
        <v>38338.446546555468</v>
      </c>
      <c r="H10" s="394">
        <v>9478.1434239932187</v>
      </c>
      <c r="I10" s="394">
        <v>428212.19132372976</v>
      </c>
      <c r="J10" s="394">
        <v>20286.160069250363</v>
      </c>
      <c r="K10" s="394">
        <v>25043.635748851706</v>
      </c>
      <c r="L10" s="394">
        <v>4757.4756796013407</v>
      </c>
      <c r="M10" s="836"/>
      <c r="N10" s="394">
        <v>68161.599999999991</v>
      </c>
      <c r="O10" s="394">
        <v>141033.4</v>
      </c>
      <c r="P10" s="395">
        <v>72871.789999999994</v>
      </c>
      <c r="R10" s="397"/>
      <c r="S10" s="397"/>
      <c r="T10" s="397"/>
    </row>
    <row r="11" spans="1:20" s="401" customFormat="1" ht="15.75">
      <c r="A11" s="398" t="s">
        <v>373</v>
      </c>
      <c r="B11" s="400">
        <v>3566.16</v>
      </c>
      <c r="C11" s="400">
        <v>9980.7099999999991</v>
      </c>
      <c r="D11" s="400">
        <v>6414.55</v>
      </c>
      <c r="E11" s="399">
        <v>41695.93</v>
      </c>
      <c r="F11" s="399">
        <v>1029.4904822884384</v>
      </c>
      <c r="G11" s="399">
        <v>2251.0426201068076</v>
      </c>
      <c r="H11" s="399">
        <v>1221.5521378183691</v>
      </c>
      <c r="I11" s="399">
        <v>46493.227638026103</v>
      </c>
      <c r="J11" s="399">
        <v>700.8108686794601</v>
      </c>
      <c r="K11" s="399">
        <v>1461.963880990304</v>
      </c>
      <c r="L11" s="399">
        <v>761.15301231084391</v>
      </c>
      <c r="M11" s="837"/>
      <c r="N11" s="400">
        <v>2923.93</v>
      </c>
      <c r="O11" s="400">
        <v>6612.77</v>
      </c>
      <c r="P11" s="400">
        <v>3688.84</v>
      </c>
      <c r="R11" s="397"/>
      <c r="S11" s="397"/>
      <c r="T11" s="397"/>
    </row>
    <row r="12" spans="1:20" s="401" customFormat="1" ht="15.75">
      <c r="A12" s="398" t="s">
        <v>374</v>
      </c>
      <c r="B12" s="400">
        <v>87683.22</v>
      </c>
      <c r="C12" s="400">
        <v>155295.01</v>
      </c>
      <c r="D12" s="400">
        <v>67611.789999999994</v>
      </c>
      <c r="E12" s="399">
        <v>344707.08</v>
      </c>
      <c r="F12" s="399">
        <v>27830.812640273809</v>
      </c>
      <c r="G12" s="399">
        <v>36087.403926448656</v>
      </c>
      <c r="H12" s="399">
        <v>8256.5912861748493</v>
      </c>
      <c r="I12" s="399">
        <v>381718.96368570364</v>
      </c>
      <c r="J12" s="399">
        <v>19585.349200570905</v>
      </c>
      <c r="K12" s="399">
        <v>23581.671867861402</v>
      </c>
      <c r="L12" s="399">
        <v>3996.3226672904966</v>
      </c>
      <c r="M12" s="837"/>
      <c r="N12" s="400">
        <v>65237.67</v>
      </c>
      <c r="O12" s="400">
        <v>134420.63</v>
      </c>
      <c r="P12" s="400">
        <v>69182.95</v>
      </c>
      <c r="R12" s="397"/>
      <c r="S12" s="397"/>
      <c r="T12" s="397"/>
    </row>
    <row r="13" spans="1:20" s="396" customFormat="1" ht="15.75">
      <c r="A13" s="404" t="s">
        <v>375</v>
      </c>
      <c r="B13" s="394">
        <v>8744.35</v>
      </c>
      <c r="C13" s="394">
        <v>28486.74</v>
      </c>
      <c r="D13" s="394">
        <v>19742.39</v>
      </c>
      <c r="E13" s="403">
        <v>39145.79</v>
      </c>
      <c r="F13" s="403">
        <v>3010.2707556891414</v>
      </c>
      <c r="G13" s="403">
        <v>6752.0889967281464</v>
      </c>
      <c r="H13" s="403">
        <v>3741.818241039005</v>
      </c>
      <c r="I13" s="403">
        <v>45992.188801542899</v>
      </c>
      <c r="J13" s="403">
        <v>2047.2798485707017</v>
      </c>
      <c r="K13" s="403">
        <v>4815.2087562969373</v>
      </c>
      <c r="L13" s="403">
        <v>2767.9289077262351</v>
      </c>
      <c r="M13" s="836"/>
      <c r="N13" s="394">
        <v>4541.4799999999996</v>
      </c>
      <c r="O13" s="394">
        <v>23265.86</v>
      </c>
      <c r="P13" s="394">
        <v>18724.38</v>
      </c>
      <c r="R13" s="397"/>
      <c r="S13" s="397"/>
      <c r="T13" s="397"/>
    </row>
    <row r="14" spans="1:20" s="396" customFormat="1" ht="15.75">
      <c r="A14" s="404" t="s">
        <v>376</v>
      </c>
      <c r="B14" s="394">
        <f>SUM(B15:B16)</f>
        <v>12144.96</v>
      </c>
      <c r="C14" s="394">
        <f t="shared" ref="C14:E14" si="2">SUM(C15:C16)</f>
        <v>19966.310000000001</v>
      </c>
      <c r="D14" s="394">
        <f t="shared" si="2"/>
        <v>7821.34</v>
      </c>
      <c r="E14" s="403">
        <f t="shared" si="2"/>
        <v>22408.18</v>
      </c>
      <c r="F14" s="394">
        <v>3676.6576050041249</v>
      </c>
      <c r="G14" s="394">
        <v>5295.126158032861</v>
      </c>
      <c r="H14" s="394">
        <v>1618.4685530287363</v>
      </c>
      <c r="I14" s="394">
        <v>25803.758638492047</v>
      </c>
      <c r="J14" s="394">
        <v>2446.51297269732</v>
      </c>
      <c r="K14" s="394">
        <v>3379.1990344340493</v>
      </c>
      <c r="L14" s="394">
        <v>932.68606173672947</v>
      </c>
      <c r="M14" s="836"/>
      <c r="N14" s="394">
        <v>9951.36</v>
      </c>
      <c r="O14" s="394">
        <v>14963.16</v>
      </c>
      <c r="P14" s="395">
        <v>5011.8</v>
      </c>
      <c r="R14" s="397"/>
      <c r="S14" s="397"/>
      <c r="T14" s="397"/>
    </row>
    <row r="15" spans="1:20" s="396" customFormat="1" ht="15.75">
      <c r="A15" s="398" t="s">
        <v>377</v>
      </c>
      <c r="B15" s="400">
        <v>930.91</v>
      </c>
      <c r="C15" s="400">
        <v>28.25</v>
      </c>
      <c r="D15" s="400">
        <v>-902.67</v>
      </c>
      <c r="E15" s="399">
        <v>6345.57</v>
      </c>
      <c r="F15" s="399">
        <v>238.22033481684483</v>
      </c>
      <c r="G15" s="399">
        <v>10.005840636999999</v>
      </c>
      <c r="H15" s="399">
        <v>-228.21449417984482</v>
      </c>
      <c r="I15" s="399">
        <v>6644.4907059479447</v>
      </c>
      <c r="J15" s="399">
        <v>148.89623512900005</v>
      </c>
      <c r="K15" s="399">
        <v>0.30000000000000071</v>
      </c>
      <c r="L15" s="399">
        <v>-148.59623512900004</v>
      </c>
      <c r="M15" s="837"/>
      <c r="N15" s="400">
        <v>680.18</v>
      </c>
      <c r="O15" s="400">
        <v>23.65</v>
      </c>
      <c r="P15" s="400">
        <v>-656.53</v>
      </c>
      <c r="R15" s="397"/>
      <c r="S15" s="397"/>
      <c r="T15" s="397"/>
    </row>
    <row r="16" spans="1:20" s="396" customFormat="1" ht="15.75">
      <c r="A16" s="398" t="s">
        <v>378</v>
      </c>
      <c r="B16" s="400">
        <v>11214.05</v>
      </c>
      <c r="C16" s="400">
        <v>19938.060000000001</v>
      </c>
      <c r="D16" s="400">
        <v>8724.01</v>
      </c>
      <c r="E16" s="399">
        <v>16062.61</v>
      </c>
      <c r="F16" s="399">
        <v>3438.4372701872799</v>
      </c>
      <c r="G16" s="399">
        <v>5285.1203173958611</v>
      </c>
      <c r="H16" s="399">
        <v>1846.6830472085812</v>
      </c>
      <c r="I16" s="399">
        <v>19159.267932544102</v>
      </c>
      <c r="J16" s="399">
        <v>2297.6167375683199</v>
      </c>
      <c r="K16" s="399">
        <v>3378.8990344340491</v>
      </c>
      <c r="L16" s="399">
        <v>1081.2822968657294</v>
      </c>
      <c r="M16" s="837"/>
      <c r="N16" s="400">
        <v>9271.18</v>
      </c>
      <c r="O16" s="400">
        <v>14939.51</v>
      </c>
      <c r="P16" s="400">
        <v>5668.33</v>
      </c>
      <c r="R16" s="397"/>
      <c r="S16" s="397"/>
      <c r="T16" s="397"/>
    </row>
    <row r="17" spans="1:20" s="396" customFormat="1" ht="18.75" customHeight="1">
      <c r="A17" s="404" t="s">
        <v>379</v>
      </c>
      <c r="B17" s="394">
        <v>691.1</v>
      </c>
      <c r="C17" s="394">
        <v>273.54000000000002</v>
      </c>
      <c r="D17" s="394">
        <v>-417.56</v>
      </c>
      <c r="E17" s="403">
        <v>1966.97</v>
      </c>
      <c r="F17" s="403">
        <v>167.90712391838193</v>
      </c>
      <c r="G17" s="403">
        <v>73.886669016906509</v>
      </c>
      <c r="H17" s="403">
        <v>-94.020454901475418</v>
      </c>
      <c r="I17" s="403">
        <v>1971.2558395924407</v>
      </c>
      <c r="J17" s="403">
        <v>117.52411978138943</v>
      </c>
      <c r="K17" s="403">
        <v>41.969717776028276</v>
      </c>
      <c r="L17" s="403">
        <v>-75.554402005361169</v>
      </c>
      <c r="M17" s="836"/>
      <c r="N17" s="394">
        <v>598.04999999999995</v>
      </c>
      <c r="O17" s="394">
        <v>235.04</v>
      </c>
      <c r="P17" s="394">
        <v>-363.01</v>
      </c>
      <c r="R17" s="397"/>
      <c r="S17" s="397"/>
      <c r="T17" s="397"/>
    </row>
    <row r="18" spans="1:20" s="396" customFormat="1" ht="16.5" thickBot="1">
      <c r="A18" s="405" t="s">
        <v>380</v>
      </c>
      <c r="B18" s="406">
        <f t="shared" ref="B18:D18" si="3">SUM(B17,B14,B13,B10,B4)</f>
        <v>13631374.529999999</v>
      </c>
      <c r="C18" s="406">
        <f t="shared" si="3"/>
        <v>13765555.070000002</v>
      </c>
      <c r="D18" s="407">
        <f t="shared" si="3"/>
        <v>134180.53999999998</v>
      </c>
      <c r="E18" s="407">
        <f>SUM(E17,E14,E13,E10,E4)</f>
        <v>1232823.52</v>
      </c>
      <c r="F18" s="406">
        <v>4015588.6654595667</v>
      </c>
      <c r="G18" s="406">
        <v>4106029.7346224706</v>
      </c>
      <c r="H18" s="407">
        <v>90441.069162904081</v>
      </c>
      <c r="I18" s="406">
        <v>1380746.6955869142</v>
      </c>
      <c r="J18" s="406">
        <v>2502221.1104971906</v>
      </c>
      <c r="K18" s="406">
        <v>2650846.7043145085</v>
      </c>
      <c r="L18" s="407">
        <v>148625.58381731791</v>
      </c>
      <c r="M18" s="408"/>
      <c r="N18" s="406">
        <v>10987679.540000001</v>
      </c>
      <c r="O18" s="406">
        <v>11171945.140000001</v>
      </c>
      <c r="P18" s="407">
        <v>184265.58999999997</v>
      </c>
    </row>
    <row r="19" spans="1:20">
      <c r="A19" s="771" t="s">
        <v>723</v>
      </c>
      <c r="B19" s="769"/>
      <c r="C19" s="769"/>
      <c r="D19" s="769"/>
      <c r="E19" s="769"/>
      <c r="F19" s="704"/>
    </row>
    <row r="20" spans="1:20">
      <c r="A20" s="411" t="s">
        <v>116</v>
      </c>
      <c r="I20" s="409"/>
    </row>
    <row r="21" spans="1:20">
      <c r="H21" s="781"/>
      <c r="I21" s="838"/>
    </row>
    <row r="22" spans="1:20">
      <c r="H22" s="781"/>
      <c r="I22" s="838"/>
    </row>
    <row r="23" spans="1:20">
      <c r="H23" s="781"/>
    </row>
    <row r="24" spans="1:20">
      <c r="F24" s="702"/>
    </row>
    <row r="25" spans="1:20">
      <c r="F25" s="703"/>
    </row>
    <row r="26" spans="1:20">
      <c r="F26" s="703"/>
    </row>
    <row r="27" spans="1:20">
      <c r="F27" s="703"/>
    </row>
    <row r="28" spans="1:20">
      <c r="F28" s="703"/>
    </row>
    <row r="29" spans="1:20">
      <c r="F29" s="703"/>
    </row>
    <row r="30" spans="1:20">
      <c r="F30" s="703"/>
    </row>
    <row r="31" spans="1:20">
      <c r="F31" s="703"/>
    </row>
    <row r="32" spans="1:20">
      <c r="F32" s="703"/>
    </row>
    <row r="33" spans="6:6">
      <c r="F33" s="703"/>
    </row>
    <row r="34" spans="6:6">
      <c r="F34" s="703"/>
    </row>
    <row r="35" spans="6:6">
      <c r="F35" s="703"/>
    </row>
    <row r="36" spans="6:6">
      <c r="F36" s="703"/>
    </row>
    <row r="37" spans="6:6">
      <c r="F37" s="703"/>
    </row>
    <row r="38" spans="6:6">
      <c r="F38" s="703"/>
    </row>
  </sheetData>
  <mergeCells count="6">
    <mergeCell ref="N2:P2"/>
    <mergeCell ref="A1:L1"/>
    <mergeCell ref="A2:A3"/>
    <mergeCell ref="B2:E2"/>
    <mergeCell ref="F2:I2"/>
    <mergeCell ref="J2:L2"/>
  </mergeCells>
  <pageMargins left="0.75" right="0.75" top="1" bottom="1" header="0.5" footer="0.5"/>
  <pageSetup scale="83" orientation="landscape" r:id="rId1"/>
  <headerFooter alignWithMargins="0"/>
</worksheet>
</file>

<file path=xl/worksheets/sheet56.xml><?xml version="1.0" encoding="utf-8"?>
<worksheet xmlns="http://schemas.openxmlformats.org/spreadsheetml/2006/main" xmlns:r="http://schemas.openxmlformats.org/officeDocument/2006/relationships">
  <dimension ref="A1:AD27"/>
  <sheetViews>
    <sheetView workbookViewId="0">
      <pane xSplit="1" ySplit="4" topLeftCell="B5" activePane="bottomRight" state="frozen"/>
      <selection activeCell="D18" sqref="D18"/>
      <selection pane="topRight" activeCell="D18" sqref="D18"/>
      <selection pane="bottomLeft" activeCell="D18" sqref="D18"/>
      <selection pane="bottomRight" activeCell="R5" sqref="R5:R19"/>
    </sheetView>
  </sheetViews>
  <sheetFormatPr defaultRowHeight="12.75"/>
  <cols>
    <col min="1" max="1" width="39.28515625" style="376" customWidth="1"/>
    <col min="2" max="2" width="6" style="376" customWidth="1"/>
    <col min="3" max="4" width="7" style="376" customWidth="1"/>
    <col min="5" max="5" width="6" style="376" customWidth="1"/>
    <col min="6" max="6" width="9.42578125" style="376" customWidth="1"/>
    <col min="7" max="8" width="8.140625" style="376" customWidth="1"/>
    <col min="9" max="9" width="9.85546875" style="376" customWidth="1"/>
    <col min="10" max="13" width="7.28515625" style="376" customWidth="1"/>
    <col min="14" max="14" width="9.28515625" style="376" customWidth="1"/>
    <col min="15" max="15" width="8.140625" style="376" customWidth="1"/>
    <col min="16" max="16" width="7.28515625" style="376" customWidth="1"/>
    <col min="17" max="17" width="9.28515625" style="376" customWidth="1"/>
    <col min="18" max="18" width="8.42578125" style="376" customWidth="1"/>
    <col min="19" max="19" width="12.7109375" style="376" customWidth="1"/>
    <col min="20" max="20" width="11.140625" style="376" customWidth="1"/>
    <col min="21" max="22" width="10.42578125" style="376" customWidth="1"/>
    <col min="23" max="23" width="9.140625" style="376"/>
    <col min="24" max="24" width="9.42578125" style="376" customWidth="1"/>
    <col min="25" max="27" width="9.140625" style="376"/>
    <col min="28" max="28" width="10.5703125" style="376" bestFit="1" customWidth="1"/>
    <col min="29" max="16384" width="9.140625" style="376"/>
  </cols>
  <sheetData>
    <row r="1" spans="1:30" s="53" customFormat="1" ht="15.75" customHeight="1" thickBot="1">
      <c r="A1" s="1204" t="str">
        <f>[9]Tables!$A$56</f>
        <v xml:space="preserve">Table 55: Number of Schemes and Folios by Investment Objective           </v>
      </c>
      <c r="B1" s="1204"/>
      <c r="C1" s="1204"/>
      <c r="D1" s="1204"/>
      <c r="E1" s="1204"/>
      <c r="F1" s="1204"/>
      <c r="G1" s="1204"/>
      <c r="H1" s="1204"/>
      <c r="I1" s="1204"/>
      <c r="J1" s="1204"/>
      <c r="K1" s="1204"/>
      <c r="L1" s="1204"/>
      <c r="M1" s="1204"/>
      <c r="N1" s="1204"/>
      <c r="O1" s="1204"/>
      <c r="P1" s="1204"/>
      <c r="Q1" s="1204"/>
    </row>
    <row r="2" spans="1:30" s="53" customFormat="1" ht="13.5" customHeight="1">
      <c r="A2" s="1228" t="s">
        <v>364</v>
      </c>
      <c r="B2" s="1224" t="s">
        <v>677</v>
      </c>
      <c r="C2" s="1225"/>
      <c r="D2" s="1225"/>
      <c r="E2" s="1225"/>
      <c r="F2" s="1225"/>
      <c r="G2" s="1225"/>
      <c r="H2" s="1225"/>
      <c r="I2" s="1227"/>
      <c r="J2" s="1224" t="s">
        <v>678</v>
      </c>
      <c r="K2" s="1225"/>
      <c r="L2" s="1225"/>
      <c r="M2" s="1225"/>
      <c r="N2" s="1225"/>
      <c r="O2" s="1225"/>
      <c r="P2" s="1225"/>
      <c r="Q2" s="1227"/>
      <c r="T2" s="85"/>
      <c r="U2" s="85"/>
      <c r="V2" s="85"/>
    </row>
    <row r="3" spans="1:30" s="53" customFormat="1" ht="13.5" customHeight="1">
      <c r="A3" s="1229"/>
      <c r="B3" s="1231" t="s">
        <v>381</v>
      </c>
      <c r="C3" s="1232"/>
      <c r="D3" s="1232"/>
      <c r="E3" s="1233"/>
      <c r="F3" s="1231" t="s">
        <v>382</v>
      </c>
      <c r="G3" s="1232"/>
      <c r="H3" s="1232"/>
      <c r="I3" s="1234"/>
      <c r="J3" s="1231" t="s">
        <v>381</v>
      </c>
      <c r="K3" s="1232"/>
      <c r="L3" s="1232"/>
      <c r="M3" s="1233"/>
      <c r="N3" s="963" t="s">
        <v>382</v>
      </c>
      <c r="O3" s="1235"/>
      <c r="P3" s="1235"/>
      <c r="Q3" s="1236"/>
      <c r="T3" s="85"/>
      <c r="U3" s="85"/>
      <c r="V3" s="85"/>
    </row>
    <row r="4" spans="1:30" s="85" customFormat="1" ht="15" customHeight="1">
      <c r="A4" s="1230"/>
      <c r="B4" s="801" t="s">
        <v>280</v>
      </c>
      <c r="C4" s="801" t="s">
        <v>383</v>
      </c>
      <c r="D4" s="801" t="s">
        <v>363</v>
      </c>
      <c r="E4" s="801" t="s">
        <v>128</v>
      </c>
      <c r="F4" s="801" t="s">
        <v>280</v>
      </c>
      <c r="G4" s="801" t="s">
        <v>383</v>
      </c>
      <c r="H4" s="801" t="s">
        <v>363</v>
      </c>
      <c r="I4" s="412" t="s">
        <v>128</v>
      </c>
      <c r="J4" s="801" t="s">
        <v>280</v>
      </c>
      <c r="K4" s="801" t="s">
        <v>383</v>
      </c>
      <c r="L4" s="801" t="s">
        <v>363</v>
      </c>
      <c r="M4" s="801" t="s">
        <v>128</v>
      </c>
      <c r="N4" s="801" t="s">
        <v>280</v>
      </c>
      <c r="O4" s="801" t="s">
        <v>383</v>
      </c>
      <c r="P4" s="801" t="s">
        <v>363</v>
      </c>
      <c r="Q4" s="412" t="s">
        <v>128</v>
      </c>
      <c r="S4" s="53"/>
      <c r="T4" s="413"/>
      <c r="U4" s="413"/>
      <c r="V4" s="413"/>
    </row>
    <row r="5" spans="1:30" s="418" customFormat="1" ht="25.5">
      <c r="A5" s="414" t="s">
        <v>384</v>
      </c>
      <c r="B5" s="415">
        <f t="shared" ref="B5:I5" si="0">SUM(B6:B10)</f>
        <v>355</v>
      </c>
      <c r="C5" s="415">
        <f t="shared" si="0"/>
        <v>1398</v>
      </c>
      <c r="D5" s="415">
        <f t="shared" si="0"/>
        <v>78</v>
      </c>
      <c r="E5" s="415">
        <f t="shared" si="0"/>
        <v>1831</v>
      </c>
      <c r="F5" s="415">
        <f t="shared" si="0"/>
        <v>7222545</v>
      </c>
      <c r="G5" s="415">
        <f t="shared" si="0"/>
        <v>1089531</v>
      </c>
      <c r="H5" s="415">
        <f t="shared" si="0"/>
        <v>11798</v>
      </c>
      <c r="I5" s="416">
        <f t="shared" si="0"/>
        <v>8323874</v>
      </c>
      <c r="J5" s="415">
        <v>352</v>
      </c>
      <c r="K5" s="415">
        <v>1411</v>
      </c>
      <c r="L5" s="415">
        <v>73</v>
      </c>
      <c r="M5" s="415">
        <v>1836</v>
      </c>
      <c r="N5" s="415">
        <v>7747347</v>
      </c>
      <c r="O5" s="415">
        <v>1089337</v>
      </c>
      <c r="P5" s="415">
        <v>11125</v>
      </c>
      <c r="Q5" s="416">
        <v>8847809</v>
      </c>
      <c r="R5" s="913"/>
      <c r="S5" s="53"/>
      <c r="T5" s="53"/>
      <c r="U5" s="53"/>
      <c r="V5" s="53"/>
      <c r="X5" s="397"/>
      <c r="Y5" s="397"/>
      <c r="Z5" s="397"/>
      <c r="AB5" s="397"/>
      <c r="AC5" s="397"/>
      <c r="AD5" s="397"/>
    </row>
    <row r="6" spans="1:30" s="369" customFormat="1" ht="12" customHeight="1">
      <c r="A6" s="419" t="s">
        <v>367</v>
      </c>
      <c r="B6" s="420">
        <v>53</v>
      </c>
      <c r="C6" s="420">
        <v>0</v>
      </c>
      <c r="D6" s="420">
        <v>0</v>
      </c>
      <c r="E6" s="420">
        <v>53</v>
      </c>
      <c r="F6" s="420">
        <v>367194</v>
      </c>
      <c r="G6" s="420">
        <v>0</v>
      </c>
      <c r="H6" s="420">
        <v>0</v>
      </c>
      <c r="I6" s="421">
        <v>367194</v>
      </c>
      <c r="J6" s="422">
        <v>52</v>
      </c>
      <c r="K6" s="422">
        <v>0</v>
      </c>
      <c r="L6" s="422">
        <v>0</v>
      </c>
      <c r="M6" s="422">
        <v>52</v>
      </c>
      <c r="N6" s="420">
        <v>571581</v>
      </c>
      <c r="O6" s="420">
        <v>0</v>
      </c>
      <c r="P6" s="420">
        <v>0</v>
      </c>
      <c r="Q6" s="421">
        <v>571581</v>
      </c>
      <c r="R6" s="914"/>
      <c r="S6" s="53"/>
      <c r="T6" s="53"/>
      <c r="U6" s="53"/>
      <c r="V6" s="53"/>
      <c r="W6" s="397"/>
      <c r="X6" s="397"/>
      <c r="Y6" s="397"/>
      <c r="Z6" s="397"/>
      <c r="AB6" s="397"/>
      <c r="AC6" s="397"/>
      <c r="AD6" s="397"/>
    </row>
    <row r="7" spans="1:30" s="369" customFormat="1" ht="12" customHeight="1">
      <c r="A7" s="419" t="s">
        <v>368</v>
      </c>
      <c r="B7" s="420">
        <v>41</v>
      </c>
      <c r="C7" s="420">
        <v>0</v>
      </c>
      <c r="D7" s="420">
        <v>0</v>
      </c>
      <c r="E7" s="420">
        <v>41</v>
      </c>
      <c r="F7" s="420">
        <v>65164</v>
      </c>
      <c r="G7" s="420">
        <v>0</v>
      </c>
      <c r="H7" s="420">
        <v>0</v>
      </c>
      <c r="I7" s="421">
        <v>65164</v>
      </c>
      <c r="J7" s="422">
        <v>41</v>
      </c>
      <c r="K7" s="422">
        <v>0</v>
      </c>
      <c r="L7" s="422">
        <v>0</v>
      </c>
      <c r="M7" s="422">
        <v>41</v>
      </c>
      <c r="N7" s="420">
        <v>64690</v>
      </c>
      <c r="O7" s="420">
        <v>0</v>
      </c>
      <c r="P7" s="420">
        <v>0</v>
      </c>
      <c r="Q7" s="421">
        <v>64690</v>
      </c>
      <c r="R7" s="914"/>
      <c r="S7" s="53"/>
      <c r="T7" s="53"/>
      <c r="U7" s="53"/>
      <c r="V7" s="53"/>
      <c r="W7" s="397"/>
      <c r="X7" s="397"/>
      <c r="Y7" s="397"/>
      <c r="Z7" s="397"/>
      <c r="AB7" s="397"/>
      <c r="AC7" s="397"/>
      <c r="AD7" s="397"/>
    </row>
    <row r="8" spans="1:30" s="369" customFormat="1" ht="12" customHeight="1">
      <c r="A8" s="419" t="s">
        <v>369</v>
      </c>
      <c r="B8" s="420">
        <v>261</v>
      </c>
      <c r="C8" s="420">
        <v>1391</v>
      </c>
      <c r="D8" s="420">
        <v>78</v>
      </c>
      <c r="E8" s="420">
        <v>1730</v>
      </c>
      <c r="F8" s="420">
        <v>6790187</v>
      </c>
      <c r="G8" s="420">
        <v>1089483</v>
      </c>
      <c r="H8" s="420">
        <v>11798</v>
      </c>
      <c r="I8" s="421">
        <v>7891468</v>
      </c>
      <c r="J8" s="422">
        <v>259</v>
      </c>
      <c r="K8" s="422">
        <v>1404</v>
      </c>
      <c r="L8" s="422">
        <v>73</v>
      </c>
      <c r="M8" s="422">
        <v>1736</v>
      </c>
      <c r="N8" s="420">
        <v>7111076</v>
      </c>
      <c r="O8" s="420">
        <v>1089289</v>
      </c>
      <c r="P8" s="420">
        <v>11125</v>
      </c>
      <c r="Q8" s="421">
        <v>8211490</v>
      </c>
      <c r="R8" s="914"/>
      <c r="S8" s="53"/>
      <c r="T8" s="53"/>
      <c r="U8" s="53"/>
      <c r="V8" s="53"/>
      <c r="W8" s="397"/>
      <c r="X8" s="397"/>
      <c r="Y8" s="397"/>
      <c r="Z8" s="397"/>
      <c r="AB8" s="397"/>
      <c r="AC8" s="397"/>
      <c r="AD8" s="397"/>
    </row>
    <row r="9" spans="1:30" s="369" customFormat="1" ht="12" customHeight="1">
      <c r="A9" s="419" t="s">
        <v>370</v>
      </c>
      <c r="B9" s="420">
        <v>0</v>
      </c>
      <c r="C9" s="420">
        <v>0</v>
      </c>
      <c r="D9" s="420">
        <v>0</v>
      </c>
      <c r="E9" s="420">
        <v>0</v>
      </c>
      <c r="F9" s="420">
        <v>0</v>
      </c>
      <c r="G9" s="420">
        <v>0</v>
      </c>
      <c r="H9" s="420">
        <v>0</v>
      </c>
      <c r="I9" s="421">
        <v>0</v>
      </c>
      <c r="J9" s="422">
        <v>0</v>
      </c>
      <c r="K9" s="422">
        <v>0</v>
      </c>
      <c r="L9" s="422">
        <v>0</v>
      </c>
      <c r="M9" s="422">
        <v>0</v>
      </c>
      <c r="N9" s="420">
        <v>0</v>
      </c>
      <c r="O9" s="420">
        <v>0</v>
      </c>
      <c r="P9" s="420">
        <v>0</v>
      </c>
      <c r="Q9" s="421">
        <v>0</v>
      </c>
      <c r="R9" s="914"/>
      <c r="S9" s="53"/>
      <c r="T9" s="53"/>
      <c r="U9" s="53"/>
      <c r="V9" s="53"/>
      <c r="W9" s="397"/>
      <c r="X9" s="397"/>
      <c r="Y9" s="397"/>
      <c r="Z9" s="397"/>
      <c r="AB9" s="397"/>
      <c r="AC9" s="397"/>
      <c r="AD9" s="397"/>
    </row>
    <row r="10" spans="1:30" s="369" customFormat="1" ht="12" customHeight="1">
      <c r="A10" s="419" t="s">
        <v>371</v>
      </c>
      <c r="B10" s="420">
        <v>0</v>
      </c>
      <c r="C10" s="420">
        <v>7</v>
      </c>
      <c r="D10" s="420">
        <v>0</v>
      </c>
      <c r="E10" s="420">
        <v>7</v>
      </c>
      <c r="F10" s="420">
        <v>0</v>
      </c>
      <c r="G10" s="420">
        <v>48</v>
      </c>
      <c r="H10" s="420">
        <v>0</v>
      </c>
      <c r="I10" s="421">
        <v>48</v>
      </c>
      <c r="J10" s="422">
        <v>0</v>
      </c>
      <c r="K10" s="422">
        <v>7</v>
      </c>
      <c r="L10" s="422">
        <v>0</v>
      </c>
      <c r="M10" s="422">
        <v>7</v>
      </c>
      <c r="N10" s="420">
        <v>0</v>
      </c>
      <c r="O10" s="420">
        <v>48</v>
      </c>
      <c r="P10" s="420">
        <v>0</v>
      </c>
      <c r="Q10" s="421">
        <v>48</v>
      </c>
      <c r="R10" s="914"/>
      <c r="S10" s="53"/>
      <c r="T10" s="53"/>
      <c r="U10" s="53"/>
      <c r="V10" s="53"/>
      <c r="W10" s="397"/>
      <c r="X10" s="397"/>
      <c r="Y10" s="397"/>
      <c r="Z10" s="397"/>
      <c r="AB10" s="397"/>
      <c r="AC10" s="397"/>
      <c r="AD10" s="397"/>
    </row>
    <row r="11" spans="1:30" s="418" customFormat="1" ht="24.75" customHeight="1">
      <c r="A11" s="424" t="s">
        <v>372</v>
      </c>
      <c r="B11" s="415">
        <f t="shared" ref="B11:I11" si="1">SUM(B12:B13)</f>
        <v>358</v>
      </c>
      <c r="C11" s="415">
        <f t="shared" si="1"/>
        <v>115</v>
      </c>
      <c r="D11" s="415">
        <f t="shared" si="1"/>
        <v>0</v>
      </c>
      <c r="E11" s="415">
        <f t="shared" si="1"/>
        <v>473</v>
      </c>
      <c r="F11" s="415">
        <f t="shared" si="1"/>
        <v>34522147</v>
      </c>
      <c r="G11" s="415">
        <f t="shared" si="1"/>
        <v>1502915</v>
      </c>
      <c r="H11" s="415">
        <f t="shared" si="1"/>
        <v>0</v>
      </c>
      <c r="I11" s="416">
        <f t="shared" si="1"/>
        <v>36025062</v>
      </c>
      <c r="J11" s="415">
        <v>359</v>
      </c>
      <c r="K11" s="415">
        <v>115</v>
      </c>
      <c r="L11" s="415">
        <v>0</v>
      </c>
      <c r="M11" s="415">
        <v>474</v>
      </c>
      <c r="N11" s="415">
        <v>35167895</v>
      </c>
      <c r="O11" s="415">
        <v>1472501</v>
      </c>
      <c r="P11" s="415">
        <v>0</v>
      </c>
      <c r="Q11" s="416">
        <v>36640396</v>
      </c>
      <c r="R11" s="913"/>
      <c r="S11" s="53"/>
      <c r="T11" s="53"/>
      <c r="U11" s="53"/>
      <c r="V11" s="53"/>
      <c r="W11" s="417"/>
      <c r="X11" s="397"/>
      <c r="Y11" s="397"/>
      <c r="Z11" s="397"/>
      <c r="AB11" s="397"/>
      <c r="AC11" s="397"/>
      <c r="AD11" s="397"/>
    </row>
    <row r="12" spans="1:30" s="369" customFormat="1" ht="12.75" customHeight="1">
      <c r="A12" s="419" t="s">
        <v>373</v>
      </c>
      <c r="B12" s="420">
        <v>42</v>
      </c>
      <c r="C12" s="420">
        <v>18</v>
      </c>
      <c r="D12" s="420">
        <v>0</v>
      </c>
      <c r="E12" s="420">
        <v>60</v>
      </c>
      <c r="F12" s="420">
        <v>6661986</v>
      </c>
      <c r="G12" s="420">
        <v>616485</v>
      </c>
      <c r="H12" s="420">
        <v>0</v>
      </c>
      <c r="I12" s="421">
        <v>7278471</v>
      </c>
      <c r="J12" s="420">
        <v>42</v>
      </c>
      <c r="K12" s="420">
        <v>18</v>
      </c>
      <c r="L12" s="420">
        <v>0</v>
      </c>
      <c r="M12" s="422">
        <v>60</v>
      </c>
      <c r="N12" s="420">
        <v>6800257</v>
      </c>
      <c r="O12" s="420">
        <v>606284</v>
      </c>
      <c r="P12" s="420">
        <v>0</v>
      </c>
      <c r="Q12" s="421">
        <v>7406541</v>
      </c>
      <c r="R12" s="914"/>
      <c r="S12" s="53"/>
      <c r="T12" s="53"/>
      <c r="U12" s="53"/>
      <c r="V12" s="53"/>
      <c r="W12" s="397"/>
      <c r="X12" s="397"/>
      <c r="Y12" s="397"/>
      <c r="Z12" s="397"/>
      <c r="AB12" s="397"/>
      <c r="AC12" s="397"/>
      <c r="AD12" s="397"/>
    </row>
    <row r="13" spans="1:30" s="369" customFormat="1" ht="12.75" customHeight="1">
      <c r="A13" s="419" t="s">
        <v>374</v>
      </c>
      <c r="B13" s="420">
        <v>316</v>
      </c>
      <c r="C13" s="420">
        <v>97</v>
      </c>
      <c r="D13" s="420">
        <v>0</v>
      </c>
      <c r="E13" s="420">
        <v>413</v>
      </c>
      <c r="F13" s="420">
        <v>27860161</v>
      </c>
      <c r="G13" s="420">
        <v>886430</v>
      </c>
      <c r="H13" s="420">
        <v>0</v>
      </c>
      <c r="I13" s="421">
        <v>28746591</v>
      </c>
      <c r="J13" s="420">
        <v>317</v>
      </c>
      <c r="K13" s="420">
        <v>97</v>
      </c>
      <c r="L13" s="420">
        <v>0</v>
      </c>
      <c r="M13" s="422">
        <v>414</v>
      </c>
      <c r="N13" s="420">
        <v>28367638</v>
      </c>
      <c r="O13" s="420">
        <v>866217</v>
      </c>
      <c r="P13" s="420">
        <v>0</v>
      </c>
      <c r="Q13" s="421">
        <v>29233855</v>
      </c>
      <c r="R13" s="914"/>
      <c r="S13" s="53"/>
      <c r="T13" s="53"/>
      <c r="U13" s="53"/>
      <c r="V13" s="53"/>
      <c r="W13" s="397"/>
      <c r="X13" s="397"/>
      <c r="Y13" s="397"/>
      <c r="Z13" s="397"/>
      <c r="AB13" s="397"/>
      <c r="AC13" s="397"/>
      <c r="AD13" s="397"/>
    </row>
    <row r="14" spans="1:30" s="418" customFormat="1" ht="12.75" customHeight="1">
      <c r="A14" s="425" t="s">
        <v>375</v>
      </c>
      <c r="B14" s="426">
        <v>28</v>
      </c>
      <c r="C14" s="426">
        <v>0</v>
      </c>
      <c r="D14" s="426">
        <v>0</v>
      </c>
      <c r="E14" s="426">
        <v>28</v>
      </c>
      <c r="F14" s="427">
        <v>2490458</v>
      </c>
      <c r="G14" s="427">
        <v>0</v>
      </c>
      <c r="H14" s="427">
        <v>0</v>
      </c>
      <c r="I14" s="428">
        <v>2490458</v>
      </c>
      <c r="J14" s="426">
        <v>28</v>
      </c>
      <c r="K14" s="426">
        <v>0</v>
      </c>
      <c r="L14" s="426">
        <v>0</v>
      </c>
      <c r="M14" s="429">
        <v>28</v>
      </c>
      <c r="N14" s="427">
        <v>2622051</v>
      </c>
      <c r="O14" s="427">
        <v>0</v>
      </c>
      <c r="P14" s="427">
        <v>0</v>
      </c>
      <c r="Q14" s="428">
        <v>2622051</v>
      </c>
      <c r="R14" s="913"/>
      <c r="S14" s="53"/>
      <c r="T14" s="53"/>
      <c r="U14" s="53"/>
      <c r="V14" s="53"/>
      <c r="W14" s="397"/>
      <c r="X14" s="397"/>
      <c r="Y14" s="397"/>
      <c r="Z14" s="397"/>
      <c r="AB14" s="397"/>
      <c r="AC14" s="397"/>
      <c r="AD14" s="397"/>
    </row>
    <row r="15" spans="1:30" s="418" customFormat="1" ht="13.5" customHeight="1">
      <c r="A15" s="425" t="s">
        <v>376</v>
      </c>
      <c r="B15" s="415">
        <f t="shared" ref="B15:I15" si="2">SUM(B16:B17)</f>
        <v>58</v>
      </c>
      <c r="C15" s="415">
        <f t="shared" si="2"/>
        <v>0</v>
      </c>
      <c r="D15" s="415">
        <f t="shared" si="2"/>
        <v>0</v>
      </c>
      <c r="E15" s="415">
        <f t="shared" si="2"/>
        <v>58</v>
      </c>
      <c r="F15" s="415">
        <f t="shared" si="2"/>
        <v>697614</v>
      </c>
      <c r="G15" s="415">
        <f t="shared" si="2"/>
        <v>0</v>
      </c>
      <c r="H15" s="415">
        <f t="shared" si="2"/>
        <v>0</v>
      </c>
      <c r="I15" s="416">
        <f t="shared" si="2"/>
        <v>697614</v>
      </c>
      <c r="J15" s="415">
        <v>61</v>
      </c>
      <c r="K15" s="415">
        <v>0</v>
      </c>
      <c r="L15" s="415">
        <v>0</v>
      </c>
      <c r="M15" s="429">
        <v>61</v>
      </c>
      <c r="N15" s="415">
        <v>695475</v>
      </c>
      <c r="O15" s="415">
        <v>0</v>
      </c>
      <c r="P15" s="415">
        <v>0</v>
      </c>
      <c r="Q15" s="416">
        <v>695475</v>
      </c>
      <c r="R15" s="913"/>
      <c r="S15" s="53"/>
      <c r="T15" s="53"/>
      <c r="U15" s="53"/>
      <c r="V15" s="53"/>
      <c r="W15" s="397"/>
      <c r="X15" s="397"/>
      <c r="Y15" s="397"/>
      <c r="Z15" s="397"/>
      <c r="AB15" s="397"/>
      <c r="AC15" s="397"/>
      <c r="AD15" s="397"/>
    </row>
    <row r="16" spans="1:30" s="369" customFormat="1" ht="12" customHeight="1">
      <c r="A16" s="419" t="s">
        <v>377</v>
      </c>
      <c r="B16" s="420">
        <v>13</v>
      </c>
      <c r="C16" s="420">
        <v>0</v>
      </c>
      <c r="D16" s="420">
        <v>0</v>
      </c>
      <c r="E16" s="420">
        <v>13</v>
      </c>
      <c r="F16" s="420">
        <v>425914</v>
      </c>
      <c r="G16" s="420">
        <v>0</v>
      </c>
      <c r="H16" s="420">
        <v>0</v>
      </c>
      <c r="I16" s="421">
        <v>425914</v>
      </c>
      <c r="J16" s="420">
        <v>13</v>
      </c>
      <c r="K16" s="420">
        <v>0</v>
      </c>
      <c r="L16" s="420">
        <v>0</v>
      </c>
      <c r="M16" s="422">
        <v>13</v>
      </c>
      <c r="N16" s="420">
        <v>418765</v>
      </c>
      <c r="O16" s="420">
        <v>0</v>
      </c>
      <c r="P16" s="420">
        <v>0</v>
      </c>
      <c r="Q16" s="421">
        <v>418765</v>
      </c>
      <c r="R16" s="914"/>
      <c r="S16" s="53"/>
      <c r="T16" s="53"/>
      <c r="U16" s="53"/>
      <c r="V16" s="53"/>
      <c r="W16" s="397"/>
      <c r="X16" s="397"/>
      <c r="Y16" s="397"/>
      <c r="Z16" s="397"/>
      <c r="AB16" s="397"/>
      <c r="AC16" s="397"/>
      <c r="AD16" s="397"/>
    </row>
    <row r="17" spans="1:30" s="369" customFormat="1" ht="12" customHeight="1">
      <c r="A17" s="419" t="s">
        <v>378</v>
      </c>
      <c r="B17" s="420">
        <v>45</v>
      </c>
      <c r="C17" s="420">
        <v>0</v>
      </c>
      <c r="D17" s="420">
        <v>0</v>
      </c>
      <c r="E17" s="420">
        <v>45</v>
      </c>
      <c r="F17" s="420">
        <v>271700</v>
      </c>
      <c r="G17" s="420">
        <v>0</v>
      </c>
      <c r="H17" s="420">
        <v>0</v>
      </c>
      <c r="I17" s="421">
        <v>271700</v>
      </c>
      <c r="J17" s="420">
        <v>48</v>
      </c>
      <c r="K17" s="420">
        <v>0</v>
      </c>
      <c r="L17" s="420">
        <v>0</v>
      </c>
      <c r="M17" s="422">
        <v>48</v>
      </c>
      <c r="N17" s="420">
        <v>276710</v>
      </c>
      <c r="O17" s="420">
        <v>0</v>
      </c>
      <c r="P17" s="420">
        <v>0</v>
      </c>
      <c r="Q17" s="421">
        <v>276710</v>
      </c>
      <c r="R17" s="914"/>
      <c r="S17" s="53"/>
      <c r="T17" s="53"/>
      <c r="U17" s="53"/>
      <c r="V17" s="53"/>
      <c r="W17" s="397"/>
      <c r="X17" s="397"/>
      <c r="Y17" s="397"/>
      <c r="Z17" s="397"/>
      <c r="AB17" s="397"/>
      <c r="AC17" s="397"/>
      <c r="AD17" s="397"/>
    </row>
    <row r="18" spans="1:30" s="418" customFormat="1" ht="16.5" customHeight="1">
      <c r="A18" s="430" t="s">
        <v>385</v>
      </c>
      <c r="B18" s="415">
        <v>30</v>
      </c>
      <c r="C18" s="415">
        <v>0</v>
      </c>
      <c r="D18" s="415">
        <v>0</v>
      </c>
      <c r="E18" s="415">
        <v>30</v>
      </c>
      <c r="F18" s="427">
        <v>126016</v>
      </c>
      <c r="G18" s="427">
        <v>0</v>
      </c>
      <c r="H18" s="427">
        <v>0</v>
      </c>
      <c r="I18" s="431">
        <v>126016</v>
      </c>
      <c r="J18" s="415">
        <v>29</v>
      </c>
      <c r="K18" s="415">
        <v>0</v>
      </c>
      <c r="L18" s="415">
        <v>0</v>
      </c>
      <c r="M18" s="415">
        <v>29</v>
      </c>
      <c r="N18" s="427">
        <v>118660</v>
      </c>
      <c r="O18" s="427">
        <v>0</v>
      </c>
      <c r="P18" s="427">
        <v>0</v>
      </c>
      <c r="Q18" s="431">
        <v>118660</v>
      </c>
      <c r="R18" s="913"/>
      <c r="S18" s="53"/>
      <c r="T18" s="53"/>
      <c r="U18" s="53"/>
      <c r="V18" s="53"/>
      <c r="W18" s="397"/>
      <c r="X18" s="397"/>
      <c r="Y18" s="397"/>
      <c r="Z18" s="397"/>
      <c r="AB18" s="397"/>
      <c r="AC18" s="397"/>
      <c r="AD18" s="397"/>
    </row>
    <row r="19" spans="1:30" s="418" customFormat="1" ht="12.75" customHeight="1" thickBot="1">
      <c r="A19" s="432" t="s">
        <v>380</v>
      </c>
      <c r="B19" s="433">
        <f t="shared" ref="B19:I19" si="3">B18+B15+B14+B11+B5</f>
        <v>829</v>
      </c>
      <c r="C19" s="433">
        <f t="shared" si="3"/>
        <v>1513</v>
      </c>
      <c r="D19" s="433">
        <f t="shared" si="3"/>
        <v>78</v>
      </c>
      <c r="E19" s="433">
        <f t="shared" si="3"/>
        <v>2420</v>
      </c>
      <c r="F19" s="433">
        <f t="shared" si="3"/>
        <v>45058780</v>
      </c>
      <c r="G19" s="433">
        <f t="shared" si="3"/>
        <v>2592446</v>
      </c>
      <c r="H19" s="433">
        <f t="shared" si="3"/>
        <v>11798</v>
      </c>
      <c r="I19" s="434">
        <f t="shared" si="3"/>
        <v>47663024</v>
      </c>
      <c r="J19" s="433">
        <v>829</v>
      </c>
      <c r="K19" s="433">
        <v>1526</v>
      </c>
      <c r="L19" s="433">
        <v>73</v>
      </c>
      <c r="M19" s="433">
        <v>2428</v>
      </c>
      <c r="N19" s="433">
        <v>46351428</v>
      </c>
      <c r="O19" s="433">
        <v>2561838</v>
      </c>
      <c r="P19" s="433">
        <v>11125</v>
      </c>
      <c r="Q19" s="434">
        <v>48924391</v>
      </c>
      <c r="R19" s="914"/>
      <c r="S19" s="53"/>
      <c r="T19" s="53"/>
      <c r="U19" s="53"/>
      <c r="V19" s="53"/>
    </row>
    <row r="20" spans="1:30" s="418" customFormat="1" ht="12.75" customHeight="1">
      <c r="A20" s="435" t="s">
        <v>386</v>
      </c>
      <c r="B20" s="436"/>
      <c r="C20" s="436"/>
      <c r="D20" s="436"/>
      <c r="E20" s="436"/>
      <c r="F20" s="408"/>
      <c r="G20" s="408"/>
      <c r="H20" s="408"/>
      <c r="I20" s="408"/>
      <c r="J20" s="408"/>
      <c r="K20" s="408"/>
      <c r="L20" s="408"/>
      <c r="M20" s="408"/>
      <c r="N20" s="408"/>
      <c r="O20" s="408"/>
      <c r="P20" s="408"/>
      <c r="Q20" s="408"/>
      <c r="R20" s="423"/>
      <c r="S20" s="352"/>
      <c r="T20" s="408"/>
      <c r="U20" s="408"/>
      <c r="V20" s="408"/>
    </row>
    <row r="21" spans="1:30">
      <c r="A21" s="771" t="s">
        <v>723</v>
      </c>
      <c r="B21" s="697"/>
      <c r="C21" s="697"/>
      <c r="D21" s="697"/>
      <c r="E21" s="697"/>
      <c r="F21" s="697"/>
      <c r="M21" s="352"/>
    </row>
    <row r="22" spans="1:30">
      <c r="A22" s="363" t="s">
        <v>116</v>
      </c>
      <c r="M22" s="352"/>
      <c r="P22" s="352"/>
      <c r="Q22" s="352"/>
    </row>
    <row r="23" spans="1:30">
      <c r="M23" s="352"/>
      <c r="P23" s="352"/>
      <c r="Q23" s="352"/>
    </row>
    <row r="24" spans="1:30">
      <c r="M24" s="352"/>
      <c r="P24" s="352"/>
      <c r="Q24" s="352"/>
    </row>
    <row r="25" spans="1:30">
      <c r="M25" s="352"/>
      <c r="P25" s="352"/>
      <c r="Q25" s="352"/>
      <c r="R25" s="352"/>
    </row>
    <row r="26" spans="1:30">
      <c r="M26" s="352"/>
      <c r="P26" s="352"/>
      <c r="Q26" s="352"/>
    </row>
    <row r="27" spans="1:30">
      <c r="M27" s="352"/>
    </row>
  </sheetData>
  <mergeCells count="8">
    <mergeCell ref="A1:Q1"/>
    <mergeCell ref="A2:A4"/>
    <mergeCell ref="B2:I2"/>
    <mergeCell ref="J2:Q2"/>
    <mergeCell ref="B3:E3"/>
    <mergeCell ref="F3:I3"/>
    <mergeCell ref="J3:M3"/>
    <mergeCell ref="N3:Q3"/>
  </mergeCells>
  <pageMargins left="0.7" right="0.7" top="0.75" bottom="0.75" header="0.3" footer="0.3"/>
  <pageSetup scale="65" orientation="landscape" r:id="rId1"/>
</worksheet>
</file>

<file path=xl/worksheets/sheet57.xml><?xml version="1.0" encoding="utf-8"?>
<worksheet xmlns="http://schemas.openxmlformats.org/spreadsheetml/2006/main" xmlns:r="http://schemas.openxmlformats.org/officeDocument/2006/relationships">
  <dimension ref="A1:U19"/>
  <sheetViews>
    <sheetView zoomScaleSheetLayoutView="100" workbookViewId="0">
      <selection activeCell="H19" sqref="H19"/>
    </sheetView>
  </sheetViews>
  <sheetFormatPr defaultRowHeight="12.75"/>
  <cols>
    <col min="1" max="1" width="8" style="57" customWidth="1"/>
    <col min="2" max="2" width="8.5703125" style="57" customWidth="1"/>
    <col min="3" max="3" width="8.85546875" style="57" customWidth="1"/>
    <col min="4" max="4" width="9.7109375" style="57" customWidth="1"/>
    <col min="5" max="5" width="9.42578125" style="57" customWidth="1"/>
    <col min="6" max="6" width="8.140625" style="57" customWidth="1"/>
    <col min="7" max="8" width="9.42578125" style="57" customWidth="1"/>
    <col min="9" max="9" width="8.5703125" style="57" customWidth="1"/>
    <col min="10" max="10" width="8.85546875" style="57" customWidth="1"/>
    <col min="11" max="12" width="9.140625" style="57"/>
    <col min="13" max="17" width="0" style="57" hidden="1" customWidth="1"/>
    <col min="18" max="16384" width="9.140625" style="57"/>
  </cols>
  <sheetData>
    <row r="1" spans="1:21" s="441" customFormat="1" ht="15.75" customHeight="1">
      <c r="A1" s="437" t="s">
        <v>690</v>
      </c>
      <c r="B1" s="438"/>
      <c r="C1" s="438"/>
      <c r="D1" s="438"/>
      <c r="E1" s="438"/>
      <c r="F1" s="438"/>
      <c r="G1" s="438"/>
      <c r="H1" s="439"/>
      <c r="I1" s="439"/>
      <c r="J1" s="440"/>
    </row>
    <row r="2" spans="1:21" s="442" customFormat="1" ht="13.5" customHeight="1">
      <c r="A2" s="922" t="s">
        <v>278</v>
      </c>
      <c r="B2" s="930" t="s">
        <v>114</v>
      </c>
      <c r="C2" s="930"/>
      <c r="D2" s="930"/>
      <c r="E2" s="930" t="s">
        <v>143</v>
      </c>
      <c r="F2" s="930"/>
      <c r="G2" s="930"/>
      <c r="H2" s="930" t="s">
        <v>128</v>
      </c>
      <c r="I2" s="930"/>
      <c r="J2" s="930"/>
    </row>
    <row r="3" spans="1:21" s="442" customFormat="1" ht="38.25">
      <c r="A3" s="929"/>
      <c r="B3" s="602" t="s">
        <v>387</v>
      </c>
      <c r="C3" s="602" t="s">
        <v>388</v>
      </c>
      <c r="D3" s="602" t="s">
        <v>389</v>
      </c>
      <c r="E3" s="602" t="s">
        <v>390</v>
      </c>
      <c r="F3" s="602" t="s">
        <v>388</v>
      </c>
      <c r="G3" s="602" t="s">
        <v>391</v>
      </c>
      <c r="H3" s="602" t="s">
        <v>392</v>
      </c>
      <c r="I3" s="602" t="s">
        <v>393</v>
      </c>
      <c r="J3" s="602" t="s">
        <v>391</v>
      </c>
      <c r="L3" s="443"/>
      <c r="M3" s="443"/>
      <c r="N3" s="443"/>
      <c r="O3" s="443"/>
      <c r="P3" s="443"/>
      <c r="Q3" s="443"/>
      <c r="R3" s="443"/>
      <c r="S3" s="443"/>
      <c r="T3" s="443"/>
      <c r="U3" s="443"/>
    </row>
    <row r="4" spans="1:21" s="443" customFormat="1">
      <c r="A4" s="55" t="s">
        <v>677</v>
      </c>
      <c r="B4" s="444" t="s">
        <v>691</v>
      </c>
      <c r="C4" s="444" t="s">
        <v>692</v>
      </c>
      <c r="D4" s="444">
        <v>66144</v>
      </c>
      <c r="E4" s="444" t="s">
        <v>693</v>
      </c>
      <c r="F4" s="444" t="s">
        <v>694</v>
      </c>
      <c r="G4" s="444" t="s">
        <v>695</v>
      </c>
      <c r="H4" s="444" t="s">
        <v>696</v>
      </c>
      <c r="I4" s="444" t="s">
        <v>697</v>
      </c>
      <c r="J4" s="444" t="s">
        <v>698</v>
      </c>
    </row>
    <row r="5" spans="1:21" s="443" customFormat="1">
      <c r="A5" s="55" t="s">
        <v>678</v>
      </c>
      <c r="B5" s="444">
        <f>SUM(B6:B8)</f>
        <v>63380.2</v>
      </c>
      <c r="C5" s="444">
        <f t="shared" ref="C5:J5" si="0">SUM(C6:C8)</f>
        <v>56893.799999999996</v>
      </c>
      <c r="D5" s="444">
        <f t="shared" si="0"/>
        <v>6486.3999999999978</v>
      </c>
      <c r="E5" s="444">
        <f t="shared" si="0"/>
        <v>411105.5</v>
      </c>
      <c r="F5" s="444">
        <f t="shared" si="0"/>
        <v>333845.90000000002</v>
      </c>
      <c r="G5" s="444">
        <f t="shared" si="0"/>
        <v>77259.599999999991</v>
      </c>
      <c r="H5" s="444">
        <f t="shared" si="0"/>
        <v>474485.69999999995</v>
      </c>
      <c r="I5" s="444">
        <f t="shared" si="0"/>
        <v>390739.7</v>
      </c>
      <c r="J5" s="444">
        <f t="shared" si="0"/>
        <v>83745.999999999985</v>
      </c>
    </row>
    <row r="6" spans="1:21" s="443" customFormat="1">
      <c r="A6" s="58">
        <v>42474</v>
      </c>
      <c r="B6" s="445">
        <v>16445.599999999999</v>
      </c>
      <c r="C6" s="445">
        <v>17021.3</v>
      </c>
      <c r="D6" s="445">
        <f t="shared" ref="D6:D7" si="1">B6-C6</f>
        <v>-575.70000000000073</v>
      </c>
      <c r="E6" s="445">
        <v>131311</v>
      </c>
      <c r="F6" s="445">
        <v>95788.1</v>
      </c>
      <c r="G6" s="445">
        <f t="shared" ref="G6:G7" si="2">E6-F6</f>
        <v>35522.899999999994</v>
      </c>
      <c r="H6" s="445">
        <v>147756.6</v>
      </c>
      <c r="I6" s="445">
        <v>112809.40000000001</v>
      </c>
      <c r="J6" s="445">
        <v>34947.199999999997</v>
      </c>
    </row>
    <row r="7" spans="1:21" s="443" customFormat="1">
      <c r="A7" s="58">
        <v>42504</v>
      </c>
      <c r="B7" s="445">
        <v>25928.3</v>
      </c>
      <c r="C7" s="445">
        <v>18779.900000000001</v>
      </c>
      <c r="D7" s="445">
        <f t="shared" si="1"/>
        <v>7148.3999999999978</v>
      </c>
      <c r="E7" s="445">
        <v>131681.1</v>
      </c>
      <c r="F7" s="445">
        <v>133998.1</v>
      </c>
      <c r="G7" s="445">
        <f t="shared" si="2"/>
        <v>-2317</v>
      </c>
      <c r="H7" s="445">
        <f t="shared" ref="H7:J8" si="3">B7+E7</f>
        <v>157609.4</v>
      </c>
      <c r="I7" s="445">
        <f t="shared" si="3"/>
        <v>152778</v>
      </c>
      <c r="J7" s="445">
        <f t="shared" si="3"/>
        <v>4831.3999999999978</v>
      </c>
    </row>
    <row r="8" spans="1:21" s="443" customFormat="1">
      <c r="A8" s="58">
        <v>42535</v>
      </c>
      <c r="B8" s="445">
        <v>21006.3</v>
      </c>
      <c r="C8" s="445">
        <v>21092.6</v>
      </c>
      <c r="D8" s="445">
        <f>B8-C8</f>
        <v>-86.299999999999272</v>
      </c>
      <c r="E8" s="445">
        <v>148113.4</v>
      </c>
      <c r="F8" s="445">
        <v>104059.7</v>
      </c>
      <c r="G8" s="445">
        <f>E8-F8</f>
        <v>44053.7</v>
      </c>
      <c r="H8" s="445">
        <f t="shared" si="3"/>
        <v>169119.69999999998</v>
      </c>
      <c r="I8" s="445">
        <f t="shared" si="3"/>
        <v>125152.29999999999</v>
      </c>
      <c r="J8" s="445">
        <f t="shared" si="3"/>
        <v>43967.399999999994</v>
      </c>
    </row>
    <row r="9" spans="1:21">
      <c r="A9" s="1084" t="str">
        <f>'[8]1'!A43</f>
        <v>$ indicates as on June 30, 2016.</v>
      </c>
      <c r="B9" s="1084"/>
      <c r="C9" s="1084"/>
      <c r="D9" s="1084"/>
      <c r="E9" s="1084"/>
      <c r="F9" s="1084"/>
      <c r="G9" s="891"/>
      <c r="H9" s="891"/>
      <c r="I9" s="891"/>
      <c r="J9" s="891"/>
      <c r="R9" s="443"/>
    </row>
    <row r="10" spans="1:21" ht="12.75" customHeight="1">
      <c r="A10" s="926" t="s">
        <v>151</v>
      </c>
      <c r="B10" s="926"/>
      <c r="C10" s="926"/>
      <c r="D10" s="926"/>
      <c r="E10" s="926"/>
      <c r="F10" s="926"/>
      <c r="G10" s="926"/>
      <c r="H10" s="926"/>
      <c r="I10" s="926"/>
      <c r="J10" s="926"/>
      <c r="R10" s="443"/>
    </row>
    <row r="12" spans="1:21">
      <c r="D12" s="61"/>
      <c r="E12" s="61"/>
      <c r="F12" s="61"/>
      <c r="H12" s="61"/>
      <c r="I12" s="61"/>
    </row>
    <row r="19" ht="13.5" customHeight="1"/>
  </sheetData>
  <mergeCells count="6">
    <mergeCell ref="A10:J10"/>
    <mergeCell ref="A2:A3"/>
    <mergeCell ref="B2:D2"/>
    <mergeCell ref="E2:G2"/>
    <mergeCell ref="H2:J2"/>
    <mergeCell ref="A9:F9"/>
  </mergeCells>
  <pageMargins left="0.75" right="0.75" top="1" bottom="1" header="0.5" footer="0.5"/>
  <pageSetup orientation="landscape" r:id="rId1"/>
  <headerFooter alignWithMargins="0"/>
</worksheet>
</file>

<file path=xl/worksheets/sheet58.xml><?xml version="1.0" encoding="utf-8"?>
<worksheet xmlns="http://schemas.openxmlformats.org/spreadsheetml/2006/main" xmlns:r="http://schemas.openxmlformats.org/officeDocument/2006/relationships">
  <dimension ref="A1:Q23"/>
  <sheetViews>
    <sheetView zoomScaleSheetLayoutView="90" workbookViewId="0">
      <selection activeCell="I19" sqref="I19"/>
    </sheetView>
  </sheetViews>
  <sheetFormatPr defaultColWidth="8.5703125" defaultRowHeight="15"/>
  <cols>
    <col min="1" max="1" width="18.85546875" customWidth="1"/>
    <col min="2" max="2" width="11.7109375" customWidth="1"/>
    <col min="3" max="3" width="11.85546875" customWidth="1"/>
    <col min="4" max="4" width="8.85546875" customWidth="1"/>
    <col min="5" max="5" width="11.85546875" customWidth="1"/>
    <col min="6" max="6" width="12" customWidth="1"/>
    <col min="7" max="7" width="9.85546875" customWidth="1"/>
    <col min="8" max="8" width="9.140625" bestFit="1" customWidth="1"/>
    <col min="9" max="9" width="10" bestFit="1" customWidth="1"/>
    <col min="10" max="10" width="9.7109375" customWidth="1"/>
    <col min="11" max="14" width="8.5703125" customWidth="1"/>
  </cols>
  <sheetData>
    <row r="1" spans="1:17" ht="15" customHeight="1">
      <c r="A1" s="1237" t="str">
        <f>[9]Tables!$A$58</f>
        <v>Table 57: Asset Under Management by Portfolio Manager</v>
      </c>
      <c r="B1" s="1237"/>
      <c r="C1" s="1237"/>
      <c r="D1" s="1237"/>
      <c r="E1" s="1237"/>
    </row>
    <row r="2" spans="1:17">
      <c r="A2" s="705" t="s">
        <v>125</v>
      </c>
      <c r="B2" s="1238" t="s">
        <v>677</v>
      </c>
      <c r="C2" s="1238"/>
      <c r="D2" s="1238"/>
      <c r="E2" s="1238">
        <v>42522</v>
      </c>
      <c r="F2" s="1238"/>
      <c r="G2" s="1238"/>
    </row>
    <row r="3" spans="1:17" ht="41.25" customHeight="1">
      <c r="A3" s="706" t="s">
        <v>394</v>
      </c>
      <c r="B3" s="706" t="s">
        <v>395</v>
      </c>
      <c r="C3" s="707" t="s">
        <v>396</v>
      </c>
      <c r="D3" s="706" t="s">
        <v>397</v>
      </c>
      <c r="E3" s="706" t="s">
        <v>395</v>
      </c>
      <c r="F3" s="707" t="s">
        <v>396</v>
      </c>
      <c r="G3" s="706" t="s">
        <v>397</v>
      </c>
    </row>
    <row r="4" spans="1:17">
      <c r="A4" s="708" t="s">
        <v>398</v>
      </c>
      <c r="B4" s="709">
        <v>46088</v>
      </c>
      <c r="C4" s="709">
        <v>3915</v>
      </c>
      <c r="D4" s="709">
        <v>2285</v>
      </c>
      <c r="E4" s="900">
        <v>52761</v>
      </c>
      <c r="F4" s="710">
        <v>4230</v>
      </c>
      <c r="G4" s="711">
        <v>2321</v>
      </c>
    </row>
    <row r="5" spans="1:17" ht="15" customHeight="1">
      <c r="A5" s="1243" t="s">
        <v>399</v>
      </c>
      <c r="B5" s="1243"/>
      <c r="C5" s="1243"/>
      <c r="D5" s="1243"/>
      <c r="E5" s="1243"/>
      <c r="F5" s="1243"/>
      <c r="G5" s="1243"/>
    </row>
    <row r="6" spans="1:17" ht="15" customHeight="1">
      <c r="A6" s="712" t="s">
        <v>400</v>
      </c>
      <c r="B6" s="713">
        <v>47320.73</v>
      </c>
      <c r="C6" s="713">
        <v>10715.59</v>
      </c>
      <c r="D6" s="1241" t="s">
        <v>699</v>
      </c>
      <c r="E6" s="713">
        <v>53427.25</v>
      </c>
      <c r="F6" s="713">
        <v>11896.61</v>
      </c>
      <c r="G6" s="1241" t="s">
        <v>756</v>
      </c>
    </row>
    <row r="7" spans="1:17">
      <c r="A7" s="712" t="s">
        <v>401</v>
      </c>
      <c r="B7" s="713">
        <v>896.68</v>
      </c>
      <c r="C7" s="713">
        <v>48.8</v>
      </c>
      <c r="D7" s="1242"/>
      <c r="E7" s="713">
        <v>867.55</v>
      </c>
      <c r="F7" s="713">
        <v>46.62</v>
      </c>
      <c r="G7" s="1242"/>
    </row>
    <row r="8" spans="1:17">
      <c r="A8" s="712" t="s">
        <v>402</v>
      </c>
      <c r="B8" s="446">
        <v>738243.62</v>
      </c>
      <c r="C8" s="713">
        <v>42418.65</v>
      </c>
      <c r="D8" s="1242"/>
      <c r="E8" s="713">
        <v>769389.88</v>
      </c>
      <c r="F8" s="713">
        <v>44959.47</v>
      </c>
      <c r="G8" s="1242"/>
    </row>
    <row r="9" spans="1:17">
      <c r="A9" s="712" t="s">
        <v>403</v>
      </c>
      <c r="B9" s="713">
        <v>119.98</v>
      </c>
      <c r="C9" s="713">
        <v>429.38</v>
      </c>
      <c r="D9" s="1242"/>
      <c r="E9" s="713">
        <v>163.04</v>
      </c>
      <c r="F9" s="713">
        <v>464.06</v>
      </c>
      <c r="G9" s="1242"/>
    </row>
    <row r="10" spans="1:17">
      <c r="A10" s="712" t="s">
        <v>404</v>
      </c>
      <c r="B10" s="713">
        <v>183.9</v>
      </c>
      <c r="C10" s="713">
        <v>-2.34</v>
      </c>
      <c r="D10" s="1242"/>
      <c r="E10" s="713">
        <v>186.37</v>
      </c>
      <c r="F10" s="713">
        <v>-2.7</v>
      </c>
      <c r="G10" s="1242"/>
    </row>
    <row r="11" spans="1:17">
      <c r="A11" s="712" t="s">
        <v>405</v>
      </c>
      <c r="B11" s="713">
        <v>7284.27</v>
      </c>
      <c r="C11" s="713">
        <v>6265.28</v>
      </c>
      <c r="D11" s="1242"/>
      <c r="E11" s="713">
        <v>8191.36</v>
      </c>
      <c r="F11" s="713">
        <v>6438.88</v>
      </c>
      <c r="G11" s="1242"/>
    </row>
    <row r="12" spans="1:17">
      <c r="A12" s="712" t="s">
        <v>162</v>
      </c>
      <c r="B12" s="713">
        <v>16984.86</v>
      </c>
      <c r="C12" s="713">
        <v>246.65</v>
      </c>
      <c r="D12" s="1242"/>
      <c r="E12" s="713">
        <v>16900.419999999998</v>
      </c>
      <c r="F12" s="713">
        <v>251.34</v>
      </c>
      <c r="G12" s="1242"/>
    </row>
    <row r="13" spans="1:17">
      <c r="A13" s="714" t="s">
        <v>128</v>
      </c>
      <c r="B13" s="447">
        <v>811034.04</v>
      </c>
      <c r="C13" s="715">
        <v>60122.02</v>
      </c>
      <c r="D13" s="1242"/>
      <c r="E13" s="447" t="s">
        <v>757</v>
      </c>
      <c r="F13" s="447">
        <v>64054.28</v>
      </c>
      <c r="G13" s="1242"/>
    </row>
    <row r="14" spans="1:17" ht="16.5" customHeight="1">
      <c r="A14" s="714" t="s">
        <v>406</v>
      </c>
      <c r="B14" s="1239">
        <v>1045428</v>
      </c>
      <c r="C14" s="1239"/>
      <c r="D14" s="1239"/>
      <c r="E14" s="1239">
        <v>1105835</v>
      </c>
      <c r="F14" s="1239"/>
      <c r="G14" s="1239"/>
    </row>
    <row r="15" spans="1:17" s="716" customFormat="1" ht="43.5" customHeight="1">
      <c r="A15" s="1240" t="s">
        <v>758</v>
      </c>
      <c r="B15" s="1240"/>
      <c r="C15" s="1240"/>
      <c r="D15" s="1240"/>
      <c r="E15" s="1240"/>
      <c r="F15" s="1240"/>
      <c r="G15"/>
    </row>
    <row r="16" spans="1:17" s="716" customFormat="1" ht="14.25" customHeight="1">
      <c r="A16" s="1192" t="s">
        <v>723</v>
      </c>
      <c r="B16" s="1192"/>
      <c r="C16" s="1192"/>
      <c r="D16" s="1192"/>
      <c r="E16" s="718"/>
      <c r="F16" s="718"/>
      <c r="G16"/>
      <c r="H16"/>
      <c r="I16"/>
      <c r="J16"/>
      <c r="K16"/>
      <c r="L16"/>
      <c r="M16"/>
      <c r="N16"/>
      <c r="O16"/>
      <c r="P16"/>
      <c r="Q16"/>
    </row>
    <row r="17" spans="1:17" s="716" customFormat="1" ht="13.5" customHeight="1">
      <c r="A17" s="448" t="s">
        <v>116</v>
      </c>
      <c r="B17" s="717"/>
      <c r="C17" s="717"/>
      <c r="D17" s="717"/>
      <c r="E17" s="717"/>
      <c r="F17" s="717"/>
      <c r="G17"/>
      <c r="H17"/>
      <c r="I17"/>
      <c r="J17"/>
      <c r="K17"/>
      <c r="L17"/>
      <c r="M17"/>
      <c r="N17"/>
      <c r="O17"/>
      <c r="P17"/>
      <c r="Q17"/>
    </row>
    <row r="18" spans="1:17">
      <c r="F18" s="717"/>
    </row>
    <row r="19" spans="1:17">
      <c r="F19" s="717"/>
    </row>
    <row r="20" spans="1:17">
      <c r="F20" s="717"/>
    </row>
    <row r="21" spans="1:17">
      <c r="F21" s="717"/>
    </row>
    <row r="23" spans="1:17">
      <c r="G23" s="449"/>
    </row>
  </sheetData>
  <mergeCells count="10">
    <mergeCell ref="A1:E1"/>
    <mergeCell ref="B2:D2"/>
    <mergeCell ref="E2:G2"/>
    <mergeCell ref="A16:D16"/>
    <mergeCell ref="B14:D14"/>
    <mergeCell ref="E14:G14"/>
    <mergeCell ref="A15:F15"/>
    <mergeCell ref="D6:D13"/>
    <mergeCell ref="G6:G13"/>
    <mergeCell ref="A5:G5"/>
  </mergeCells>
  <pageMargins left="0.7" right="0.7" top="0.75" bottom="0.75" header="0.3" footer="0.3"/>
  <pageSetup orientation="landscape" r:id="rId1"/>
</worksheet>
</file>

<file path=xl/worksheets/sheet59.xml><?xml version="1.0" encoding="utf-8"?>
<worksheet xmlns="http://schemas.openxmlformats.org/spreadsheetml/2006/main" xmlns:r="http://schemas.openxmlformats.org/officeDocument/2006/relationships">
  <dimension ref="A1:M47"/>
  <sheetViews>
    <sheetView zoomScale="90" zoomScaleNormal="90" zoomScaleSheetLayoutView="80" workbookViewId="0">
      <selection activeCell="K7" sqref="K7"/>
    </sheetView>
  </sheetViews>
  <sheetFormatPr defaultRowHeight="15"/>
  <cols>
    <col min="1" max="1" width="30.140625" customWidth="1"/>
    <col min="2" max="2" width="8" customWidth="1"/>
    <col min="3" max="5" width="10.140625" bestFit="1" customWidth="1"/>
    <col min="6" max="6" width="10" customWidth="1"/>
    <col min="7" max="7" width="9.85546875" customWidth="1"/>
    <col min="8" max="8" width="9.42578125" customWidth="1"/>
    <col min="9" max="9" width="8.7109375" bestFit="1" customWidth="1"/>
    <col min="10" max="10" width="8.42578125" customWidth="1"/>
    <col min="11" max="11" width="9.28515625" customWidth="1"/>
    <col min="12" max="12" width="10" style="687" customWidth="1"/>
    <col min="13" max="17" width="0" hidden="1" customWidth="1"/>
  </cols>
  <sheetData>
    <row r="1" spans="1:12" ht="15.75" customHeight="1">
      <c r="A1" s="1246" t="s">
        <v>759</v>
      </c>
      <c r="B1" s="1247"/>
      <c r="C1" s="1247"/>
      <c r="D1" s="1247"/>
      <c r="E1" s="1247"/>
      <c r="F1" s="1247"/>
      <c r="G1" s="1247"/>
      <c r="H1" s="1247"/>
      <c r="I1" s="1247"/>
      <c r="J1" s="1247"/>
      <c r="K1" s="1247"/>
      <c r="L1" s="1248"/>
    </row>
    <row r="2" spans="1:12">
      <c r="A2" s="1249" t="s">
        <v>407</v>
      </c>
      <c r="B2" s="1249" t="s">
        <v>408</v>
      </c>
      <c r="C2" s="1251" t="s">
        <v>409</v>
      </c>
      <c r="D2" s="1251"/>
      <c r="E2" s="1251"/>
      <c r="F2" s="1251"/>
      <c r="G2" s="1251"/>
      <c r="H2" s="1251" t="s">
        <v>410</v>
      </c>
      <c r="I2" s="1251"/>
      <c r="J2" s="1251"/>
      <c r="K2" s="1251"/>
      <c r="L2" s="1251"/>
    </row>
    <row r="3" spans="1:12" ht="59.25" customHeight="1">
      <c r="A3" s="1250"/>
      <c r="B3" s="1250"/>
      <c r="C3" s="719">
        <v>42522</v>
      </c>
      <c r="D3" s="719">
        <v>42491</v>
      </c>
      <c r="E3" s="719">
        <v>42156</v>
      </c>
      <c r="F3" s="720" t="s">
        <v>411</v>
      </c>
      <c r="G3" s="721" t="s">
        <v>412</v>
      </c>
      <c r="H3" s="719">
        <v>42522</v>
      </c>
      <c r="I3" s="719">
        <v>42491</v>
      </c>
      <c r="J3" s="719">
        <v>42156</v>
      </c>
      <c r="K3" s="720" t="s">
        <v>411</v>
      </c>
      <c r="L3" s="721" t="s">
        <v>412</v>
      </c>
    </row>
    <row r="4" spans="1:12" ht="37.5" customHeight="1">
      <c r="A4" s="722" t="s">
        <v>413</v>
      </c>
      <c r="B4" s="723" t="s">
        <v>414</v>
      </c>
      <c r="C4" s="361">
        <v>6210</v>
      </c>
      <c r="D4" s="361">
        <v>6194</v>
      </c>
      <c r="E4" s="361">
        <v>5994</v>
      </c>
      <c r="F4" s="809">
        <v>3.6036036036036037</v>
      </c>
      <c r="G4" s="809">
        <v>0.25831449790119471</v>
      </c>
      <c r="H4" s="361">
        <v>6428</v>
      </c>
      <c r="I4" s="361">
        <v>6416</v>
      </c>
      <c r="J4" s="361">
        <v>6233</v>
      </c>
      <c r="K4" s="361">
        <v>3.1285095459650245</v>
      </c>
      <c r="L4" s="361">
        <v>0.18703241895261846</v>
      </c>
    </row>
    <row r="5" spans="1:12" ht="25.5">
      <c r="A5" s="722" t="s">
        <v>415</v>
      </c>
      <c r="B5" s="723" t="s">
        <v>414</v>
      </c>
      <c r="C5" s="361">
        <v>268</v>
      </c>
      <c r="D5" s="361">
        <v>269</v>
      </c>
      <c r="E5" s="361">
        <v>271</v>
      </c>
      <c r="F5" s="809">
        <v>-1.107011070110701</v>
      </c>
      <c r="G5" s="809">
        <v>-0.37174721189591076</v>
      </c>
      <c r="H5" s="361">
        <v>580</v>
      </c>
      <c r="I5" s="361">
        <v>581</v>
      </c>
      <c r="J5" s="361">
        <v>573</v>
      </c>
      <c r="K5" s="361">
        <v>1.2216404886561953</v>
      </c>
      <c r="L5" s="361">
        <v>-0.17211703958691912</v>
      </c>
    </row>
    <row r="6" spans="1:12" ht="27.75" customHeight="1">
      <c r="A6" s="722" t="s">
        <v>416</v>
      </c>
      <c r="B6" s="723" t="s">
        <v>414</v>
      </c>
      <c r="C6" s="361">
        <v>4</v>
      </c>
      <c r="D6" s="361">
        <v>4</v>
      </c>
      <c r="E6" s="361">
        <v>4</v>
      </c>
      <c r="F6" s="809">
        <v>0</v>
      </c>
      <c r="G6" s="809">
        <v>0</v>
      </c>
      <c r="H6" s="361">
        <v>3</v>
      </c>
      <c r="I6" s="361">
        <v>3</v>
      </c>
      <c r="J6" s="361">
        <v>8</v>
      </c>
      <c r="K6" s="361">
        <v>-62.5</v>
      </c>
      <c r="L6" s="361">
        <v>0</v>
      </c>
    </row>
    <row r="7" spans="1:12" ht="16.5" customHeight="1">
      <c r="A7" s="722" t="s">
        <v>417</v>
      </c>
      <c r="B7" s="723" t="s">
        <v>418</v>
      </c>
      <c r="C7" s="361">
        <v>147.69803999999999</v>
      </c>
      <c r="D7" s="361">
        <v>146.76023000000001</v>
      </c>
      <c r="E7" s="361">
        <v>138.958</v>
      </c>
      <c r="F7" s="809">
        <v>6.2896990457548281</v>
      </c>
      <c r="G7" s="809">
        <v>0.63900826538632749</v>
      </c>
      <c r="H7" s="361">
        <v>112.24276</v>
      </c>
      <c r="I7" s="361">
        <v>109.77</v>
      </c>
      <c r="J7" s="361">
        <v>98.37</v>
      </c>
      <c r="K7" s="361">
        <v>14.102632916539596</v>
      </c>
      <c r="L7" s="361">
        <v>2.252673772433277</v>
      </c>
    </row>
    <row r="8" spans="1:12" ht="18.75" customHeight="1">
      <c r="A8" s="722" t="s">
        <v>419</v>
      </c>
      <c r="B8" s="723" t="s">
        <v>420</v>
      </c>
      <c r="C8" s="361">
        <v>42284.101952099998</v>
      </c>
      <c r="D8" s="361">
        <v>41599.5010396</v>
      </c>
      <c r="E8" s="361">
        <v>39209.421988400005</v>
      </c>
      <c r="F8" s="809">
        <v>7.8416865329196339</v>
      </c>
      <c r="G8" s="809">
        <v>1.6456950092942295</v>
      </c>
      <c r="H8" s="361">
        <v>12617.31</v>
      </c>
      <c r="I8" s="361">
        <v>12509.04</v>
      </c>
      <c r="J8" s="361">
        <v>11767.46</v>
      </c>
      <c r="K8" s="361">
        <v>7.2220343217652774</v>
      </c>
      <c r="L8" s="361">
        <v>0.86553404577808213</v>
      </c>
    </row>
    <row r="9" spans="1:12" ht="20.25" customHeight="1">
      <c r="A9" s="722" t="s">
        <v>421</v>
      </c>
      <c r="B9" s="723" t="s">
        <v>422</v>
      </c>
      <c r="C9" s="361">
        <v>8897211.0845986791</v>
      </c>
      <c r="D9" s="361">
        <v>8593824.4900253396</v>
      </c>
      <c r="E9" s="361">
        <v>8590414.2390923817</v>
      </c>
      <c r="F9" s="809">
        <v>3.5713859304963154</v>
      </c>
      <c r="G9" s="809">
        <v>3.5302861365795115</v>
      </c>
      <c r="H9" s="361">
        <v>1241751.6599999999</v>
      </c>
      <c r="I9" s="361">
        <v>1184643.55</v>
      </c>
      <c r="J9" s="361">
        <v>1285253.43</v>
      </c>
      <c r="K9" s="361">
        <v>-3.3846842174932008</v>
      </c>
      <c r="L9" s="361">
        <v>4.8206998636847231</v>
      </c>
    </row>
    <row r="10" spans="1:12" ht="20.25" customHeight="1">
      <c r="A10" s="722" t="s">
        <v>423</v>
      </c>
      <c r="B10" s="723" t="s">
        <v>420</v>
      </c>
      <c r="C10" s="361">
        <v>44462.122666186297</v>
      </c>
      <c r="D10" s="361">
        <v>43760.132695022301</v>
      </c>
      <c r="E10" s="361">
        <v>41819.541803738801</v>
      </c>
      <c r="F10" s="809">
        <v>6.3190096028532778</v>
      </c>
      <c r="G10" s="809">
        <v>1.6041769709803613</v>
      </c>
      <c r="H10" s="361">
        <v>13083.97</v>
      </c>
      <c r="I10" s="361">
        <v>12954.72</v>
      </c>
      <c r="J10" s="361">
        <v>12354.76</v>
      </c>
      <c r="K10" s="361">
        <v>5.9022595339771806</v>
      </c>
      <c r="L10" s="361">
        <v>0.99770585547198243</v>
      </c>
    </row>
    <row r="11" spans="1:12" ht="20.25" customHeight="1">
      <c r="A11" s="722" t="s">
        <v>424</v>
      </c>
      <c r="B11" s="723" t="s">
        <v>422</v>
      </c>
      <c r="C11" s="361">
        <v>10782612.047090709</v>
      </c>
      <c r="D11" s="361">
        <v>10463517.369473031</v>
      </c>
      <c r="E11" s="361">
        <v>10216568.448710252</v>
      </c>
      <c r="F11" s="809">
        <v>5.5404473744989735</v>
      </c>
      <c r="G11" s="809">
        <v>3.0495928505707526</v>
      </c>
      <c r="H11" s="361">
        <v>1302574.1668205434</v>
      </c>
      <c r="I11" s="361">
        <v>1244702.6120637786</v>
      </c>
      <c r="J11" s="361">
        <v>1335704.5148874985</v>
      </c>
      <c r="K11" s="361">
        <v>-2.4803650581165817</v>
      </c>
      <c r="L11" s="361">
        <v>4.6494282405988434</v>
      </c>
    </row>
    <row r="12" spans="1:12" ht="25.5">
      <c r="A12" s="722" t="s">
        <v>425</v>
      </c>
      <c r="B12" s="723" t="s">
        <v>420</v>
      </c>
      <c r="C12" s="361">
        <v>809.20130070000005</v>
      </c>
      <c r="D12" s="361">
        <v>751.03147000000001</v>
      </c>
      <c r="E12" s="361">
        <v>769.89549680000005</v>
      </c>
      <c r="F12" s="809">
        <v>5.1053427463040073</v>
      </c>
      <c r="G12" s="809">
        <v>7.7453253323725617</v>
      </c>
      <c r="H12" s="361">
        <v>538.36157399999991</v>
      </c>
      <c r="I12" s="361">
        <v>447.7634238</v>
      </c>
      <c r="J12" s="361">
        <v>438.81458350000008</v>
      </c>
      <c r="K12" s="361">
        <v>22.685433493574809</v>
      </c>
      <c r="L12" s="361">
        <v>20.233486118881135</v>
      </c>
    </row>
    <row r="13" spans="1:12" ht="42" customHeight="1">
      <c r="A13" s="722" t="s">
        <v>426</v>
      </c>
      <c r="B13" s="723" t="s">
        <v>420</v>
      </c>
      <c r="C13" s="361">
        <v>26.973376689999998</v>
      </c>
      <c r="D13" s="361">
        <v>25.034382333333333</v>
      </c>
      <c r="E13" s="361">
        <v>25.663183226666668</v>
      </c>
      <c r="F13" s="809">
        <v>5.1053427463039975</v>
      </c>
      <c r="G13" s="809">
        <v>7.7453253323725502</v>
      </c>
      <c r="H13" s="361">
        <v>17.945385799999997</v>
      </c>
      <c r="I13" s="361">
        <v>14.925447459999999</v>
      </c>
      <c r="J13" s="361">
        <v>14.627152783333337</v>
      </c>
      <c r="K13" s="361">
        <v>22.685433493574806</v>
      </c>
      <c r="L13" s="361">
        <v>20.233486118881142</v>
      </c>
    </row>
    <row r="14" spans="1:12" ht="25.5">
      <c r="A14" s="722" t="s">
        <v>427</v>
      </c>
      <c r="B14" s="723" t="s">
        <v>422</v>
      </c>
      <c r="C14" s="361">
        <v>176241.20009023606</v>
      </c>
      <c r="D14" s="361">
        <v>167187.14665793331</v>
      </c>
      <c r="E14" s="361">
        <v>191060.2659842468</v>
      </c>
      <c r="F14" s="809">
        <v>-7.7562259309492383</v>
      </c>
      <c r="G14" s="809">
        <v>5.4155200404415318</v>
      </c>
      <c r="H14" s="361">
        <v>47381.123135157992</v>
      </c>
      <c r="I14" s="361">
        <v>41418.427020068004</v>
      </c>
      <c r="J14" s="361">
        <v>35872.803163196993</v>
      </c>
      <c r="K14" s="361">
        <v>32.080905190503032</v>
      </c>
      <c r="L14" s="361">
        <v>14.396239896317041</v>
      </c>
    </row>
    <row r="15" spans="1:12" ht="40.5" customHeight="1">
      <c r="A15" s="722" t="s">
        <v>428</v>
      </c>
      <c r="B15" s="723" t="s">
        <v>422</v>
      </c>
      <c r="C15" s="361">
        <v>5874.7066696745351</v>
      </c>
      <c r="D15" s="361">
        <v>5572.9048885977772</v>
      </c>
      <c r="E15" s="361">
        <v>6368.6755328082272</v>
      </c>
      <c r="F15" s="809">
        <v>-7.7562259309492525</v>
      </c>
      <c r="G15" s="809">
        <v>5.4155200404415211</v>
      </c>
      <c r="H15" s="361">
        <v>1579.370771171933</v>
      </c>
      <c r="I15" s="361">
        <v>1380.6142340022668</v>
      </c>
      <c r="J15" s="361">
        <v>1195.7601054398997</v>
      </c>
      <c r="K15" s="361">
        <v>32.080905190503032</v>
      </c>
      <c r="L15" s="361">
        <v>14.39623989631704</v>
      </c>
    </row>
    <row r="16" spans="1:12" ht="38.25">
      <c r="A16" s="722" t="s">
        <v>429</v>
      </c>
      <c r="B16" s="723" t="s">
        <v>414</v>
      </c>
      <c r="C16" s="361">
        <v>15</v>
      </c>
      <c r="D16" s="361">
        <v>6</v>
      </c>
      <c r="E16" s="361">
        <v>27</v>
      </c>
      <c r="F16" s="809">
        <v>-44.444444444444443</v>
      </c>
      <c r="G16" s="809">
        <v>150</v>
      </c>
      <c r="H16" s="361">
        <v>259</v>
      </c>
      <c r="I16" s="361">
        <v>107</v>
      </c>
      <c r="J16" s="361">
        <v>177</v>
      </c>
      <c r="K16" s="361">
        <v>46.327683615819211</v>
      </c>
      <c r="L16" s="361">
        <v>142.05607476635512</v>
      </c>
    </row>
    <row r="17" spans="1:13" ht="38.25" customHeight="1">
      <c r="A17" s="722" t="s">
        <v>430</v>
      </c>
      <c r="B17" s="723" t="s">
        <v>431</v>
      </c>
      <c r="C17" s="361">
        <v>85.602968312884386</v>
      </c>
      <c r="D17" s="361">
        <v>85.769093631501022</v>
      </c>
      <c r="E17" s="361">
        <v>84.760321479141936</v>
      </c>
      <c r="F17" s="809">
        <v>0.75744200936189343</v>
      </c>
      <c r="G17" s="809">
        <v>-0.9387206127659935</v>
      </c>
      <c r="H17" s="361">
        <v>12.66</v>
      </c>
      <c r="I17" s="361">
        <v>12.54</v>
      </c>
      <c r="J17" s="361">
        <v>13.52</v>
      </c>
      <c r="K17" s="361">
        <v>-6.3609467455621269</v>
      </c>
      <c r="L17" s="361">
        <v>0.95693779904307019</v>
      </c>
    </row>
    <row r="18" spans="1:13" ht="27" customHeight="1">
      <c r="A18" s="1244" t="s">
        <v>432</v>
      </c>
      <c r="B18" s="1244"/>
      <c r="C18" s="1244"/>
      <c r="D18" s="1244"/>
      <c r="E18" s="1244"/>
      <c r="F18" s="1244"/>
      <c r="G18" s="1244"/>
      <c r="H18" s="1244"/>
      <c r="I18" s="1244"/>
      <c r="J18" s="1244"/>
      <c r="K18" s="1244"/>
      <c r="L18" s="1244"/>
      <c r="M18" s="1244"/>
    </row>
    <row r="19" spans="1:13">
      <c r="A19" s="1245" t="s">
        <v>433</v>
      </c>
      <c r="B19" s="1245"/>
      <c r="C19" s="1245"/>
      <c r="D19" s="724"/>
      <c r="E19" s="724"/>
      <c r="F19" s="724"/>
      <c r="G19" s="724"/>
      <c r="H19" s="725"/>
      <c r="I19" s="725"/>
      <c r="J19" s="725"/>
      <c r="K19" s="725"/>
      <c r="L19" s="726"/>
      <c r="M19" s="716"/>
    </row>
    <row r="37" spans="7:12">
      <c r="I37" s="727"/>
      <c r="J37" s="728"/>
      <c r="L37"/>
    </row>
    <row r="38" spans="7:12">
      <c r="I38" s="727"/>
      <c r="J38" s="727"/>
      <c r="L38"/>
    </row>
    <row r="44" spans="7:12">
      <c r="H44" s="729"/>
      <c r="I44" s="729"/>
      <c r="J44" s="729"/>
      <c r="K44" s="729"/>
      <c r="L44"/>
    </row>
    <row r="45" spans="7:12">
      <c r="G45" s="729"/>
      <c r="H45" s="729"/>
      <c r="I45" s="729"/>
      <c r="J45" s="729"/>
      <c r="K45" s="729"/>
      <c r="L45"/>
    </row>
    <row r="46" spans="7:12">
      <c r="G46" s="729"/>
      <c r="H46" s="729"/>
      <c r="I46" s="729"/>
      <c r="J46" s="729"/>
      <c r="K46" s="729"/>
      <c r="L46"/>
    </row>
    <row r="47" spans="7:12">
      <c r="G47" s="729"/>
      <c r="L47"/>
    </row>
  </sheetData>
  <mergeCells count="7">
    <mergeCell ref="A18:M18"/>
    <mergeCell ref="A19:C19"/>
    <mergeCell ref="A1:L1"/>
    <mergeCell ref="A2:A3"/>
    <mergeCell ref="B2:B3"/>
    <mergeCell ref="C2:G2"/>
    <mergeCell ref="H2:L2"/>
  </mergeCells>
  <pageMargins left="0.5" right="0.2" top="0.5" bottom="0.5" header="0.3" footer="0.3"/>
  <pageSetup paperSize="9" scale="85" orientation="landscape" r:id="rId1"/>
</worksheet>
</file>

<file path=xl/worksheets/sheet6.xml><?xml version="1.0" encoding="utf-8"?>
<worksheet xmlns="http://schemas.openxmlformats.org/spreadsheetml/2006/main" xmlns:r="http://schemas.openxmlformats.org/officeDocument/2006/relationships">
  <dimension ref="A1:X15"/>
  <sheetViews>
    <sheetView zoomScaleSheetLayoutView="100" workbookViewId="0">
      <selection activeCell="G24" sqref="G24"/>
    </sheetView>
  </sheetViews>
  <sheetFormatPr defaultColWidth="9.140625" defaultRowHeight="15"/>
  <cols>
    <col min="1" max="1" width="9" style="81" customWidth="1"/>
    <col min="2" max="2" width="4.7109375" style="70" customWidth="1"/>
    <col min="3" max="3" width="8" style="70" customWidth="1"/>
    <col min="4" max="4" width="7.85546875" style="70" customWidth="1"/>
    <col min="5" max="5" width="8.5703125" style="70" customWidth="1"/>
    <col min="6" max="6" width="5.28515625" style="70" customWidth="1"/>
    <col min="7" max="7" width="8.85546875" style="70" customWidth="1"/>
    <col min="8" max="8" width="5.42578125" style="70" customWidth="1"/>
    <col min="9" max="9" width="8.140625" style="70" customWidth="1"/>
    <col min="10" max="10" width="5.5703125" style="70" customWidth="1"/>
    <col min="11" max="11" width="8" style="70" customWidth="1"/>
    <col min="12" max="12" width="5" style="70" customWidth="1"/>
    <col min="13" max="13" width="7.85546875" style="70" customWidth="1"/>
    <col min="14" max="14" width="5.5703125" style="70" customWidth="1"/>
    <col min="15" max="15" width="8.42578125" style="70" customWidth="1"/>
    <col min="16" max="16" width="5.42578125" style="70" customWidth="1"/>
    <col min="17" max="17" width="8" style="70" customWidth="1"/>
    <col min="18" max="18" width="4.85546875" style="70" customWidth="1"/>
    <col min="19" max="19" width="7.85546875" style="70" customWidth="1"/>
    <col min="20" max="20" width="9.140625" style="70" customWidth="1"/>
    <col min="21" max="21" width="10.42578125" style="70" bestFit="1" customWidth="1"/>
    <col min="22" max="22" width="11.7109375" style="70" bestFit="1" customWidth="1"/>
    <col min="23" max="23" width="9.42578125" style="70" bestFit="1" customWidth="1"/>
    <col min="24" max="24" width="9.5703125" style="70" bestFit="1" customWidth="1"/>
    <col min="25" max="25" width="9.42578125" style="70" bestFit="1" customWidth="1"/>
    <col min="26" max="26" width="9.7109375" style="70" bestFit="1" customWidth="1"/>
    <col min="27" max="27" width="9.42578125" style="70" bestFit="1" customWidth="1"/>
    <col min="28" max="28" width="9.7109375" style="70" bestFit="1" customWidth="1"/>
    <col min="29" max="29" width="9.42578125" style="70" bestFit="1" customWidth="1"/>
    <col min="30" max="30" width="9.5703125" style="70" bestFit="1" customWidth="1"/>
    <col min="31" max="33" width="9.42578125" style="70" bestFit="1" customWidth="1"/>
    <col min="34" max="34" width="9.7109375" style="70" bestFit="1" customWidth="1"/>
    <col min="35" max="35" width="9.42578125" style="70" bestFit="1" customWidth="1"/>
    <col min="36" max="36" width="9.7109375" style="70" bestFit="1" customWidth="1"/>
    <col min="37" max="37" width="9.42578125" style="70" bestFit="1" customWidth="1"/>
    <col min="38" max="38" width="9.5703125" style="70" bestFit="1" customWidth="1"/>
    <col min="39" max="16384" width="9.140625" style="70"/>
  </cols>
  <sheetData>
    <row r="1" spans="1:24" s="63" customFormat="1" ht="17.25" customHeight="1">
      <c r="A1" s="940" t="str">
        <f>Tables!A6</f>
        <v xml:space="preserve">Table 5: Capital Raised from the Primary Market through though Public and Rights Issues </v>
      </c>
      <c r="B1" s="940"/>
      <c r="C1" s="940"/>
      <c r="D1" s="940"/>
      <c r="E1" s="940"/>
      <c r="F1" s="940"/>
      <c r="G1" s="940"/>
      <c r="H1" s="940"/>
      <c r="I1" s="940"/>
      <c r="J1" s="940"/>
      <c r="K1" s="940"/>
      <c r="L1" s="940"/>
      <c r="M1" s="940"/>
      <c r="N1" s="940"/>
      <c r="O1" s="940"/>
      <c r="P1" s="940"/>
      <c r="Q1" s="940"/>
      <c r="R1" s="940"/>
      <c r="S1" s="62"/>
    </row>
    <row r="2" spans="1:24" s="64" customFormat="1" ht="15.75" customHeight="1">
      <c r="A2" s="941" t="s">
        <v>134</v>
      </c>
      <c r="B2" s="938" t="s">
        <v>128</v>
      </c>
      <c r="C2" s="938"/>
      <c r="D2" s="938" t="s">
        <v>135</v>
      </c>
      <c r="E2" s="938"/>
      <c r="F2" s="938"/>
      <c r="G2" s="938"/>
      <c r="H2" s="938" t="s">
        <v>136</v>
      </c>
      <c r="I2" s="938"/>
      <c r="J2" s="938"/>
      <c r="K2" s="938"/>
      <c r="L2" s="938" t="s">
        <v>137</v>
      </c>
      <c r="M2" s="938"/>
      <c r="N2" s="938"/>
      <c r="O2" s="938"/>
      <c r="P2" s="938"/>
      <c r="Q2" s="938"/>
      <c r="R2" s="938"/>
      <c r="S2" s="938"/>
    </row>
    <row r="3" spans="1:24" s="64" customFormat="1" ht="15" customHeight="1">
      <c r="A3" s="941"/>
      <c r="B3" s="938"/>
      <c r="C3" s="938"/>
      <c r="D3" s="938" t="s">
        <v>138</v>
      </c>
      <c r="E3" s="938"/>
      <c r="F3" s="938" t="s">
        <v>113</v>
      </c>
      <c r="G3" s="938"/>
      <c r="H3" s="938" t="s">
        <v>139</v>
      </c>
      <c r="I3" s="938"/>
      <c r="J3" s="938" t="s">
        <v>140</v>
      </c>
      <c r="K3" s="938"/>
      <c r="L3" s="938" t="s">
        <v>141</v>
      </c>
      <c r="M3" s="938"/>
      <c r="N3" s="938"/>
      <c r="O3" s="938"/>
      <c r="P3" s="938" t="s">
        <v>142</v>
      </c>
      <c r="Q3" s="938"/>
      <c r="R3" s="938" t="s">
        <v>143</v>
      </c>
      <c r="S3" s="938"/>
    </row>
    <row r="4" spans="1:24" s="65" customFormat="1" ht="14.25" customHeight="1">
      <c r="A4" s="941"/>
      <c r="B4" s="938"/>
      <c r="C4" s="938"/>
      <c r="D4" s="938"/>
      <c r="E4" s="938"/>
      <c r="F4" s="938"/>
      <c r="G4" s="938"/>
      <c r="H4" s="938"/>
      <c r="I4" s="938"/>
      <c r="J4" s="938"/>
      <c r="K4" s="938"/>
      <c r="L4" s="938" t="s">
        <v>144</v>
      </c>
      <c r="M4" s="938"/>
      <c r="N4" s="938" t="s">
        <v>145</v>
      </c>
      <c r="O4" s="938"/>
      <c r="P4" s="938"/>
      <c r="Q4" s="938"/>
      <c r="R4" s="938"/>
      <c r="S4" s="938"/>
    </row>
    <row r="5" spans="1:24" s="66" customFormat="1" ht="39" customHeight="1">
      <c r="A5" s="941"/>
      <c r="B5" s="825" t="s">
        <v>146</v>
      </c>
      <c r="C5" s="825" t="s">
        <v>133</v>
      </c>
      <c r="D5" s="825" t="s">
        <v>146</v>
      </c>
      <c r="E5" s="825" t="s">
        <v>133</v>
      </c>
      <c r="F5" s="825" t="s">
        <v>146</v>
      </c>
      <c r="G5" s="825" t="s">
        <v>133</v>
      </c>
      <c r="H5" s="825" t="s">
        <v>146</v>
      </c>
      <c r="I5" s="825" t="s">
        <v>133</v>
      </c>
      <c r="J5" s="825" t="s">
        <v>146</v>
      </c>
      <c r="K5" s="825" t="s">
        <v>133</v>
      </c>
      <c r="L5" s="825" t="s">
        <v>146</v>
      </c>
      <c r="M5" s="825" t="s">
        <v>133</v>
      </c>
      <c r="N5" s="825" t="s">
        <v>146</v>
      </c>
      <c r="O5" s="825" t="s">
        <v>133</v>
      </c>
      <c r="P5" s="825" t="s">
        <v>146</v>
      </c>
      <c r="Q5" s="825" t="s">
        <v>133</v>
      </c>
      <c r="R5" s="825" t="s">
        <v>146</v>
      </c>
      <c r="S5" s="825" t="s">
        <v>133</v>
      </c>
    </row>
    <row r="6" spans="1:24" s="71" customFormat="1" ht="14.25" customHeight="1">
      <c r="A6" s="55" t="s">
        <v>677</v>
      </c>
      <c r="B6" s="67">
        <v>108</v>
      </c>
      <c r="C6" s="67">
        <v>58166.740000000005</v>
      </c>
      <c r="D6" s="67">
        <v>95</v>
      </c>
      <c r="E6" s="67">
        <v>48927.960000000006</v>
      </c>
      <c r="F6" s="67">
        <v>13</v>
      </c>
      <c r="G6" s="67">
        <v>9238.7800000000007</v>
      </c>
      <c r="H6" s="67">
        <v>34</v>
      </c>
      <c r="I6" s="67">
        <v>43351.179999999993</v>
      </c>
      <c r="J6" s="67">
        <v>74</v>
      </c>
      <c r="K6" s="67">
        <v>14815.079999999998</v>
      </c>
      <c r="L6" s="67">
        <v>13</v>
      </c>
      <c r="M6" s="67">
        <v>671.99999999999989</v>
      </c>
      <c r="N6" s="67">
        <v>74</v>
      </c>
      <c r="O6" s="67">
        <v>23381.859999999997</v>
      </c>
      <c r="P6" s="67">
        <v>0</v>
      </c>
      <c r="Q6" s="67">
        <v>0</v>
      </c>
      <c r="R6" s="67">
        <v>21</v>
      </c>
      <c r="S6" s="67">
        <v>34111.919999999998</v>
      </c>
      <c r="T6" s="69"/>
      <c r="U6" s="70"/>
      <c r="V6" s="70"/>
      <c r="W6" s="70"/>
      <c r="X6" s="70"/>
    </row>
    <row r="7" spans="1:24" s="71" customFormat="1" ht="14.25" customHeight="1">
      <c r="A7" s="55" t="s">
        <v>678</v>
      </c>
      <c r="B7" s="67">
        <v>24</v>
      </c>
      <c r="C7" s="67">
        <v>7836.4500000000007</v>
      </c>
      <c r="D7" s="67">
        <v>23</v>
      </c>
      <c r="E7" s="67">
        <v>7761.4500000000007</v>
      </c>
      <c r="F7" s="67">
        <v>1</v>
      </c>
      <c r="G7" s="67">
        <v>75</v>
      </c>
      <c r="H7" s="67">
        <v>5</v>
      </c>
      <c r="I7" s="67">
        <v>1974.51</v>
      </c>
      <c r="J7" s="67">
        <v>19</v>
      </c>
      <c r="K7" s="67">
        <v>5862.07</v>
      </c>
      <c r="L7" s="67">
        <v>1</v>
      </c>
      <c r="M7" s="67">
        <v>2.6</v>
      </c>
      <c r="N7" s="67">
        <v>19</v>
      </c>
      <c r="O7" s="67">
        <v>5934.4700000000012</v>
      </c>
      <c r="P7" s="67">
        <v>0</v>
      </c>
      <c r="Q7" s="67">
        <v>0</v>
      </c>
      <c r="R7" s="67">
        <v>4</v>
      </c>
      <c r="S7" s="67">
        <v>1899.38</v>
      </c>
      <c r="T7" s="69"/>
      <c r="U7" s="70"/>
      <c r="V7" s="70"/>
      <c r="W7" s="70"/>
      <c r="X7" s="70"/>
    </row>
    <row r="8" spans="1:24" s="73" customFormat="1" ht="14.25" customHeight="1">
      <c r="A8" s="58">
        <v>42461</v>
      </c>
      <c r="B8" s="68">
        <f>SUM(D8,F8)</f>
        <v>5</v>
      </c>
      <c r="C8" s="68">
        <f>SUM(E8,G8)</f>
        <v>3571.9</v>
      </c>
      <c r="D8" s="68">
        <v>5</v>
      </c>
      <c r="E8" s="68">
        <v>3571.9</v>
      </c>
      <c r="F8" s="68">
        <v>0</v>
      </c>
      <c r="G8" s="68">
        <v>0</v>
      </c>
      <c r="H8" s="68">
        <v>0</v>
      </c>
      <c r="I8" s="68">
        <v>0</v>
      </c>
      <c r="J8" s="68">
        <v>5</v>
      </c>
      <c r="K8" s="68">
        <v>3571.9</v>
      </c>
      <c r="L8" s="68">
        <v>1</v>
      </c>
      <c r="M8" s="68">
        <v>2.6</v>
      </c>
      <c r="N8" s="68">
        <v>4</v>
      </c>
      <c r="O8" s="68">
        <v>3569.3</v>
      </c>
      <c r="P8" s="68">
        <v>0</v>
      </c>
      <c r="Q8" s="68">
        <v>0</v>
      </c>
      <c r="R8" s="68">
        <v>0</v>
      </c>
      <c r="S8" s="68">
        <v>0</v>
      </c>
      <c r="T8" s="72"/>
      <c r="U8" s="70"/>
      <c r="V8" s="70"/>
      <c r="W8" s="70"/>
      <c r="X8" s="70"/>
    </row>
    <row r="9" spans="1:24" s="73" customFormat="1" ht="14.25" customHeight="1">
      <c r="A9" s="58">
        <v>42491</v>
      </c>
      <c r="B9" s="68">
        <v>8</v>
      </c>
      <c r="C9" s="68">
        <v>1746.1100000000001</v>
      </c>
      <c r="D9" s="68">
        <v>7</v>
      </c>
      <c r="E9" s="68">
        <v>1671.1100000000001</v>
      </c>
      <c r="F9" s="68">
        <v>1</v>
      </c>
      <c r="G9" s="68">
        <v>75</v>
      </c>
      <c r="H9" s="68">
        <v>4</v>
      </c>
      <c r="I9" s="68">
        <v>974.51</v>
      </c>
      <c r="J9" s="68">
        <v>4</v>
      </c>
      <c r="K9" s="68">
        <v>771.73</v>
      </c>
      <c r="L9" s="68">
        <v>0</v>
      </c>
      <c r="M9" s="68">
        <v>0</v>
      </c>
      <c r="N9" s="68">
        <v>5</v>
      </c>
      <c r="O9" s="68">
        <v>846.73</v>
      </c>
      <c r="P9" s="68">
        <v>0</v>
      </c>
      <c r="Q9" s="68">
        <v>0</v>
      </c>
      <c r="R9" s="68">
        <v>3</v>
      </c>
      <c r="S9" s="68">
        <v>899.38</v>
      </c>
      <c r="T9" s="72"/>
      <c r="U9" s="70"/>
      <c r="V9" s="70"/>
      <c r="W9" s="70"/>
      <c r="X9" s="70"/>
    </row>
    <row r="10" spans="1:24" s="73" customFormat="1" ht="14.25" customHeight="1">
      <c r="A10" s="58">
        <v>42522</v>
      </c>
      <c r="B10" s="68">
        <v>11</v>
      </c>
      <c r="C10" s="68">
        <v>2518.44</v>
      </c>
      <c r="D10" s="68">
        <v>11</v>
      </c>
      <c r="E10" s="68">
        <v>2518.44</v>
      </c>
      <c r="F10" s="68">
        <v>0</v>
      </c>
      <c r="G10" s="68">
        <v>0</v>
      </c>
      <c r="H10" s="68">
        <v>1</v>
      </c>
      <c r="I10" s="68">
        <v>1000</v>
      </c>
      <c r="J10" s="68">
        <v>10</v>
      </c>
      <c r="K10" s="68">
        <v>1518.44</v>
      </c>
      <c r="L10" s="68">
        <v>0</v>
      </c>
      <c r="M10" s="68">
        <v>0</v>
      </c>
      <c r="N10" s="68">
        <v>10</v>
      </c>
      <c r="O10" s="68">
        <v>1518.44</v>
      </c>
      <c r="P10" s="68">
        <v>0</v>
      </c>
      <c r="Q10" s="68">
        <v>0</v>
      </c>
      <c r="R10" s="68">
        <v>1</v>
      </c>
      <c r="S10" s="68">
        <v>1000</v>
      </c>
      <c r="T10" s="72"/>
      <c r="U10" s="70"/>
      <c r="V10" s="70"/>
      <c r="W10" s="70"/>
      <c r="X10" s="70"/>
    </row>
    <row r="11" spans="1:24" s="75" customFormat="1" ht="40.5" customHeight="1">
      <c r="A11" s="939" t="s">
        <v>147</v>
      </c>
      <c r="B11" s="939"/>
      <c r="C11" s="939"/>
      <c r="D11" s="939"/>
      <c r="E11" s="939"/>
      <c r="F11" s="939"/>
      <c r="G11" s="939"/>
      <c r="H11" s="939"/>
      <c r="I11" s="939"/>
      <c r="J11" s="939"/>
      <c r="K11" s="939"/>
      <c r="L11" s="939"/>
      <c r="M11" s="939"/>
      <c r="N11" s="939"/>
      <c r="O11" s="939"/>
      <c r="P11" s="939"/>
      <c r="Q11" s="939"/>
      <c r="R11" s="939"/>
      <c r="S11" s="939"/>
      <c r="T11" s="74"/>
      <c r="U11" s="70"/>
      <c r="V11" s="70"/>
      <c r="W11" s="70"/>
      <c r="X11" s="70"/>
    </row>
    <row r="12" spans="1:24" s="75" customFormat="1" ht="15" customHeight="1">
      <c r="A12" s="936" t="s">
        <v>148</v>
      </c>
      <c r="B12" s="936"/>
      <c r="C12" s="936"/>
      <c r="D12" s="936"/>
      <c r="E12" s="936"/>
      <c r="F12" s="936"/>
      <c r="G12" s="936"/>
      <c r="H12" s="936"/>
      <c r="I12" s="936"/>
      <c r="J12" s="936"/>
      <c r="K12" s="936"/>
      <c r="L12" s="936"/>
      <c r="M12" s="936"/>
      <c r="N12" s="936"/>
      <c r="O12" s="936"/>
      <c r="P12" s="76"/>
      <c r="Q12" s="76"/>
      <c r="R12" s="76"/>
      <c r="S12" s="76"/>
      <c r="T12" s="74"/>
      <c r="U12" s="70"/>
      <c r="V12" s="70"/>
      <c r="W12" s="70"/>
      <c r="X12" s="70"/>
    </row>
    <row r="13" spans="1:24" ht="12.75" customHeight="1">
      <c r="A13" s="937" t="s">
        <v>723</v>
      </c>
      <c r="B13" s="937"/>
      <c r="C13" s="937"/>
      <c r="D13" s="937"/>
      <c r="E13" s="937"/>
      <c r="F13" s="937"/>
      <c r="G13" s="77"/>
      <c r="H13" s="77"/>
      <c r="I13" s="69"/>
      <c r="J13" s="77"/>
      <c r="K13" s="77"/>
      <c r="L13" s="77"/>
      <c r="T13" s="64"/>
    </row>
    <row r="14" spans="1:24" s="79" customFormat="1" ht="12.75" customHeight="1">
      <c r="A14" s="78" t="s">
        <v>116</v>
      </c>
      <c r="I14" s="70"/>
      <c r="J14" s="70"/>
      <c r="K14" s="70"/>
      <c r="L14" s="70"/>
      <c r="M14" s="70"/>
      <c r="N14" s="70"/>
      <c r="O14" s="70"/>
      <c r="P14" s="70"/>
      <c r="Q14" s="70"/>
      <c r="R14" s="70"/>
      <c r="S14" s="70"/>
      <c r="T14" s="64"/>
      <c r="U14" s="70"/>
      <c r="V14" s="70"/>
      <c r="W14" s="70"/>
      <c r="X14" s="70"/>
    </row>
    <row r="15" spans="1:24" ht="18.75">
      <c r="A15" s="80"/>
      <c r="T15" s="64"/>
    </row>
  </sheetData>
  <mergeCells count="18">
    <mergeCell ref="A1:R1"/>
    <mergeCell ref="A2:A5"/>
    <mergeCell ref="B2:C4"/>
    <mergeCell ref="D2:G2"/>
    <mergeCell ref="H2:K2"/>
    <mergeCell ref="L2:S2"/>
    <mergeCell ref="D3:E4"/>
    <mergeCell ref="F3:G4"/>
    <mergeCell ref="H3:I4"/>
    <mergeCell ref="J3:K4"/>
    <mergeCell ref="A12:O12"/>
    <mergeCell ref="A13:F13"/>
    <mergeCell ref="L3:O3"/>
    <mergeCell ref="P3:Q4"/>
    <mergeCell ref="R3:S4"/>
    <mergeCell ref="L4:M4"/>
    <mergeCell ref="N4:O4"/>
    <mergeCell ref="A11:S11"/>
  </mergeCells>
  <pageMargins left="0.75" right="0.75" top="1" bottom="1" header="0.5" footer="0.5"/>
  <pageSetup scale="80" orientation="landscape" r:id="rId1"/>
  <headerFooter alignWithMargins="0"/>
</worksheet>
</file>

<file path=xl/worksheets/sheet60.xml><?xml version="1.0" encoding="utf-8"?>
<worksheet xmlns="http://schemas.openxmlformats.org/spreadsheetml/2006/main" xmlns:r="http://schemas.openxmlformats.org/officeDocument/2006/relationships">
  <dimension ref="A1:K16"/>
  <sheetViews>
    <sheetView zoomScaleSheetLayoutView="90" workbookViewId="0">
      <selection activeCell="D20" sqref="D20"/>
    </sheetView>
  </sheetViews>
  <sheetFormatPr defaultRowHeight="12.75"/>
  <cols>
    <col min="1" max="1" width="8.140625" style="37" customWidth="1"/>
    <col min="2" max="2" width="9.85546875" style="37" bestFit="1" customWidth="1"/>
    <col min="3" max="3" width="6.140625" style="37" customWidth="1"/>
    <col min="4" max="4" width="9.85546875" style="37" bestFit="1" customWidth="1"/>
    <col min="5" max="5" width="11.28515625" style="37" customWidth="1"/>
    <col min="6" max="6" width="11.42578125" style="37" customWidth="1"/>
    <col min="7" max="7" width="9.85546875" style="37" customWidth="1"/>
    <col min="8" max="8" width="6.85546875" style="37" customWidth="1"/>
    <col min="9" max="9" width="8.7109375" style="37" bestFit="1" customWidth="1"/>
    <col min="10" max="10" width="11" style="37" customWidth="1"/>
    <col min="11" max="11" width="11.7109375" style="37" customWidth="1"/>
    <col min="12" max="12" width="9.140625" style="37"/>
    <col min="13" max="17" width="0" style="37" hidden="1" customWidth="1"/>
    <col min="18" max="16384" width="9.140625" style="37"/>
  </cols>
  <sheetData>
    <row r="1" spans="1:11" ht="15">
      <c r="A1" s="1252" t="str">
        <f>[9]Tables!$A$60</f>
        <v>Table 59: Progress of Dematerialisation at NSDL and CDSL (Listed and Unlisted Companies)</v>
      </c>
      <c r="B1" s="1252"/>
      <c r="C1" s="1252"/>
      <c r="D1" s="1252"/>
      <c r="E1" s="1252"/>
      <c r="F1" s="1252"/>
      <c r="G1" s="1252"/>
      <c r="H1" s="1252"/>
      <c r="I1" s="1252"/>
      <c r="J1" s="1252"/>
      <c r="K1" s="1252"/>
    </row>
    <row r="2" spans="1:11" s="35" customFormat="1">
      <c r="A2" s="922" t="s">
        <v>134</v>
      </c>
      <c r="B2" s="935" t="s">
        <v>409</v>
      </c>
      <c r="C2" s="1253"/>
      <c r="D2" s="1253"/>
      <c r="E2" s="1253"/>
      <c r="F2" s="998"/>
      <c r="G2" s="935" t="s">
        <v>410</v>
      </c>
      <c r="H2" s="1253"/>
      <c r="I2" s="1253"/>
      <c r="J2" s="1253"/>
      <c r="K2" s="998"/>
    </row>
    <row r="3" spans="1:11" s="35" customFormat="1" ht="53.25" customHeight="1">
      <c r="A3" s="929"/>
      <c r="B3" s="601" t="s">
        <v>434</v>
      </c>
      <c r="C3" s="601" t="s">
        <v>435</v>
      </c>
      <c r="D3" s="601" t="s">
        <v>436</v>
      </c>
      <c r="E3" s="602" t="s">
        <v>437</v>
      </c>
      <c r="F3" s="601" t="s">
        <v>438</v>
      </c>
      <c r="G3" s="601" t="s">
        <v>439</v>
      </c>
      <c r="H3" s="601" t="s">
        <v>440</v>
      </c>
      <c r="I3" s="601" t="s">
        <v>441</v>
      </c>
      <c r="J3" s="602" t="s">
        <v>437</v>
      </c>
      <c r="K3" s="601" t="s">
        <v>438</v>
      </c>
    </row>
    <row r="4" spans="1:11" ht="13.5" customHeight="1">
      <c r="A4" s="55" t="s">
        <v>677</v>
      </c>
      <c r="B4" s="450">
        <v>15638</v>
      </c>
      <c r="C4" s="450">
        <v>270</v>
      </c>
      <c r="D4" s="450">
        <v>26765</v>
      </c>
      <c r="E4" s="450">
        <v>1100209</v>
      </c>
      <c r="F4" s="450">
        <v>11715700</v>
      </c>
      <c r="G4" s="450">
        <v>10021</v>
      </c>
      <c r="H4" s="450">
        <v>583</v>
      </c>
      <c r="I4" s="450">
        <v>16764</v>
      </c>
      <c r="J4" s="450">
        <v>227549</v>
      </c>
      <c r="K4" s="450">
        <v>1326797</v>
      </c>
    </row>
    <row r="5" spans="1:11">
      <c r="A5" s="55" t="s">
        <v>678</v>
      </c>
      <c r="B5" s="450">
        <f>B8</f>
        <v>16135</v>
      </c>
      <c r="C5" s="450">
        <f t="shared" ref="C5:K5" si="0">C8</f>
        <v>268</v>
      </c>
      <c r="D5" s="450">
        <f t="shared" si="0"/>
        <v>26994</v>
      </c>
      <c r="E5" s="450">
        <f t="shared" si="0"/>
        <v>1140453.46</v>
      </c>
      <c r="F5" s="450">
        <f t="shared" si="0"/>
        <v>12482994.959000001</v>
      </c>
      <c r="G5" s="450">
        <f t="shared" si="0"/>
        <v>9480</v>
      </c>
      <c r="H5" s="450">
        <f t="shared" si="0"/>
        <v>580</v>
      </c>
      <c r="I5" s="450">
        <f t="shared" si="0"/>
        <v>16778</v>
      </c>
      <c r="J5" s="450">
        <f t="shared" si="0"/>
        <v>231682.4</v>
      </c>
      <c r="K5" s="450">
        <f t="shared" si="0"/>
        <v>1412513.78</v>
      </c>
    </row>
    <row r="6" spans="1:11">
      <c r="A6" s="58">
        <v>42474</v>
      </c>
      <c r="B6" s="451">
        <v>15752</v>
      </c>
      <c r="C6" s="451">
        <v>270</v>
      </c>
      <c r="D6" s="451">
        <v>26885</v>
      </c>
      <c r="E6" s="451">
        <v>1091707.3600000001</v>
      </c>
      <c r="F6" s="451">
        <v>11927604.034</v>
      </c>
      <c r="G6" s="451">
        <v>9413</v>
      </c>
      <c r="H6" s="451">
        <v>583</v>
      </c>
      <c r="I6" s="451">
        <v>16773</v>
      </c>
      <c r="J6" s="451">
        <v>227467.59999999998</v>
      </c>
      <c r="K6" s="451">
        <v>1347615.2399999998</v>
      </c>
    </row>
    <row r="7" spans="1:11">
      <c r="A7" s="58">
        <v>42504</v>
      </c>
      <c r="B7" s="451">
        <v>15997</v>
      </c>
      <c r="C7" s="451">
        <v>269</v>
      </c>
      <c r="D7" s="451">
        <v>26955</v>
      </c>
      <c r="E7" s="451">
        <v>1112579.8400000001</v>
      </c>
      <c r="F7" s="451">
        <v>12176276.959000001</v>
      </c>
      <c r="G7" s="451">
        <v>9444</v>
      </c>
      <c r="H7" s="451">
        <v>581</v>
      </c>
      <c r="I7" s="451">
        <v>16825</v>
      </c>
      <c r="J7" s="451">
        <v>230135.4</v>
      </c>
      <c r="K7" s="451">
        <v>1353991</v>
      </c>
    </row>
    <row r="8" spans="1:11">
      <c r="A8" s="58">
        <v>42535</v>
      </c>
      <c r="B8" s="451">
        <v>16135</v>
      </c>
      <c r="C8" s="451">
        <v>268</v>
      </c>
      <c r="D8" s="451">
        <v>26994</v>
      </c>
      <c r="E8" s="451">
        <v>1140453.46</v>
      </c>
      <c r="F8" s="451">
        <v>12482994.959000001</v>
      </c>
      <c r="G8" s="451">
        <v>9480</v>
      </c>
      <c r="H8" s="451">
        <v>580</v>
      </c>
      <c r="I8" s="451">
        <v>16778</v>
      </c>
      <c r="J8" s="451">
        <v>231682.4</v>
      </c>
      <c r="K8" s="451">
        <v>1412513.78</v>
      </c>
    </row>
    <row r="9" spans="1:11" s="351" customFormat="1" ht="27.75" customHeight="1">
      <c r="A9" s="1254" t="s">
        <v>442</v>
      </c>
      <c r="B9" s="1254"/>
      <c r="C9" s="1254"/>
      <c r="D9" s="1254"/>
      <c r="E9" s="1254"/>
      <c r="F9" s="1254"/>
      <c r="G9" s="1254"/>
      <c r="H9" s="1254"/>
      <c r="I9" s="1254"/>
      <c r="J9" s="1254"/>
      <c r="K9" s="1254"/>
    </row>
    <row r="10" spans="1:11" s="351" customFormat="1" ht="12.75" customHeight="1">
      <c r="A10" s="1254"/>
      <c r="B10" s="1254"/>
      <c r="C10" s="1254"/>
      <c r="D10" s="1254"/>
      <c r="E10" s="1254"/>
      <c r="F10" s="1254"/>
      <c r="G10" s="1254"/>
      <c r="H10" s="1254"/>
      <c r="I10" s="1254"/>
      <c r="J10" s="1254"/>
      <c r="K10" s="1254"/>
    </row>
    <row r="11" spans="1:11" s="351" customFormat="1" ht="12.75" customHeight="1">
      <c r="A11" s="1084" t="str">
        <f>'[8]1'!A43</f>
        <v>$ indicates as on June 30, 2016.</v>
      </c>
      <c r="B11" s="1084"/>
      <c r="C11" s="1084"/>
      <c r="D11" s="1084"/>
      <c r="E11" s="1084"/>
      <c r="F11" s="1084"/>
    </row>
    <row r="12" spans="1:11" s="351" customFormat="1">
      <c r="A12" s="343" t="s">
        <v>433</v>
      </c>
    </row>
    <row r="14" spans="1:11">
      <c r="B14" s="452"/>
      <c r="C14" s="452"/>
      <c r="D14" s="452"/>
      <c r="E14" s="452"/>
      <c r="F14" s="452"/>
      <c r="G14" s="452"/>
    </row>
    <row r="15" spans="1:11">
      <c r="I15" s="453"/>
      <c r="J15" s="352"/>
    </row>
    <row r="16" spans="1:11" ht="13.5" customHeight="1"/>
  </sheetData>
  <mergeCells count="6">
    <mergeCell ref="A11:F11"/>
    <mergeCell ref="A1:K1"/>
    <mergeCell ref="A2:A3"/>
    <mergeCell ref="B2:F2"/>
    <mergeCell ref="G2:K2"/>
    <mergeCell ref="A9:K10"/>
  </mergeCells>
  <pageMargins left="0.75" right="0.75" top="1" bottom="1" header="0.5" footer="0.5"/>
  <pageSetup orientation="landscape" r:id="rId1"/>
  <headerFooter alignWithMargins="0"/>
</worksheet>
</file>

<file path=xl/worksheets/sheet61.xml><?xml version="1.0" encoding="utf-8"?>
<worksheet xmlns="http://schemas.openxmlformats.org/spreadsheetml/2006/main" xmlns:r="http://schemas.openxmlformats.org/officeDocument/2006/relationships">
  <dimension ref="A1:T19"/>
  <sheetViews>
    <sheetView workbookViewId="0">
      <selection activeCell="C22" sqref="C22"/>
    </sheetView>
  </sheetViews>
  <sheetFormatPr defaultColWidth="9.140625" defaultRowHeight="12.75"/>
  <cols>
    <col min="1" max="1" width="35.85546875" style="744" customWidth="1"/>
    <col min="2" max="2" width="9.7109375" style="744" customWidth="1"/>
    <col min="3" max="8" width="8.5703125" style="744" customWidth="1"/>
    <col min="9" max="9" width="9.7109375" style="744" customWidth="1"/>
    <col min="10" max="10" width="9" style="744" customWidth="1"/>
    <col min="11" max="11" width="9.140625" style="744" customWidth="1"/>
    <col min="12" max="12" width="9.140625" style="744"/>
    <col min="13" max="17" width="0" style="744" hidden="1" customWidth="1"/>
    <col min="18" max="16384" width="9.140625" style="744"/>
  </cols>
  <sheetData>
    <row r="1" spans="1:20" s="680" customFormat="1" ht="18" customHeight="1">
      <c r="A1" s="1257" t="s">
        <v>760</v>
      </c>
      <c r="B1" s="1257"/>
      <c r="C1" s="1257"/>
      <c r="D1" s="730"/>
      <c r="E1" s="730"/>
      <c r="F1" s="730"/>
      <c r="G1" s="730"/>
      <c r="H1" s="730"/>
      <c r="I1" s="730"/>
      <c r="J1" s="730"/>
    </row>
    <row r="2" spans="1:20" s="731" customFormat="1" ht="18.75" customHeight="1">
      <c r="A2" s="1258" t="s">
        <v>394</v>
      </c>
      <c r="B2" s="1260" t="s">
        <v>408</v>
      </c>
      <c r="C2" s="1255" t="s">
        <v>143</v>
      </c>
      <c r="D2" s="1255"/>
      <c r="E2" s="1255" t="s">
        <v>114</v>
      </c>
      <c r="F2" s="1255"/>
      <c r="G2" s="1255" t="s">
        <v>162</v>
      </c>
      <c r="H2" s="1255"/>
      <c r="I2" s="1255" t="s">
        <v>128</v>
      </c>
      <c r="J2" s="1255"/>
    </row>
    <row r="3" spans="1:20" s="731" customFormat="1" ht="15" customHeight="1">
      <c r="A3" s="1259"/>
      <c r="B3" s="1261"/>
      <c r="C3" s="776" t="s">
        <v>443</v>
      </c>
      <c r="D3" s="776" t="s">
        <v>444</v>
      </c>
      <c r="E3" s="776" t="s">
        <v>443</v>
      </c>
      <c r="F3" s="776" t="s">
        <v>444</v>
      </c>
      <c r="G3" s="776" t="s">
        <v>443</v>
      </c>
      <c r="H3" s="776" t="s">
        <v>444</v>
      </c>
      <c r="I3" s="776" t="s">
        <v>443</v>
      </c>
      <c r="J3" s="776" t="s">
        <v>444</v>
      </c>
    </row>
    <row r="4" spans="1:20" s="731" customFormat="1" ht="15">
      <c r="A4" s="778" t="s">
        <v>409</v>
      </c>
      <c r="B4" s="732"/>
      <c r="C4" s="732"/>
      <c r="D4" s="732"/>
      <c r="E4" s="732"/>
      <c r="F4" s="732"/>
      <c r="G4" s="732"/>
      <c r="H4" s="732"/>
      <c r="I4" s="732"/>
      <c r="J4" s="733"/>
    </row>
    <row r="5" spans="1:20" s="736" customFormat="1" ht="27.75" customHeight="1">
      <c r="A5" s="734" t="s">
        <v>445</v>
      </c>
      <c r="B5" s="735" t="s">
        <v>414</v>
      </c>
      <c r="C5" s="454">
        <v>711</v>
      </c>
      <c r="D5" s="454">
        <v>919</v>
      </c>
      <c r="E5" s="454">
        <v>6210</v>
      </c>
      <c r="F5" s="454">
        <v>7643</v>
      </c>
      <c r="G5" s="454">
        <v>61</v>
      </c>
      <c r="H5" s="454">
        <v>3026</v>
      </c>
      <c r="I5" s="454">
        <v>6982</v>
      </c>
      <c r="J5" s="454">
        <v>11588</v>
      </c>
    </row>
    <row r="6" spans="1:20" s="736" customFormat="1" ht="15" customHeight="1">
      <c r="A6" s="737" t="s">
        <v>446</v>
      </c>
      <c r="B6" s="735" t="s">
        <v>414</v>
      </c>
      <c r="C6" s="454">
        <v>11150</v>
      </c>
      <c r="D6" s="454">
        <v>4185</v>
      </c>
      <c r="E6" s="454">
        <v>12395</v>
      </c>
      <c r="F6" s="454">
        <v>8130</v>
      </c>
      <c r="G6" s="454">
        <v>7250</v>
      </c>
      <c r="H6" s="454">
        <v>26654</v>
      </c>
      <c r="I6" s="454">
        <v>30795</v>
      </c>
      <c r="J6" s="454">
        <v>38969</v>
      </c>
    </row>
    <row r="7" spans="1:20" s="736" customFormat="1" ht="15" customHeight="1">
      <c r="A7" s="737" t="s">
        <v>447</v>
      </c>
      <c r="B7" s="738" t="s">
        <v>418</v>
      </c>
      <c r="C7" s="454">
        <v>98874.7883</v>
      </c>
      <c r="D7" s="454">
        <v>192547.61488000001</v>
      </c>
      <c r="E7" s="454">
        <v>4228410.1952099996</v>
      </c>
      <c r="F7" s="454">
        <v>5462315.8242699997</v>
      </c>
      <c r="G7" s="454">
        <v>118927.28310862993</v>
      </c>
      <c r="H7" s="454">
        <v>1303458.9095328811</v>
      </c>
      <c r="I7" s="454">
        <v>4446212.2666186299</v>
      </c>
      <c r="J7" s="454">
        <v>6958322.3486828813</v>
      </c>
      <c r="K7" s="739"/>
      <c r="L7" s="739"/>
    </row>
    <row r="8" spans="1:20" s="736" customFormat="1" ht="15" customHeight="1">
      <c r="A8" s="737" t="s">
        <v>448</v>
      </c>
      <c r="B8" s="738" t="s">
        <v>449</v>
      </c>
      <c r="C8" s="454">
        <v>1843232.2781113409</v>
      </c>
      <c r="D8" s="454">
        <v>228516.68315540761</v>
      </c>
      <c r="E8" s="454">
        <v>8897211.0845986791</v>
      </c>
      <c r="F8" s="454">
        <v>517591.76546558895</v>
      </c>
      <c r="G8" s="454">
        <v>42168.684380689963</v>
      </c>
      <c r="H8" s="454">
        <v>954274.46236188011</v>
      </c>
      <c r="I8" s="454">
        <v>10782612.047090709</v>
      </c>
      <c r="J8" s="454">
        <v>1700382.9109828766</v>
      </c>
      <c r="K8" s="739"/>
      <c r="L8" s="739"/>
      <c r="M8" s="740"/>
      <c r="N8" s="740"/>
      <c r="O8" s="740"/>
      <c r="P8" s="740"/>
      <c r="Q8" s="740"/>
      <c r="R8" s="740"/>
      <c r="S8" s="740"/>
      <c r="T8" s="740"/>
    </row>
    <row r="9" spans="1:20" s="736" customFormat="1" ht="15" customHeight="1">
      <c r="A9" s="734" t="s">
        <v>450</v>
      </c>
      <c r="B9" s="735" t="s">
        <v>418</v>
      </c>
      <c r="C9" s="454">
        <v>2260.4486700000002</v>
      </c>
      <c r="D9" s="454">
        <v>4169.4554399999997</v>
      </c>
      <c r="E9" s="454">
        <v>80920.130069999999</v>
      </c>
      <c r="F9" s="454">
        <v>119.79966</v>
      </c>
      <c r="G9" s="454">
        <v>874.53364999999997</v>
      </c>
      <c r="H9" s="454">
        <v>2.0160000000000001E-2</v>
      </c>
      <c r="I9" s="454">
        <v>84055.112389999995</v>
      </c>
      <c r="J9" s="454">
        <v>4289.2752599999994</v>
      </c>
      <c r="K9" s="739"/>
    </row>
    <row r="10" spans="1:20" s="736" customFormat="1" ht="15" customHeight="1">
      <c r="A10" s="734" t="s">
        <v>451</v>
      </c>
      <c r="B10" s="738" t="s">
        <v>449</v>
      </c>
      <c r="C10" s="454">
        <v>178887.8705582</v>
      </c>
      <c r="D10" s="454">
        <v>41162.489041599998</v>
      </c>
      <c r="E10" s="454">
        <v>176241.20009023606</v>
      </c>
      <c r="F10" s="454">
        <v>59.468832294999991</v>
      </c>
      <c r="G10" s="454">
        <v>81.059250712000008</v>
      </c>
      <c r="H10" s="454">
        <v>0.54109439999999998</v>
      </c>
      <c r="I10" s="454">
        <v>355210.12989914807</v>
      </c>
      <c r="J10" s="454">
        <v>41222.498968295004</v>
      </c>
      <c r="K10" s="739"/>
    </row>
    <row r="11" spans="1:20" s="731" customFormat="1" ht="15">
      <c r="A11" s="778" t="s">
        <v>410</v>
      </c>
      <c r="B11" s="732"/>
      <c r="C11" s="732"/>
      <c r="D11" s="732"/>
      <c r="E11" s="732"/>
      <c r="F11" s="732"/>
      <c r="G11" s="732"/>
      <c r="H11" s="732"/>
      <c r="I11" s="732"/>
      <c r="J11" s="733"/>
    </row>
    <row r="12" spans="1:20" s="736" customFormat="1" ht="27.75" customHeight="1">
      <c r="A12" s="734" t="s">
        <v>445</v>
      </c>
      <c r="B12" s="735" t="s">
        <v>414</v>
      </c>
      <c r="C12" s="454">
        <v>528</v>
      </c>
      <c r="D12" s="454">
        <v>252</v>
      </c>
      <c r="E12" s="454">
        <v>6428</v>
      </c>
      <c r="F12" s="454">
        <v>2233</v>
      </c>
      <c r="G12" s="454">
        <v>2774</v>
      </c>
      <c r="H12" s="454">
        <v>363</v>
      </c>
      <c r="I12" s="454">
        <v>9730</v>
      </c>
      <c r="J12" s="454">
        <v>2848</v>
      </c>
    </row>
    <row r="13" spans="1:20" s="736" customFormat="1" ht="15.75" customHeight="1">
      <c r="A13" s="737" t="s">
        <v>446</v>
      </c>
      <c r="B13" s="735" t="s">
        <v>414</v>
      </c>
      <c r="C13" s="454">
        <v>21422</v>
      </c>
      <c r="D13" s="454">
        <v>4594</v>
      </c>
      <c r="E13" s="454">
        <v>8769</v>
      </c>
      <c r="F13" s="454">
        <v>2720</v>
      </c>
      <c r="G13" s="454">
        <v>38171</v>
      </c>
      <c r="H13" s="454">
        <v>6049</v>
      </c>
      <c r="I13" s="454">
        <v>68362</v>
      </c>
      <c r="J13" s="454">
        <v>13363</v>
      </c>
    </row>
    <row r="14" spans="1:20" s="736" customFormat="1" ht="15.75" customHeight="1">
      <c r="A14" s="737" t="s">
        <v>447</v>
      </c>
      <c r="B14" s="738" t="s">
        <v>418</v>
      </c>
      <c r="C14" s="454">
        <v>2086</v>
      </c>
      <c r="D14" s="454">
        <v>19265</v>
      </c>
      <c r="E14" s="454">
        <v>1261731</v>
      </c>
      <c r="F14" s="454">
        <v>858331</v>
      </c>
      <c r="G14" s="454">
        <v>44580</v>
      </c>
      <c r="H14" s="454">
        <v>130831</v>
      </c>
      <c r="I14" s="454">
        <v>1308397</v>
      </c>
      <c r="J14" s="454">
        <v>1008427</v>
      </c>
      <c r="M14" s="736" t="s">
        <v>188</v>
      </c>
    </row>
    <row r="15" spans="1:20" s="736" customFormat="1" ht="15.75" customHeight="1">
      <c r="A15" s="737" t="s">
        <v>448</v>
      </c>
      <c r="B15" s="738" t="s">
        <v>449</v>
      </c>
      <c r="C15" s="454">
        <v>44601</v>
      </c>
      <c r="D15" s="454">
        <v>21068.47</v>
      </c>
      <c r="E15" s="454">
        <v>1241751.6599999999</v>
      </c>
      <c r="F15" s="454">
        <v>68261.48</v>
      </c>
      <c r="G15" s="454">
        <v>16221.506820543354</v>
      </c>
      <c r="H15" s="454">
        <v>20609.663179456646</v>
      </c>
      <c r="I15" s="454">
        <v>1302574.1668205434</v>
      </c>
      <c r="J15" s="454">
        <v>109939.61317945665</v>
      </c>
      <c r="K15" s="740"/>
      <c r="M15" s="740"/>
      <c r="N15" s="740"/>
      <c r="O15" s="740"/>
      <c r="P15" s="740"/>
      <c r="Q15" s="740"/>
      <c r="R15" s="740"/>
      <c r="S15" s="740"/>
      <c r="T15" s="740"/>
    </row>
    <row r="16" spans="1:20" s="736" customFormat="1" ht="15.75" customHeight="1">
      <c r="A16" s="734" t="s">
        <v>450</v>
      </c>
      <c r="B16" s="735" t="s">
        <v>418</v>
      </c>
      <c r="C16" s="741">
        <v>194</v>
      </c>
      <c r="D16" s="741">
        <v>0</v>
      </c>
      <c r="E16" s="741">
        <v>53836</v>
      </c>
      <c r="F16" s="741">
        <v>0</v>
      </c>
      <c r="G16" s="741">
        <v>3706</v>
      </c>
      <c r="H16" s="741">
        <v>0</v>
      </c>
      <c r="I16" s="741">
        <v>57737</v>
      </c>
      <c r="J16" s="741">
        <v>0</v>
      </c>
      <c r="K16" s="739"/>
    </row>
    <row r="17" spans="1:11" s="736" customFormat="1" ht="15.75" customHeight="1">
      <c r="A17" s="734" t="s">
        <v>451</v>
      </c>
      <c r="B17" s="738" t="s">
        <v>449</v>
      </c>
      <c r="C17" s="454">
        <v>2648.1200000590002</v>
      </c>
      <c r="D17" s="454">
        <v>0</v>
      </c>
      <c r="E17" s="454">
        <v>47381.123135157992</v>
      </c>
      <c r="F17" s="454">
        <v>0</v>
      </c>
      <c r="G17" s="454">
        <v>2006.3393378236792</v>
      </c>
      <c r="H17" s="454">
        <v>0</v>
      </c>
      <c r="I17" s="454">
        <v>52035.582473040675</v>
      </c>
      <c r="J17" s="454">
        <v>0</v>
      </c>
      <c r="K17" s="739"/>
    </row>
    <row r="18" spans="1:11" s="736" customFormat="1" ht="24.75" customHeight="1">
      <c r="A18" s="1256" t="s">
        <v>661</v>
      </c>
      <c r="B18" s="1256"/>
      <c r="C18" s="1256"/>
      <c r="D18" s="1256"/>
      <c r="E18" s="1256"/>
      <c r="F18" s="1256"/>
      <c r="G18" s="1256"/>
      <c r="H18" s="1256"/>
      <c r="I18" s="1256"/>
      <c r="J18" s="742"/>
      <c r="K18" s="742"/>
    </row>
    <row r="19" spans="1:11" s="745" customFormat="1" ht="15" customHeight="1">
      <c r="A19" s="743" t="s">
        <v>433</v>
      </c>
      <c r="B19" s="743"/>
      <c r="C19" s="744"/>
      <c r="D19" s="744"/>
      <c r="E19" s="744"/>
      <c r="F19" s="744"/>
      <c r="G19" s="744"/>
      <c r="H19" s="744"/>
      <c r="I19" s="744"/>
      <c r="J19" s="744"/>
    </row>
  </sheetData>
  <mergeCells count="8">
    <mergeCell ref="I2:J2"/>
    <mergeCell ref="A18:I18"/>
    <mergeCell ref="A1:C1"/>
    <mergeCell ref="A2:A3"/>
    <mergeCell ref="B2:B3"/>
    <mergeCell ref="C2:D2"/>
    <mergeCell ref="E2:F2"/>
    <mergeCell ref="G2:H2"/>
  </mergeCells>
  <pageMargins left="0.7" right="0.7" top="0.75" bottom="0.75" header="0.3" footer="0.3"/>
  <pageSetup scale="85" orientation="landscape" r:id="rId1"/>
</worksheet>
</file>

<file path=xl/worksheets/sheet62.xml><?xml version="1.0" encoding="utf-8"?>
<worksheet xmlns="http://schemas.openxmlformats.org/spreadsheetml/2006/main" xmlns:r="http://schemas.openxmlformats.org/officeDocument/2006/relationships">
  <dimension ref="A1:E16"/>
  <sheetViews>
    <sheetView workbookViewId="0">
      <selection activeCell="B21" sqref="B21"/>
    </sheetView>
  </sheetViews>
  <sheetFormatPr defaultRowHeight="15"/>
  <cols>
    <col min="1" max="1" width="50.85546875" style="258" bestFit="1" customWidth="1"/>
    <col min="2" max="2" width="11.7109375" style="258" customWidth="1"/>
    <col min="3" max="3" width="13" style="258" customWidth="1"/>
    <col min="4" max="4" width="8.7109375" style="258" customWidth="1"/>
    <col min="5" max="5" width="8.42578125" style="258" customWidth="1"/>
    <col min="6" max="16384" width="9.140625" style="258"/>
  </cols>
  <sheetData>
    <row r="1" spans="1:5">
      <c r="A1" s="1262" t="s">
        <v>53</v>
      </c>
      <c r="B1" s="1262"/>
      <c r="C1" s="1262"/>
      <c r="D1" s="1262"/>
      <c r="E1" s="1262"/>
    </row>
    <row r="2" spans="1:5" ht="30">
      <c r="A2" s="817" t="s">
        <v>265</v>
      </c>
      <c r="B2" s="818" t="s">
        <v>266</v>
      </c>
      <c r="C2" s="819" t="s">
        <v>267</v>
      </c>
      <c r="D2" s="818" t="s">
        <v>268</v>
      </c>
      <c r="E2" s="820" t="s">
        <v>269</v>
      </c>
    </row>
    <row r="3" spans="1:5">
      <c r="A3" s="260" t="s">
        <v>270</v>
      </c>
      <c r="B3" s="261"/>
      <c r="C3" s="261"/>
      <c r="D3" s="261"/>
      <c r="E3" s="262"/>
    </row>
    <row r="4" spans="1:5">
      <c r="A4" s="263" t="s">
        <v>271</v>
      </c>
      <c r="B4" s="752">
        <v>18</v>
      </c>
      <c r="C4" s="752">
        <v>2</v>
      </c>
      <c r="D4" s="752">
        <v>2</v>
      </c>
      <c r="E4" s="753">
        <v>1</v>
      </c>
    </row>
    <row r="5" spans="1:5">
      <c r="A5" s="264" t="s">
        <v>272</v>
      </c>
      <c r="B5" s="752">
        <v>18</v>
      </c>
      <c r="C5" s="752">
        <v>0</v>
      </c>
      <c r="D5" s="752">
        <v>0</v>
      </c>
      <c r="E5" s="752">
        <v>0</v>
      </c>
    </row>
    <row r="6" spans="1:5">
      <c r="A6" s="265" t="s">
        <v>273</v>
      </c>
      <c r="B6" s="266"/>
      <c r="C6" s="266"/>
      <c r="D6" s="266"/>
      <c r="E6" s="262"/>
    </row>
    <row r="7" spans="1:5">
      <c r="A7" s="263" t="s">
        <v>271</v>
      </c>
      <c r="B7" s="267">
        <v>5</v>
      </c>
      <c r="C7" s="267">
        <v>5</v>
      </c>
      <c r="D7" s="267">
        <v>2</v>
      </c>
      <c r="E7" s="268">
        <v>2</v>
      </c>
    </row>
    <row r="8" spans="1:5">
      <c r="A8" s="264" t="s">
        <v>272</v>
      </c>
      <c r="B8" s="267">
        <v>5</v>
      </c>
      <c r="C8" s="267">
        <v>5</v>
      </c>
      <c r="D8" s="267">
        <v>2</v>
      </c>
      <c r="E8" s="268">
        <v>2</v>
      </c>
    </row>
    <row r="9" spans="1:5">
      <c r="A9" s="265" t="s">
        <v>274</v>
      </c>
      <c r="B9" s="266"/>
      <c r="C9" s="266"/>
      <c r="D9" s="266"/>
      <c r="E9" s="269"/>
    </row>
    <row r="10" spans="1:5">
      <c r="A10" s="263" t="s">
        <v>271</v>
      </c>
      <c r="B10" s="752">
        <v>13</v>
      </c>
      <c r="C10" s="754">
        <v>0</v>
      </c>
      <c r="D10" s="754">
        <v>0</v>
      </c>
      <c r="E10" s="754">
        <v>0</v>
      </c>
    </row>
    <row r="11" spans="1:5">
      <c r="A11" s="264" t="s">
        <v>272</v>
      </c>
      <c r="B11" s="752">
        <v>6</v>
      </c>
      <c r="C11" s="754">
        <v>0</v>
      </c>
      <c r="D11" s="754">
        <v>0</v>
      </c>
      <c r="E11" s="754">
        <v>0</v>
      </c>
    </row>
    <row r="12" spans="1:5">
      <c r="A12" s="270" t="s">
        <v>275</v>
      </c>
      <c r="B12" s="266"/>
      <c r="C12" s="266"/>
      <c r="D12" s="266"/>
      <c r="E12" s="262"/>
    </row>
    <row r="13" spans="1:5">
      <c r="A13" s="263" t="s">
        <v>271</v>
      </c>
      <c r="B13" s="271">
        <v>3</v>
      </c>
      <c r="C13" s="267">
        <v>0</v>
      </c>
      <c r="D13" s="267">
        <v>0</v>
      </c>
      <c r="E13" s="267">
        <v>0</v>
      </c>
    </row>
    <row r="14" spans="1:5">
      <c r="A14" s="264" t="s">
        <v>272</v>
      </c>
      <c r="B14" s="271">
        <v>3</v>
      </c>
      <c r="C14" s="267">
        <v>0</v>
      </c>
      <c r="D14" s="267">
        <v>0</v>
      </c>
      <c r="E14" s="267">
        <v>0</v>
      </c>
    </row>
    <row r="15" spans="1:5" ht="25.5" customHeight="1">
      <c r="A15" s="1263" t="s">
        <v>276</v>
      </c>
      <c r="B15" s="1264"/>
      <c r="C15" s="1264"/>
      <c r="D15" s="1264"/>
      <c r="E15" s="1264"/>
    </row>
    <row r="16" spans="1:5" s="273" customFormat="1" ht="12">
      <c r="A16" s="272" t="s">
        <v>277</v>
      </c>
    </row>
  </sheetData>
  <mergeCells count="2">
    <mergeCell ref="A1:E1"/>
    <mergeCell ref="A15:E15"/>
  </mergeCells>
  <pageMargins left="0.7" right="0.7" top="0.75" bottom="0.75" header="0.3" footer="0.3"/>
  <pageSetup scale="85" orientation="portrait" r:id="rId1"/>
</worksheet>
</file>

<file path=xl/worksheets/sheet63.xml><?xml version="1.0" encoding="utf-8"?>
<worksheet xmlns="http://schemas.openxmlformats.org/spreadsheetml/2006/main" xmlns:r="http://schemas.openxmlformats.org/officeDocument/2006/relationships">
  <dimension ref="A1:H13"/>
  <sheetViews>
    <sheetView workbookViewId="0">
      <selection activeCell="F25" sqref="F25"/>
    </sheetView>
  </sheetViews>
  <sheetFormatPr defaultRowHeight="12.75"/>
  <cols>
    <col min="1" max="2" width="9" style="275" customWidth="1"/>
    <col min="3" max="5" width="10" style="275" customWidth="1"/>
    <col min="6" max="16384" width="9.140625" style="275"/>
  </cols>
  <sheetData>
    <row r="1" spans="1:8" s="258" customFormat="1" ht="15">
      <c r="A1" s="1265" t="s">
        <v>54</v>
      </c>
      <c r="B1" s="1265"/>
      <c r="C1" s="1265"/>
      <c r="D1" s="1265"/>
      <c r="E1" s="1265"/>
      <c r="F1" s="1265"/>
      <c r="G1" s="1265"/>
      <c r="H1" s="1265"/>
    </row>
    <row r="2" spans="1:8" ht="16.5" customHeight="1">
      <c r="A2" s="1266" t="s">
        <v>278</v>
      </c>
      <c r="B2" s="1268" t="s">
        <v>279</v>
      </c>
      <c r="C2" s="1269"/>
      <c r="D2" s="1269"/>
      <c r="E2" s="1270"/>
    </row>
    <row r="3" spans="1:8" ht="15.75" customHeight="1">
      <c r="A3" s="1267"/>
      <c r="B3" s="821" t="s">
        <v>280</v>
      </c>
      <c r="C3" s="822" t="s">
        <v>225</v>
      </c>
      <c r="D3" s="822" t="s">
        <v>226</v>
      </c>
      <c r="E3" s="822" t="s">
        <v>227</v>
      </c>
    </row>
    <row r="4" spans="1:8" s="276" customFormat="1">
      <c r="A4" s="756" t="s">
        <v>677</v>
      </c>
      <c r="B4" s="107">
        <v>2914.81</v>
      </c>
      <c r="C4" s="107">
        <v>3289.94</v>
      </c>
      <c r="D4" s="129">
        <v>2447</v>
      </c>
      <c r="E4" s="129">
        <v>2730.93</v>
      </c>
      <c r="G4" s="277"/>
    </row>
    <row r="5" spans="1:8" s="276" customFormat="1">
      <c r="A5" s="756" t="s">
        <v>678</v>
      </c>
      <c r="B5" s="107">
        <v>2730.58</v>
      </c>
      <c r="C5" s="107">
        <v>3145.2</v>
      </c>
      <c r="D5" s="107">
        <v>2673.76</v>
      </c>
      <c r="E5" s="107">
        <v>3133</v>
      </c>
      <c r="G5" s="277"/>
    </row>
    <row r="6" spans="1:8" s="276" customFormat="1">
      <c r="A6" s="614">
        <v>42461</v>
      </c>
      <c r="B6" s="109">
        <v>2730.58</v>
      </c>
      <c r="C6" s="109">
        <v>3005.59</v>
      </c>
      <c r="D6" s="109">
        <v>2673.76</v>
      </c>
      <c r="E6" s="109">
        <v>2989.68</v>
      </c>
      <c r="G6" s="277"/>
    </row>
    <row r="7" spans="1:8" s="276" customFormat="1">
      <c r="A7" s="614">
        <v>42491</v>
      </c>
      <c r="B7" s="109">
        <v>2990.4</v>
      </c>
      <c r="C7" s="109">
        <v>3005.91</v>
      </c>
      <c r="D7" s="109">
        <v>2873.46</v>
      </c>
      <c r="E7" s="109">
        <v>2956.18</v>
      </c>
      <c r="G7" s="277"/>
    </row>
    <row r="8" spans="1:8" s="276" customFormat="1">
      <c r="A8" s="614">
        <v>42522</v>
      </c>
      <c r="B8" s="109">
        <v>2955.46</v>
      </c>
      <c r="C8" s="109">
        <v>3145.2</v>
      </c>
      <c r="D8" s="109">
        <v>2932.38</v>
      </c>
      <c r="E8" s="109">
        <v>3133.35</v>
      </c>
      <c r="G8" s="277"/>
    </row>
    <row r="9" spans="1:8" s="276" customFormat="1">
      <c r="A9" s="276" t="s">
        <v>724</v>
      </c>
    </row>
    <row r="10" spans="1:8">
      <c r="A10" s="276" t="s">
        <v>281</v>
      </c>
    </row>
    <row r="11" spans="1:8">
      <c r="A11" s="276"/>
    </row>
    <row r="13" spans="1:8">
      <c r="A13" s="276"/>
    </row>
  </sheetData>
  <mergeCells count="3">
    <mergeCell ref="A1:H1"/>
    <mergeCell ref="A2:A3"/>
    <mergeCell ref="B2:E2"/>
  </mergeCells>
  <pageMargins left="0.7" right="0.7" top="0.75" bottom="0.75" header="0.3" footer="0.3"/>
  <pageSetup orientation="portrait" r:id="rId1"/>
</worksheet>
</file>

<file path=xl/worksheets/sheet64.xml><?xml version="1.0" encoding="utf-8"?>
<worksheet xmlns="http://schemas.openxmlformats.org/spreadsheetml/2006/main" xmlns:r="http://schemas.openxmlformats.org/officeDocument/2006/relationships">
  <dimension ref="A1:H10"/>
  <sheetViews>
    <sheetView workbookViewId="0">
      <selection activeCell="G28" sqref="G28"/>
    </sheetView>
  </sheetViews>
  <sheetFormatPr defaultRowHeight="12.75"/>
  <cols>
    <col min="1" max="2" width="9" style="275" customWidth="1"/>
    <col min="3" max="5" width="10" style="275" customWidth="1"/>
    <col min="6" max="16384" width="9.140625" style="275"/>
  </cols>
  <sheetData>
    <row r="1" spans="1:8" s="258" customFormat="1" ht="15" customHeight="1">
      <c r="A1" s="823" t="s">
        <v>55</v>
      </c>
      <c r="B1" s="772"/>
      <c r="C1" s="772"/>
      <c r="D1" s="772"/>
      <c r="E1" s="772"/>
      <c r="F1" s="772"/>
      <c r="G1" s="772"/>
      <c r="H1" s="772"/>
    </row>
    <row r="2" spans="1:8" ht="16.5" customHeight="1">
      <c r="A2" s="1266" t="s">
        <v>278</v>
      </c>
      <c r="B2" s="1268" t="s">
        <v>282</v>
      </c>
      <c r="C2" s="1269"/>
      <c r="D2" s="1269"/>
      <c r="E2" s="1270"/>
      <c r="F2" s="279"/>
      <c r="G2" s="279"/>
      <c r="H2" s="279"/>
    </row>
    <row r="3" spans="1:8" ht="15.75" customHeight="1">
      <c r="A3" s="1267"/>
      <c r="B3" s="821" t="s">
        <v>280</v>
      </c>
      <c r="C3" s="822" t="s">
        <v>225</v>
      </c>
      <c r="D3" s="822" t="s">
        <v>226</v>
      </c>
      <c r="E3" s="822" t="s">
        <v>227</v>
      </c>
      <c r="F3" s="279"/>
      <c r="G3" s="279"/>
      <c r="H3" s="279"/>
    </row>
    <row r="4" spans="1:8" s="276" customFormat="1" ht="15" customHeight="1">
      <c r="A4" s="756" t="s">
        <v>677</v>
      </c>
      <c r="B4" s="107">
        <v>2480.5394000000001</v>
      </c>
      <c r="C4" s="107">
        <v>3042.61</v>
      </c>
      <c r="D4" s="107">
        <v>2479.2485999999999</v>
      </c>
      <c r="E4" s="129">
        <v>2857.18</v>
      </c>
      <c r="F4" s="257"/>
      <c r="G4" s="280"/>
      <c r="H4" s="257"/>
    </row>
    <row r="5" spans="1:8" s="276" customFormat="1" ht="15" customHeight="1">
      <c r="A5" s="756" t="s">
        <v>678</v>
      </c>
      <c r="B5" s="107">
        <f>B6</f>
        <v>2869.73</v>
      </c>
      <c r="C5" s="107">
        <v>3223.61</v>
      </c>
      <c r="D5" s="107">
        <v>2896.54</v>
      </c>
      <c r="E5" s="107">
        <v>3205.81</v>
      </c>
      <c r="G5" s="277"/>
    </row>
    <row r="6" spans="1:8" ht="15.75">
      <c r="A6" s="614">
        <v>42461</v>
      </c>
      <c r="B6" s="109">
        <v>2869.73</v>
      </c>
      <c r="C6" s="109">
        <v>3040.98</v>
      </c>
      <c r="D6" s="109">
        <v>2896.54</v>
      </c>
      <c r="E6" s="109">
        <v>2963.26</v>
      </c>
      <c r="F6" s="279"/>
      <c r="G6" s="281"/>
      <c r="H6" s="279"/>
    </row>
    <row r="7" spans="1:8" ht="15.75">
      <c r="A7" s="614">
        <v>42491</v>
      </c>
      <c r="B7" s="109">
        <v>2968.62</v>
      </c>
      <c r="C7" s="109">
        <v>3027.34</v>
      </c>
      <c r="D7" s="109">
        <v>2909.53</v>
      </c>
      <c r="E7" s="109">
        <v>3020.86</v>
      </c>
      <c r="F7" s="279"/>
      <c r="G7" s="281"/>
      <c r="H7" s="279"/>
    </row>
    <row r="8" spans="1:8" ht="15.75">
      <c r="A8" s="614">
        <v>42522</v>
      </c>
      <c r="B8" s="109">
        <v>3027.78</v>
      </c>
      <c r="C8" s="109">
        <v>3223.61</v>
      </c>
      <c r="D8" s="109">
        <v>2999.01</v>
      </c>
      <c r="E8" s="109">
        <v>3205.81</v>
      </c>
      <c r="F8" s="279"/>
      <c r="G8" s="281"/>
      <c r="H8" s="279"/>
    </row>
    <row r="9" spans="1:8" s="276" customFormat="1">
      <c r="A9" s="276" t="s">
        <v>724</v>
      </c>
      <c r="B9" s="755"/>
      <c r="C9" s="755"/>
      <c r="D9" s="755"/>
      <c r="E9" s="755"/>
    </row>
    <row r="10" spans="1:8">
      <c r="A10" s="276" t="s">
        <v>283</v>
      </c>
    </row>
  </sheetData>
  <mergeCells count="2">
    <mergeCell ref="A2:A3"/>
    <mergeCell ref="B2:E2"/>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dimension ref="A1:V14"/>
  <sheetViews>
    <sheetView workbookViewId="0">
      <selection activeCell="C24" sqref="C24"/>
    </sheetView>
  </sheetViews>
  <sheetFormatPr defaultRowHeight="12.75"/>
  <cols>
    <col min="1" max="1" width="9.140625" style="275" customWidth="1"/>
    <col min="2" max="2" width="7.140625" style="275" customWidth="1"/>
    <col min="3" max="3" width="7.28515625" style="275" customWidth="1"/>
    <col min="4" max="4" width="11.28515625" style="275" bestFit="1" customWidth="1"/>
    <col min="5" max="5" width="10.42578125" style="275" bestFit="1" customWidth="1"/>
    <col min="6" max="6" width="11.140625" style="275" bestFit="1" customWidth="1"/>
    <col min="7" max="7" width="9.5703125" style="275" customWidth="1"/>
    <col min="8" max="8" width="8.42578125" style="275" customWidth="1"/>
    <col min="9" max="9" width="7" style="275" customWidth="1"/>
    <col min="10" max="10" width="9.5703125" style="275" customWidth="1"/>
    <col min="11" max="11" width="8.42578125" style="275" customWidth="1"/>
    <col min="12" max="12" width="7.5703125" style="275" customWidth="1"/>
    <col min="13" max="13" width="9.7109375" style="275" customWidth="1"/>
    <col min="14" max="15" width="8.42578125" style="275" customWidth="1"/>
    <col min="16" max="16" width="10.42578125" style="275" customWidth="1"/>
    <col min="17" max="17" width="8.5703125" style="278" customWidth="1"/>
    <col min="18" max="18" width="7.28515625" style="275" customWidth="1"/>
    <col min="19" max="19" width="8.28515625" style="275" customWidth="1"/>
    <col min="20" max="20" width="7.28515625" style="275" customWidth="1"/>
    <col min="21" max="16384" width="9.140625" style="275"/>
  </cols>
  <sheetData>
    <row r="1" spans="1:22" s="258" customFormat="1" ht="15">
      <c r="A1" s="1275" t="s">
        <v>56</v>
      </c>
      <c r="B1" s="1275"/>
      <c r="C1" s="1275"/>
      <c r="D1" s="1275"/>
      <c r="E1" s="1275"/>
      <c r="F1" s="1275"/>
      <c r="G1" s="1275"/>
      <c r="H1" s="1275"/>
      <c r="I1" s="1275"/>
      <c r="J1" s="1275"/>
      <c r="K1" s="1275"/>
      <c r="L1" s="1275"/>
      <c r="M1" s="1275"/>
      <c r="N1" s="1275"/>
      <c r="O1" s="1275"/>
      <c r="P1" s="1275"/>
      <c r="Q1" s="1275"/>
      <c r="R1" s="1275"/>
      <c r="S1" s="1275"/>
      <c r="T1" s="1275"/>
    </row>
    <row r="2" spans="1:22" s="757" customFormat="1" ht="27.75" customHeight="1">
      <c r="A2" s="1272" t="s">
        <v>278</v>
      </c>
      <c r="B2" s="1272" t="s">
        <v>284</v>
      </c>
      <c r="C2" s="1272" t="s">
        <v>266</v>
      </c>
      <c r="D2" s="1272"/>
      <c r="E2" s="1272"/>
      <c r="F2" s="1272" t="s">
        <v>285</v>
      </c>
      <c r="G2" s="1272"/>
      <c r="H2" s="1272"/>
      <c r="I2" s="1272" t="s">
        <v>268</v>
      </c>
      <c r="J2" s="1272"/>
      <c r="K2" s="1272"/>
      <c r="L2" s="1272" t="s">
        <v>286</v>
      </c>
      <c r="M2" s="1272"/>
      <c r="N2" s="1272"/>
      <c r="O2" s="1272" t="s">
        <v>128</v>
      </c>
      <c r="P2" s="1272"/>
      <c r="Q2" s="1272"/>
      <c r="R2" s="1272" t="s">
        <v>287</v>
      </c>
      <c r="S2" s="1272"/>
      <c r="T2" s="1272"/>
    </row>
    <row r="3" spans="1:22" s="757" customFormat="1" ht="31.5" customHeight="1">
      <c r="A3" s="1272"/>
      <c r="B3" s="1272"/>
      <c r="C3" s="1272" t="s">
        <v>288</v>
      </c>
      <c r="D3" s="1266" t="s">
        <v>293</v>
      </c>
      <c r="E3" s="1272" t="s">
        <v>289</v>
      </c>
      <c r="F3" s="1272" t="s">
        <v>288</v>
      </c>
      <c r="G3" s="1266" t="s">
        <v>293</v>
      </c>
      <c r="H3" s="1272" t="s">
        <v>289</v>
      </c>
      <c r="I3" s="1272" t="s">
        <v>288</v>
      </c>
      <c r="J3" s="1266" t="s">
        <v>293</v>
      </c>
      <c r="K3" s="1272" t="s">
        <v>289</v>
      </c>
      <c r="L3" s="1272" t="s">
        <v>290</v>
      </c>
      <c r="M3" s="1266" t="s">
        <v>293</v>
      </c>
      <c r="N3" s="1272" t="s">
        <v>289</v>
      </c>
      <c r="O3" s="1272" t="s">
        <v>288</v>
      </c>
      <c r="P3" s="1266" t="s">
        <v>293</v>
      </c>
      <c r="Q3" s="1272" t="s">
        <v>289</v>
      </c>
      <c r="R3" s="1266" t="s">
        <v>288</v>
      </c>
      <c r="S3" s="1266" t="s">
        <v>293</v>
      </c>
      <c r="T3" s="1272" t="s">
        <v>291</v>
      </c>
    </row>
    <row r="4" spans="1:22" s="757" customFormat="1" ht="18.75" customHeight="1">
      <c r="A4" s="1272"/>
      <c r="B4" s="1272"/>
      <c r="C4" s="1272"/>
      <c r="D4" s="1267"/>
      <c r="E4" s="1272"/>
      <c r="F4" s="1272"/>
      <c r="G4" s="1267"/>
      <c r="H4" s="1272"/>
      <c r="I4" s="1272"/>
      <c r="J4" s="1267"/>
      <c r="K4" s="1272"/>
      <c r="L4" s="1272"/>
      <c r="M4" s="1267"/>
      <c r="N4" s="1272"/>
      <c r="O4" s="1272"/>
      <c r="P4" s="1267"/>
      <c r="Q4" s="1272"/>
      <c r="R4" s="1273"/>
      <c r="S4" s="1267"/>
      <c r="T4" s="1272" t="s">
        <v>292</v>
      </c>
    </row>
    <row r="5" spans="1:22" s="666" customFormat="1">
      <c r="A5" s="758" t="s">
        <v>677</v>
      </c>
      <c r="B5" s="283">
        <v>257</v>
      </c>
      <c r="C5" s="283">
        <v>13961.250669999998</v>
      </c>
      <c r="D5" s="283">
        <v>3410594</v>
      </c>
      <c r="E5" s="283">
        <v>121698.62040659999</v>
      </c>
      <c r="F5" s="283">
        <v>89331.270549999987</v>
      </c>
      <c r="G5" s="283">
        <v>63895652</v>
      </c>
      <c r="H5" s="283">
        <v>1505003.5072135001</v>
      </c>
      <c r="I5" s="296">
        <v>234.15931225899996</v>
      </c>
      <c r="J5" s="283">
        <v>42602824</v>
      </c>
      <c r="K5" s="283">
        <v>2070147.3709215997</v>
      </c>
      <c r="L5" s="283">
        <v>807702.39506775548</v>
      </c>
      <c r="M5" s="283">
        <v>124325369</v>
      </c>
      <c r="N5" s="283">
        <v>1937344.7237064999</v>
      </c>
      <c r="O5" s="283">
        <v>911229.07560001453</v>
      </c>
      <c r="P5" s="283">
        <v>234234439</v>
      </c>
      <c r="Q5" s="283">
        <v>5634194.2222482013</v>
      </c>
      <c r="R5" s="283">
        <v>604.91600015400002</v>
      </c>
      <c r="S5" s="283">
        <v>303973</v>
      </c>
      <c r="T5" s="283">
        <v>9080.0927888499991</v>
      </c>
    </row>
    <row r="6" spans="1:22" s="666" customFormat="1">
      <c r="A6" s="758" t="s">
        <v>678</v>
      </c>
      <c r="B6" s="283">
        <f t="shared" ref="B6:Q6" si="0">SUM(B7:B9)</f>
        <v>65</v>
      </c>
      <c r="C6" s="283">
        <f t="shared" si="0"/>
        <v>4217.1258099999995</v>
      </c>
      <c r="D6" s="283">
        <f t="shared" si="0"/>
        <v>789779</v>
      </c>
      <c r="E6" s="283">
        <f t="shared" si="0"/>
        <v>33776.325231600007</v>
      </c>
      <c r="F6" s="283">
        <f t="shared" si="0"/>
        <v>24559.702200000003</v>
      </c>
      <c r="G6" s="283">
        <f t="shared" si="0"/>
        <v>16481488</v>
      </c>
      <c r="H6" s="283">
        <f t="shared" si="0"/>
        <v>399687.85723275016</v>
      </c>
      <c r="I6" s="296">
        <f t="shared" si="0"/>
        <v>61.719614942000007</v>
      </c>
      <c r="J6" s="283">
        <f>SUM(J7:J9)</f>
        <v>11530696</v>
      </c>
      <c r="K6" s="283">
        <f t="shared" si="0"/>
        <v>646432.64040800009</v>
      </c>
      <c r="L6" s="283">
        <f t="shared" si="0"/>
        <v>199617.17479076545</v>
      </c>
      <c r="M6" s="283">
        <f t="shared" si="0"/>
        <v>33185376</v>
      </c>
      <c r="N6" s="283">
        <f t="shared" si="0"/>
        <v>518505.59325349994</v>
      </c>
      <c r="O6" s="283">
        <f t="shared" si="0"/>
        <v>228455.72241570748</v>
      </c>
      <c r="P6" s="283">
        <f t="shared" si="0"/>
        <v>61987339</v>
      </c>
      <c r="Q6" s="283">
        <f t="shared" si="0"/>
        <v>1598402.4161258501</v>
      </c>
      <c r="R6" s="805">
        <f>R9</f>
        <v>565.40385334550012</v>
      </c>
      <c r="S6" s="805">
        <f>S9</f>
        <v>318214</v>
      </c>
      <c r="T6" s="805">
        <f>T9</f>
        <v>12383.5748824</v>
      </c>
    </row>
    <row r="7" spans="1:22" s="666" customFormat="1">
      <c r="A7" s="759">
        <v>42461</v>
      </c>
      <c r="B7" s="284">
        <v>21</v>
      </c>
      <c r="C7" s="284">
        <v>1459.4689900000005</v>
      </c>
      <c r="D7" s="284">
        <v>267012</v>
      </c>
      <c r="E7" s="284">
        <v>11370.337697200001</v>
      </c>
      <c r="F7" s="284">
        <v>7707.452150000001</v>
      </c>
      <c r="G7" s="284">
        <v>5030080</v>
      </c>
      <c r="H7" s="284">
        <v>122098.02679375005</v>
      </c>
      <c r="I7" s="297">
        <v>21.603740319</v>
      </c>
      <c r="J7" s="284">
        <v>3864683</v>
      </c>
      <c r="K7" s="284">
        <v>197366.20286279998</v>
      </c>
      <c r="L7" s="284">
        <v>69850.992827300492</v>
      </c>
      <c r="M7" s="284">
        <v>11401200</v>
      </c>
      <c r="N7" s="284">
        <v>161826.80312000003</v>
      </c>
      <c r="O7" s="284">
        <v>79039.517707619496</v>
      </c>
      <c r="P7" s="284">
        <v>20562975</v>
      </c>
      <c r="Q7" s="284">
        <v>492661.37047375005</v>
      </c>
      <c r="R7" s="284">
        <v>623.75407053350011</v>
      </c>
      <c r="S7" s="284">
        <v>290246</v>
      </c>
      <c r="T7" s="284">
        <v>10622.259107100001</v>
      </c>
    </row>
    <row r="8" spans="1:22" s="731" customFormat="1">
      <c r="A8" s="759">
        <v>42491</v>
      </c>
      <c r="B8" s="284">
        <v>22</v>
      </c>
      <c r="C8" s="284">
        <v>1434.9628999999989</v>
      </c>
      <c r="D8" s="284">
        <v>260138</v>
      </c>
      <c r="E8" s="284">
        <v>11074.817710800004</v>
      </c>
      <c r="F8" s="284">
        <v>7484.2949999999983</v>
      </c>
      <c r="G8" s="284">
        <v>5131198</v>
      </c>
      <c r="H8" s="284">
        <v>120690.30555400004</v>
      </c>
      <c r="I8" s="297">
        <v>19.261477336000006</v>
      </c>
      <c r="J8" s="284">
        <v>3718692</v>
      </c>
      <c r="K8" s="284">
        <v>210568.64563079999</v>
      </c>
      <c r="L8" s="284">
        <v>68841.876850867498</v>
      </c>
      <c r="M8" s="284">
        <v>11442218</v>
      </c>
      <c r="N8" s="284">
        <v>178748.41132749993</v>
      </c>
      <c r="O8" s="284">
        <v>77780.396228203492</v>
      </c>
      <c r="P8" s="284">
        <v>20552246</v>
      </c>
      <c r="Q8" s="284">
        <v>521082.18022309989</v>
      </c>
      <c r="R8" s="284">
        <v>692.91484626700003</v>
      </c>
      <c r="S8" s="284">
        <v>348950</v>
      </c>
      <c r="T8" s="284">
        <v>10260.503315399999</v>
      </c>
    </row>
    <row r="9" spans="1:22" s="731" customFormat="1">
      <c r="A9" s="759">
        <v>42522</v>
      </c>
      <c r="B9" s="284">
        <v>22</v>
      </c>
      <c r="C9" s="284">
        <v>1322.6939199999999</v>
      </c>
      <c r="D9" s="284">
        <v>262629</v>
      </c>
      <c r="E9" s="284">
        <v>11331.169823600001</v>
      </c>
      <c r="F9" s="284">
        <v>9367.9550500000041</v>
      </c>
      <c r="G9" s="284">
        <v>6320210</v>
      </c>
      <c r="H9" s="284">
        <v>156899.52488500008</v>
      </c>
      <c r="I9" s="297">
        <v>20.854397287000001</v>
      </c>
      <c r="J9" s="284">
        <v>3947321</v>
      </c>
      <c r="K9" s="284">
        <v>238497.79191440009</v>
      </c>
      <c r="L9" s="284">
        <v>60924.305112597489</v>
      </c>
      <c r="M9" s="284">
        <v>10341958</v>
      </c>
      <c r="N9" s="284">
        <v>177930.37880599999</v>
      </c>
      <c r="O9" s="284">
        <v>71635.808479884494</v>
      </c>
      <c r="P9" s="284">
        <v>20872118</v>
      </c>
      <c r="Q9" s="284">
        <v>584658.86542900011</v>
      </c>
      <c r="R9" s="284">
        <v>565.40385334550012</v>
      </c>
      <c r="S9" s="284">
        <v>318214</v>
      </c>
      <c r="T9" s="284">
        <v>12383.5748824</v>
      </c>
    </row>
    <row r="10" spans="1:22" s="285" customFormat="1" ht="38.25" customHeight="1">
      <c r="A10" s="1274" t="s">
        <v>673</v>
      </c>
      <c r="B10" s="1274"/>
      <c r="C10" s="1274"/>
      <c r="D10" s="1274"/>
      <c r="E10" s="1274"/>
      <c r="F10" s="1274"/>
      <c r="G10" s="1274"/>
      <c r="H10" s="1274"/>
      <c r="I10" s="1274"/>
      <c r="J10" s="1274"/>
      <c r="K10" s="1274"/>
      <c r="L10" s="1274"/>
    </row>
    <row r="11" spans="1:22" s="285" customFormat="1" ht="12">
      <c r="A11" s="773" t="s">
        <v>672</v>
      </c>
      <c r="B11" s="770"/>
      <c r="C11" s="770"/>
      <c r="D11" s="770"/>
      <c r="E11" s="770"/>
      <c r="F11" s="770"/>
      <c r="G11" s="770"/>
      <c r="H11" s="770"/>
      <c r="I11" s="770"/>
      <c r="J11" s="770"/>
      <c r="K11" s="770"/>
      <c r="L11" s="770"/>
    </row>
    <row r="12" spans="1:22" s="285" customFormat="1">
      <c r="A12" s="276" t="s">
        <v>724</v>
      </c>
      <c r="B12" s="276"/>
      <c r="C12" s="276"/>
      <c r="D12" s="276"/>
      <c r="E12" s="286"/>
      <c r="F12" s="286"/>
      <c r="G12" s="286"/>
      <c r="H12" s="286"/>
      <c r="I12" s="286"/>
      <c r="J12" s="286"/>
      <c r="K12" s="286"/>
    </row>
    <row r="13" spans="1:22" s="273" customFormat="1" ht="12">
      <c r="A13" s="1271" t="s">
        <v>281</v>
      </c>
      <c r="B13" s="1271"/>
      <c r="C13" s="1271"/>
      <c r="D13" s="1271"/>
      <c r="E13" s="286"/>
      <c r="F13" s="286"/>
      <c r="G13" s="286"/>
      <c r="H13" s="286"/>
      <c r="I13" s="286"/>
      <c r="J13" s="286"/>
      <c r="K13" s="286"/>
      <c r="L13" s="285"/>
      <c r="M13" s="285"/>
      <c r="N13" s="285"/>
      <c r="O13" s="285"/>
      <c r="P13" s="285"/>
      <c r="Q13" s="285"/>
      <c r="R13" s="285"/>
      <c r="S13" s="285"/>
      <c r="T13" s="285"/>
      <c r="U13" s="285"/>
      <c r="V13" s="285"/>
    </row>
    <row r="14" spans="1:22">
      <c r="A14" s="287"/>
      <c r="B14" s="273"/>
      <c r="C14" s="273"/>
      <c r="D14" s="273"/>
      <c r="E14" s="273"/>
      <c r="F14" s="273"/>
      <c r="G14" s="273"/>
      <c r="H14" s="273"/>
      <c r="I14" s="273"/>
      <c r="J14" s="273"/>
      <c r="K14" s="273"/>
      <c r="L14" s="273"/>
      <c r="M14" s="273"/>
      <c r="N14" s="273"/>
      <c r="O14" s="273"/>
      <c r="P14" s="273"/>
      <c r="Q14" s="288"/>
      <c r="R14" s="273"/>
      <c r="S14" s="273"/>
      <c r="T14" s="273"/>
      <c r="U14" s="273"/>
      <c r="V14" s="273"/>
    </row>
  </sheetData>
  <mergeCells count="29">
    <mergeCell ref="A1:T1"/>
    <mergeCell ref="A2:A4"/>
    <mergeCell ref="B2:B4"/>
    <mergeCell ref="C2:E2"/>
    <mergeCell ref="F2:H2"/>
    <mergeCell ref="I2:K2"/>
    <mergeCell ref="L2:N2"/>
    <mergeCell ref="O2:Q2"/>
    <mergeCell ref="R2:T2"/>
    <mergeCell ref="C3:C4"/>
    <mergeCell ref="T3:T4"/>
    <mergeCell ref="N3:N4"/>
    <mergeCell ref="O3:O4"/>
    <mergeCell ref="A13:D13"/>
    <mergeCell ref="P3:P4"/>
    <mergeCell ref="Q3:Q4"/>
    <mergeCell ref="R3:R4"/>
    <mergeCell ref="S3:S4"/>
    <mergeCell ref="A10:L10"/>
    <mergeCell ref="J3:J4"/>
    <mergeCell ref="K3:K4"/>
    <mergeCell ref="L3:L4"/>
    <mergeCell ref="M3:M4"/>
    <mergeCell ref="D3:D4"/>
    <mergeCell ref="E3:E4"/>
    <mergeCell ref="F3:F4"/>
    <mergeCell ref="G3:G4"/>
    <mergeCell ref="H3:H4"/>
    <mergeCell ref="I3:I4"/>
  </mergeCells>
  <pageMargins left="0.7" right="0.7" top="0.75" bottom="0.75" header="0.3" footer="0.3"/>
  <pageSetup scale="70" orientation="landscape" r:id="rId1"/>
</worksheet>
</file>

<file path=xl/worksheets/sheet66.xml><?xml version="1.0" encoding="utf-8"?>
<worksheet xmlns="http://schemas.openxmlformats.org/spreadsheetml/2006/main" xmlns:r="http://schemas.openxmlformats.org/officeDocument/2006/relationships">
  <dimension ref="A1:V14"/>
  <sheetViews>
    <sheetView workbookViewId="0">
      <selection activeCell="I23" sqref="I23"/>
    </sheetView>
  </sheetViews>
  <sheetFormatPr defaultRowHeight="12.75"/>
  <cols>
    <col min="1" max="1" width="9.140625" style="275" customWidth="1"/>
    <col min="2" max="2" width="7.140625" style="275" customWidth="1"/>
    <col min="3" max="3" width="11.42578125" style="275" customWidth="1"/>
    <col min="4" max="4" width="9.42578125" style="275" customWidth="1"/>
    <col min="5" max="5" width="8.42578125" style="275" customWidth="1"/>
    <col min="6" max="6" width="7.7109375" style="275" customWidth="1"/>
    <col min="7" max="7" width="7.85546875" style="275" customWidth="1"/>
    <col min="8" max="8" width="8.42578125" style="275" customWidth="1"/>
    <col min="9" max="9" width="7" style="275" customWidth="1"/>
    <col min="10" max="10" width="8.28515625" style="275" customWidth="1"/>
    <col min="11" max="11" width="8.42578125" style="275" customWidth="1"/>
    <col min="12" max="12" width="7.5703125" style="275" customWidth="1"/>
    <col min="13" max="13" width="8" style="275" customWidth="1"/>
    <col min="14" max="14" width="8.7109375" style="275" customWidth="1"/>
    <col min="15" max="15" width="10.85546875" style="275" customWidth="1"/>
    <col min="16" max="16" width="9.7109375" style="275" customWidth="1"/>
    <col min="17" max="17" width="8.42578125" style="278" customWidth="1"/>
    <col min="18" max="18" width="8.42578125" style="275" customWidth="1"/>
    <col min="19" max="19" width="9" style="275" customWidth="1"/>
    <col min="20" max="16384" width="9.140625" style="275"/>
  </cols>
  <sheetData>
    <row r="1" spans="1:22" s="258" customFormat="1" ht="15">
      <c r="A1" s="1275" t="s">
        <v>296</v>
      </c>
      <c r="B1" s="1275"/>
      <c r="C1" s="1275"/>
      <c r="D1" s="1275"/>
      <c r="E1" s="1275"/>
      <c r="F1" s="1275"/>
      <c r="G1" s="1275"/>
      <c r="H1" s="1275"/>
      <c r="I1" s="1275"/>
      <c r="J1" s="1275"/>
      <c r="K1" s="1275"/>
      <c r="L1" s="1275"/>
      <c r="M1" s="1275"/>
      <c r="N1" s="1275"/>
      <c r="O1" s="1275"/>
      <c r="P1" s="1275"/>
      <c r="Q1" s="1275"/>
      <c r="R1" s="1275"/>
      <c r="S1" s="1275"/>
    </row>
    <row r="2" spans="1:22" s="757" customFormat="1" ht="27.75" customHeight="1">
      <c r="A2" s="1272" t="s">
        <v>278</v>
      </c>
      <c r="B2" s="1272" t="s">
        <v>284</v>
      </c>
      <c r="C2" s="1272" t="s">
        <v>266</v>
      </c>
      <c r="D2" s="1272"/>
      <c r="E2" s="1272"/>
      <c r="F2" s="1272" t="s">
        <v>285</v>
      </c>
      <c r="G2" s="1272"/>
      <c r="H2" s="1272"/>
      <c r="I2" s="1272" t="s">
        <v>268</v>
      </c>
      <c r="J2" s="1272"/>
      <c r="K2" s="1272"/>
      <c r="L2" s="1272" t="s">
        <v>286</v>
      </c>
      <c r="M2" s="1272"/>
      <c r="N2" s="1272"/>
      <c r="O2" s="1272" t="s">
        <v>128</v>
      </c>
      <c r="P2" s="1272"/>
      <c r="Q2" s="1272"/>
      <c r="R2" s="1278" t="s">
        <v>287</v>
      </c>
      <c r="S2" s="1279"/>
      <c r="T2" s="1280"/>
    </row>
    <row r="3" spans="1:22" s="757" customFormat="1" ht="31.5" customHeight="1">
      <c r="A3" s="1272"/>
      <c r="B3" s="1272"/>
      <c r="C3" s="1272" t="s">
        <v>288</v>
      </c>
      <c r="D3" s="1266" t="s">
        <v>293</v>
      </c>
      <c r="E3" s="1272" t="s">
        <v>289</v>
      </c>
      <c r="F3" s="1272" t="s">
        <v>288</v>
      </c>
      <c r="G3" s="1266" t="s">
        <v>293</v>
      </c>
      <c r="H3" s="1272" t="s">
        <v>289</v>
      </c>
      <c r="I3" s="1272" t="s">
        <v>288</v>
      </c>
      <c r="J3" s="1266" t="s">
        <v>293</v>
      </c>
      <c r="K3" s="1272" t="s">
        <v>289</v>
      </c>
      <c r="L3" s="1272" t="s">
        <v>288</v>
      </c>
      <c r="M3" s="1266" t="s">
        <v>293</v>
      </c>
      <c r="N3" s="1272" t="s">
        <v>289</v>
      </c>
      <c r="O3" s="1272" t="s">
        <v>288</v>
      </c>
      <c r="P3" s="1266" t="s">
        <v>293</v>
      </c>
      <c r="Q3" s="1272" t="s">
        <v>289</v>
      </c>
      <c r="R3" s="1267" t="s">
        <v>288</v>
      </c>
      <c r="S3" s="1277" t="s">
        <v>666</v>
      </c>
      <c r="T3" s="1281" t="s">
        <v>294</v>
      </c>
    </row>
    <row r="4" spans="1:22" s="757" customFormat="1" ht="18.75" customHeight="1">
      <c r="A4" s="1272"/>
      <c r="B4" s="1272"/>
      <c r="C4" s="1272"/>
      <c r="D4" s="1267"/>
      <c r="E4" s="1272"/>
      <c r="F4" s="1272"/>
      <c r="G4" s="1267"/>
      <c r="H4" s="1272"/>
      <c r="I4" s="1272"/>
      <c r="J4" s="1267"/>
      <c r="K4" s="1272"/>
      <c r="L4" s="1272"/>
      <c r="M4" s="1267"/>
      <c r="N4" s="1272"/>
      <c r="O4" s="1272"/>
      <c r="P4" s="1267"/>
      <c r="Q4" s="1272"/>
      <c r="R4" s="1272"/>
      <c r="S4" s="1277"/>
      <c r="T4" s="1267" t="s">
        <v>292</v>
      </c>
    </row>
    <row r="5" spans="1:22" s="666" customFormat="1">
      <c r="A5" s="758" t="s">
        <v>677</v>
      </c>
      <c r="B5" s="283">
        <v>257</v>
      </c>
      <c r="C5" s="283">
        <v>217736.37825000001</v>
      </c>
      <c r="D5" s="283">
        <v>29660148</v>
      </c>
      <c r="E5" s="283">
        <v>998810.74024449976</v>
      </c>
      <c r="F5" s="283">
        <v>0</v>
      </c>
      <c r="G5" s="283">
        <v>0</v>
      </c>
      <c r="H5" s="283">
        <v>0</v>
      </c>
      <c r="I5" s="760">
        <v>0.64833600000000002</v>
      </c>
      <c r="J5" s="283">
        <v>94494</v>
      </c>
      <c r="K5" s="762">
        <v>20777.520091999999</v>
      </c>
      <c r="L5" s="283">
        <v>0</v>
      </c>
      <c r="M5" s="283">
        <v>0</v>
      </c>
      <c r="N5" s="283">
        <v>0</v>
      </c>
      <c r="O5" s="283">
        <v>217737.02658600002</v>
      </c>
      <c r="P5" s="283">
        <v>29754642</v>
      </c>
      <c r="Q5" s="283">
        <v>1019588.2603364999</v>
      </c>
      <c r="R5" s="283">
        <v>1021.8846</v>
      </c>
      <c r="S5" s="283">
        <v>157469</v>
      </c>
      <c r="T5" s="283">
        <v>4702.71</v>
      </c>
      <c r="V5" s="761"/>
    </row>
    <row r="6" spans="1:22" s="666" customFormat="1">
      <c r="A6" s="758" t="s">
        <v>678</v>
      </c>
      <c r="B6" s="283">
        <v>65</v>
      </c>
      <c r="C6" s="283">
        <v>40860.717999999993</v>
      </c>
      <c r="D6" s="283">
        <v>5918533</v>
      </c>
      <c r="E6" s="283">
        <v>193974.71168499999</v>
      </c>
      <c r="F6" s="283">
        <v>0</v>
      </c>
      <c r="G6" s="283">
        <v>0</v>
      </c>
      <c r="H6" s="283">
        <v>0</v>
      </c>
      <c r="I6" s="760">
        <v>1.1819999999999999E-3</v>
      </c>
      <c r="J6" s="283">
        <v>1182</v>
      </c>
      <c r="K6" s="762">
        <v>322.25477000000001</v>
      </c>
      <c r="L6" s="283">
        <v>0</v>
      </c>
      <c r="M6" s="283">
        <v>0</v>
      </c>
      <c r="N6" s="283">
        <v>0</v>
      </c>
      <c r="O6" s="283">
        <v>40860.719182000001</v>
      </c>
      <c r="P6" s="283">
        <v>5919715</v>
      </c>
      <c r="Q6" s="283">
        <v>194296.96645499999</v>
      </c>
      <c r="R6" s="283">
        <v>1089.9459999999999</v>
      </c>
      <c r="S6" s="283">
        <v>174010</v>
      </c>
      <c r="T6" s="283">
        <v>5413.33</v>
      </c>
      <c r="V6" s="761"/>
    </row>
    <row r="7" spans="1:22" s="731" customFormat="1">
      <c r="A7" s="759">
        <v>42461</v>
      </c>
      <c r="B7" s="284">
        <v>21</v>
      </c>
      <c r="C7" s="284">
        <v>14855.088250000001</v>
      </c>
      <c r="D7" s="284">
        <v>2068256</v>
      </c>
      <c r="E7" s="284">
        <v>70598.387896999979</v>
      </c>
      <c r="F7" s="283">
        <v>0</v>
      </c>
      <c r="G7" s="283">
        <v>0</v>
      </c>
      <c r="H7" s="283">
        <v>0</v>
      </c>
      <c r="I7" s="763">
        <v>9.2499999999999993E-4</v>
      </c>
      <c r="J7" s="284">
        <v>925</v>
      </c>
      <c r="K7" s="284">
        <v>249.65218999999999</v>
      </c>
      <c r="L7" s="283">
        <v>0</v>
      </c>
      <c r="M7" s="283">
        <v>0</v>
      </c>
      <c r="N7" s="283">
        <v>0</v>
      </c>
      <c r="O7" s="284">
        <v>14855.089175000001</v>
      </c>
      <c r="P7" s="284">
        <v>2069181</v>
      </c>
      <c r="Q7" s="284">
        <v>70848.040086999972</v>
      </c>
      <c r="R7" s="284">
        <v>1087.6844000000001</v>
      </c>
      <c r="S7" s="284">
        <v>166867</v>
      </c>
      <c r="T7" s="284">
        <v>5392.1</v>
      </c>
      <c r="V7" s="761"/>
    </row>
    <row r="8" spans="1:22" s="731" customFormat="1">
      <c r="A8" s="759">
        <v>42491</v>
      </c>
      <c r="B8" s="284">
        <v>22</v>
      </c>
      <c r="C8" s="284">
        <v>12577.441000000003</v>
      </c>
      <c r="D8" s="284">
        <v>1832503</v>
      </c>
      <c r="E8" s="284">
        <v>59416.250724000041</v>
      </c>
      <c r="F8" s="283">
        <v>0</v>
      </c>
      <c r="G8" s="283">
        <v>0</v>
      </c>
      <c r="H8" s="283">
        <v>0</v>
      </c>
      <c r="I8" s="763">
        <v>2.5700000000000001E-4</v>
      </c>
      <c r="J8" s="284">
        <v>257</v>
      </c>
      <c r="K8" s="284">
        <v>72.602579999999989</v>
      </c>
      <c r="L8" s="283">
        <v>0</v>
      </c>
      <c r="M8" s="283">
        <v>0</v>
      </c>
      <c r="N8" s="283">
        <v>0</v>
      </c>
      <c r="O8" s="284">
        <v>12577.441257000002</v>
      </c>
      <c r="P8" s="284">
        <v>1832760</v>
      </c>
      <c r="Q8" s="284">
        <v>59488.85330400004</v>
      </c>
      <c r="R8" s="284">
        <v>1017.5549999999999</v>
      </c>
      <c r="S8" s="284">
        <v>163017</v>
      </c>
      <c r="T8" s="284">
        <v>4962.6899999999996</v>
      </c>
      <c r="V8" s="761"/>
    </row>
    <row r="9" spans="1:22" s="731" customFormat="1">
      <c r="A9" s="759">
        <v>42522</v>
      </c>
      <c r="B9" s="863">
        <v>22</v>
      </c>
      <c r="C9" s="284">
        <v>13428.188749999992</v>
      </c>
      <c r="D9" s="284">
        <v>2017774</v>
      </c>
      <c r="E9" s="284">
        <v>63960.07306399996</v>
      </c>
      <c r="F9" s="283">
        <v>0</v>
      </c>
      <c r="G9" s="283">
        <v>0</v>
      </c>
      <c r="H9" s="283">
        <v>0</v>
      </c>
      <c r="I9" s="283">
        <v>0</v>
      </c>
      <c r="J9" s="283">
        <v>0</v>
      </c>
      <c r="K9" s="283">
        <v>0</v>
      </c>
      <c r="L9" s="283">
        <v>0</v>
      </c>
      <c r="M9" s="283">
        <v>0</v>
      </c>
      <c r="N9" s="283">
        <v>0</v>
      </c>
      <c r="O9" s="284">
        <v>13428.188749999999</v>
      </c>
      <c r="P9" s="284">
        <v>2017774</v>
      </c>
      <c r="Q9" s="284">
        <v>63960.07306399996</v>
      </c>
      <c r="R9" s="284">
        <v>1089.9459999999999</v>
      </c>
      <c r="S9" s="284">
        <v>174010</v>
      </c>
      <c r="T9" s="284">
        <v>5413.33</v>
      </c>
      <c r="V9" s="761"/>
    </row>
    <row r="10" spans="1:22" s="290" customFormat="1" ht="62.25" customHeight="1">
      <c r="A10" s="1276" t="s">
        <v>295</v>
      </c>
      <c r="B10" s="1276"/>
      <c r="C10" s="1276"/>
      <c r="D10" s="1276"/>
      <c r="E10" s="1276"/>
      <c r="F10" s="1276"/>
      <c r="G10" s="1276"/>
      <c r="H10" s="1276"/>
      <c r="I10" s="1276"/>
      <c r="J10" s="1276"/>
      <c r="K10" s="1276"/>
      <c r="L10" s="1276"/>
      <c r="M10" s="1276"/>
      <c r="N10" s="1276"/>
    </row>
    <row r="11" spans="1:22" s="293" customFormat="1">
      <c r="A11" s="276" t="s">
        <v>724</v>
      </c>
      <c r="B11" s="291"/>
      <c r="C11" s="291"/>
      <c r="D11" s="291"/>
      <c r="E11" s="291"/>
      <c r="F11" s="291"/>
      <c r="G11" s="291"/>
      <c r="H11" s="291"/>
      <c r="I11" s="291"/>
      <c r="J11" s="291"/>
      <c r="K11" s="291"/>
      <c r="L11" s="291"/>
      <c r="M11" s="291"/>
      <c r="N11" s="291"/>
      <c r="O11" s="291"/>
      <c r="P11" s="291"/>
      <c r="Q11" s="292"/>
      <c r="R11" s="291"/>
      <c r="S11" s="291"/>
    </row>
    <row r="12" spans="1:22" s="293" customFormat="1" ht="12">
      <c r="A12" s="291" t="s">
        <v>283</v>
      </c>
      <c r="Q12" s="294"/>
    </row>
    <row r="14" spans="1:22">
      <c r="E14" s="295"/>
    </row>
  </sheetData>
  <mergeCells count="28">
    <mergeCell ref="A1:S1"/>
    <mergeCell ref="A2:A4"/>
    <mergeCell ref="B2:B4"/>
    <mergeCell ref="C2:E2"/>
    <mergeCell ref="F2:H2"/>
    <mergeCell ref="I2:K2"/>
    <mergeCell ref="L2:N2"/>
    <mergeCell ref="O2:Q2"/>
    <mergeCell ref="C3:C4"/>
    <mergeCell ref="P3:P4"/>
    <mergeCell ref="Q3:Q4"/>
    <mergeCell ref="R3:R4"/>
    <mergeCell ref="S3:S4"/>
    <mergeCell ref="O3:O4"/>
    <mergeCell ref="R2:T2"/>
    <mergeCell ref="T3:T4"/>
    <mergeCell ref="A10:N10"/>
    <mergeCell ref="J3:J4"/>
    <mergeCell ref="K3:K4"/>
    <mergeCell ref="L3:L4"/>
    <mergeCell ref="M3:M4"/>
    <mergeCell ref="N3:N4"/>
    <mergeCell ref="D3:D4"/>
    <mergeCell ref="E3:E4"/>
    <mergeCell ref="F3:F4"/>
    <mergeCell ref="G3:G4"/>
    <mergeCell ref="H3:H4"/>
    <mergeCell ref="I3:I4"/>
  </mergeCells>
  <pageMargins left="0.7" right="0.7" top="0.75" bottom="0.75" header="0.3" footer="0.3"/>
  <pageSetup scale="70" orientation="landscape" r:id="rId1"/>
</worksheet>
</file>

<file path=xl/worksheets/sheet67.xml><?xml version="1.0" encoding="utf-8"?>
<worksheet xmlns="http://schemas.openxmlformats.org/spreadsheetml/2006/main" xmlns:r="http://schemas.openxmlformats.org/officeDocument/2006/relationships">
  <dimension ref="A1:I13"/>
  <sheetViews>
    <sheetView workbookViewId="0">
      <selection activeCell="D16" sqref="D16"/>
    </sheetView>
  </sheetViews>
  <sheetFormatPr defaultRowHeight="12.75"/>
  <cols>
    <col min="1" max="1" width="9.140625" style="275" customWidth="1"/>
    <col min="2" max="2" width="7.140625" style="275" customWidth="1"/>
    <col min="3" max="3" width="9.42578125" style="275" customWidth="1"/>
    <col min="4" max="4" width="11.85546875" style="275" customWidth="1"/>
    <col min="5" max="5" width="8.42578125" style="275" customWidth="1"/>
    <col min="6" max="6" width="9.140625" style="275" customWidth="1"/>
    <col min="7" max="7" width="10.42578125" style="275" customWidth="1"/>
    <col min="8" max="8" width="12" style="275" customWidth="1"/>
    <col min="9" max="16384" width="9.140625" style="275"/>
  </cols>
  <sheetData>
    <row r="1" spans="1:9" ht="15">
      <c r="A1" s="1275" t="s">
        <v>299</v>
      </c>
      <c r="B1" s="1275"/>
      <c r="C1" s="1275"/>
      <c r="D1" s="1275"/>
      <c r="E1" s="1275"/>
      <c r="F1" s="1275"/>
    </row>
    <row r="2" spans="1:9" s="282" customFormat="1" ht="27.75" customHeight="1">
      <c r="A2" s="1272" t="s">
        <v>278</v>
      </c>
      <c r="B2" s="1272" t="s">
        <v>284</v>
      </c>
      <c r="C2" s="1272" t="s">
        <v>266</v>
      </c>
      <c r="D2" s="1272"/>
      <c r="E2" s="1272"/>
      <c r="F2" s="1272" t="s">
        <v>287</v>
      </c>
      <c r="G2" s="1272"/>
      <c r="H2" s="1272"/>
    </row>
    <row r="3" spans="1:9" s="282" customFormat="1" ht="31.5" customHeight="1">
      <c r="A3" s="1272"/>
      <c r="B3" s="1272"/>
      <c r="C3" s="1272" t="s">
        <v>288</v>
      </c>
      <c r="D3" s="1266" t="s">
        <v>293</v>
      </c>
      <c r="E3" s="1272" t="s">
        <v>289</v>
      </c>
      <c r="F3" s="1272" t="s">
        <v>667</v>
      </c>
      <c r="G3" s="1266" t="s">
        <v>293</v>
      </c>
      <c r="H3" s="1266" t="s">
        <v>294</v>
      </c>
      <c r="I3" s="275"/>
    </row>
    <row r="4" spans="1:9" s="282" customFormat="1" ht="9.75" customHeight="1">
      <c r="A4" s="1272"/>
      <c r="B4" s="1272"/>
      <c r="C4" s="1272"/>
      <c r="D4" s="1267"/>
      <c r="E4" s="1272"/>
      <c r="F4" s="1272"/>
      <c r="G4" s="1267"/>
      <c r="H4" s="1267" t="s">
        <v>292</v>
      </c>
      <c r="I4" s="275"/>
    </row>
    <row r="5" spans="1:9" s="276" customFormat="1">
      <c r="A5" s="758" t="s">
        <v>677</v>
      </c>
      <c r="B5" s="283">
        <v>244</v>
      </c>
      <c r="C5" s="283">
        <v>6027.6160750000008</v>
      </c>
      <c r="D5" s="283">
        <v>825402</v>
      </c>
      <c r="E5" s="283">
        <v>29367.632527099995</v>
      </c>
      <c r="F5" s="764">
        <v>6.3766249999999998</v>
      </c>
      <c r="G5" s="283">
        <v>4447</v>
      </c>
      <c r="H5" s="296">
        <v>60.728803999999997</v>
      </c>
      <c r="I5" s="275"/>
    </row>
    <row r="6" spans="1:9" s="276" customFormat="1">
      <c r="A6" s="758" t="s">
        <v>678</v>
      </c>
      <c r="B6" s="283">
        <v>62</v>
      </c>
      <c r="C6" s="283">
        <v>1258.4791250000001</v>
      </c>
      <c r="D6" s="283">
        <v>220380</v>
      </c>
      <c r="E6" s="283">
        <v>6896.2303380000003</v>
      </c>
      <c r="F6" s="764">
        <v>4.3873749999999996</v>
      </c>
      <c r="G6" s="283">
        <v>3007</v>
      </c>
      <c r="H6" s="296">
        <v>48.252679000000001</v>
      </c>
      <c r="I6" s="275"/>
    </row>
    <row r="7" spans="1:9">
      <c r="A7" s="759">
        <v>42461</v>
      </c>
      <c r="B7" s="284">
        <v>18</v>
      </c>
      <c r="C7" s="284">
        <v>359.07162499999998</v>
      </c>
      <c r="D7" s="284">
        <v>69099</v>
      </c>
      <c r="E7" s="284">
        <v>1979.7210480000001</v>
      </c>
      <c r="F7" s="317">
        <v>5.1989999999999998</v>
      </c>
      <c r="G7" s="284">
        <v>3530</v>
      </c>
      <c r="H7" s="297">
        <v>56.242210999999998</v>
      </c>
    </row>
    <row r="8" spans="1:9">
      <c r="A8" s="759">
        <v>42491</v>
      </c>
      <c r="B8" s="284">
        <v>22</v>
      </c>
      <c r="C8" s="284">
        <v>459.61487499999998</v>
      </c>
      <c r="D8" s="284">
        <v>79134</v>
      </c>
      <c r="E8" s="284">
        <v>2511.3697670000001</v>
      </c>
      <c r="F8" s="317">
        <v>3.8029999999999999</v>
      </c>
      <c r="G8" s="284">
        <v>2531</v>
      </c>
      <c r="H8" s="297">
        <v>38.351548999999999</v>
      </c>
    </row>
    <row r="9" spans="1:9">
      <c r="A9" s="759">
        <v>42522</v>
      </c>
      <c r="B9" s="284">
        <v>22</v>
      </c>
      <c r="C9" s="284">
        <v>439.79262499999999</v>
      </c>
      <c r="D9" s="284">
        <v>72147</v>
      </c>
      <c r="E9" s="284">
        <v>2405.1395229999998</v>
      </c>
      <c r="F9" s="317">
        <v>4.3873749999999996</v>
      </c>
      <c r="G9" s="284">
        <v>3007</v>
      </c>
      <c r="H9" s="297">
        <v>48.252679000000001</v>
      </c>
    </row>
    <row r="10" spans="1:9" s="293" customFormat="1">
      <c r="A10" s="276" t="s">
        <v>724</v>
      </c>
      <c r="B10" s="291"/>
      <c r="C10" s="291"/>
      <c r="D10" s="291"/>
      <c r="E10" s="291"/>
      <c r="F10" s="291"/>
    </row>
    <row r="11" spans="1:9" s="293" customFormat="1" ht="12">
      <c r="A11" s="291" t="s">
        <v>297</v>
      </c>
    </row>
    <row r="13" spans="1:9">
      <c r="D13" s="295"/>
    </row>
  </sheetData>
  <mergeCells count="11">
    <mergeCell ref="H3:H4"/>
    <mergeCell ref="A1:F1"/>
    <mergeCell ref="A2:A4"/>
    <mergeCell ref="B2:B4"/>
    <mergeCell ref="C2:E2"/>
    <mergeCell ref="F2:H2"/>
    <mergeCell ref="C3:C4"/>
    <mergeCell ref="D3:D4"/>
    <mergeCell ref="E3:E4"/>
    <mergeCell ref="F3:F4"/>
    <mergeCell ref="G3:G4"/>
  </mergeCells>
  <pageMargins left="0.7" right="0.7" top="0.75" bottom="0.75" header="0.3" footer="0.3"/>
  <pageSetup scale="85" orientation="landscape" r:id="rId1"/>
</worksheet>
</file>

<file path=xl/worksheets/sheet68.xml><?xml version="1.0" encoding="utf-8"?>
<worksheet xmlns="http://schemas.openxmlformats.org/spreadsheetml/2006/main" xmlns:r="http://schemas.openxmlformats.org/officeDocument/2006/relationships">
  <dimension ref="A1:S26"/>
  <sheetViews>
    <sheetView workbookViewId="0">
      <selection activeCell="E17" sqref="E17"/>
    </sheetView>
  </sheetViews>
  <sheetFormatPr defaultColWidth="9.140625" defaultRowHeight="15"/>
  <cols>
    <col min="1" max="1" width="9.140625" style="258"/>
    <col min="2" max="2" width="11.7109375" style="258" customWidth="1"/>
    <col min="3" max="3" width="11.42578125" style="258" bestFit="1" customWidth="1"/>
    <col min="4" max="4" width="13.140625" style="258" customWidth="1"/>
    <col min="5" max="5" width="11.42578125" style="258" customWidth="1"/>
    <col min="6" max="6" width="9.140625" style="299"/>
    <col min="7" max="7" width="9.140625" style="258"/>
    <col min="8" max="8" width="15.5703125" style="258" bestFit="1" customWidth="1"/>
    <col min="9" max="10" width="9.140625" style="258"/>
    <col min="11" max="11" width="15.5703125" style="258" bestFit="1" customWidth="1"/>
    <col min="12" max="16384" width="9.140625" style="258"/>
  </cols>
  <sheetData>
    <row r="1" spans="1:19">
      <c r="A1" s="1275" t="s">
        <v>300</v>
      </c>
      <c r="B1" s="1275"/>
      <c r="C1" s="1275"/>
      <c r="D1" s="1275"/>
      <c r="E1" s="1275"/>
      <c r="F1" s="1275"/>
    </row>
    <row r="2" spans="1:19" s="276" customFormat="1" ht="14.25" customHeight="1">
      <c r="A2" s="1266" t="s">
        <v>134</v>
      </c>
      <c r="B2" s="1282" t="s">
        <v>260</v>
      </c>
      <c r="C2" s="1282"/>
      <c r="D2" s="1282"/>
      <c r="E2" s="1282"/>
      <c r="F2" s="300"/>
    </row>
    <row r="3" spans="1:19" s="302" customFormat="1" ht="12.75">
      <c r="A3" s="1267"/>
      <c r="B3" s="803" t="s">
        <v>266</v>
      </c>
      <c r="C3" s="803" t="s">
        <v>285</v>
      </c>
      <c r="D3" s="803" t="s">
        <v>268</v>
      </c>
      <c r="E3" s="803" t="s">
        <v>286</v>
      </c>
      <c r="F3" s="301"/>
    </row>
    <row r="4" spans="1:19">
      <c r="A4" s="756" t="s">
        <v>677</v>
      </c>
      <c r="B4" s="303">
        <v>2.1600004473761079</v>
      </c>
      <c r="C4" s="303">
        <v>26.711956454581742</v>
      </c>
      <c r="D4" s="303">
        <v>36.742563164525663</v>
      </c>
      <c r="E4" s="303">
        <v>34.385479933516471</v>
      </c>
      <c r="F4" s="291"/>
      <c r="G4" s="291"/>
    </row>
    <row r="5" spans="1:19">
      <c r="A5" s="756" t="s">
        <v>678</v>
      </c>
      <c r="B5" s="303">
        <v>2.1131302662483358</v>
      </c>
      <c r="C5" s="303">
        <v>25.005458775612908</v>
      </c>
      <c r="D5" s="303">
        <v>40.442421375638318</v>
      </c>
      <c r="E5" s="303">
        <v>32.438989582500447</v>
      </c>
      <c r="F5" s="291"/>
      <c r="G5" s="291"/>
    </row>
    <row r="6" spans="1:19">
      <c r="A6" s="845">
        <v>42461</v>
      </c>
      <c r="B6" s="846">
        <v>2.3079417991035354</v>
      </c>
      <c r="C6" s="846">
        <v>24.783357111262628</v>
      </c>
      <c r="D6" s="846">
        <v>40.061229617619482</v>
      </c>
      <c r="E6" s="846">
        <v>32.847471472014362</v>
      </c>
      <c r="F6" s="291"/>
      <c r="G6" s="291"/>
    </row>
    <row r="7" spans="1:19">
      <c r="A7" s="614">
        <v>42491</v>
      </c>
      <c r="B7" s="304">
        <v>2.1253495381589045</v>
      </c>
      <c r="C7" s="304">
        <v>23.161472438440864</v>
      </c>
      <c r="D7" s="304">
        <v>40.409872688535543</v>
      </c>
      <c r="E7" s="304">
        <v>34.303305334864703</v>
      </c>
      <c r="F7" s="291"/>
      <c r="G7" s="291"/>
    </row>
    <row r="8" spans="1:19">
      <c r="A8" s="614">
        <v>42522</v>
      </c>
      <c r="B8" s="304">
        <v>1.9380822721786022</v>
      </c>
      <c r="C8" s="304">
        <v>26.83608068952709</v>
      </c>
      <c r="D8" s="304">
        <v>40.79264097695664</v>
      </c>
      <c r="E8" s="304">
        <v>30.433196061337664</v>
      </c>
      <c r="F8" s="291"/>
      <c r="G8" s="291"/>
    </row>
    <row r="9" spans="1:19" s="293" customFormat="1" ht="12.75">
      <c r="A9" s="276" t="s">
        <v>724</v>
      </c>
      <c r="B9" s="291"/>
      <c r="C9" s="291"/>
      <c r="D9" s="291"/>
      <c r="E9" s="291"/>
      <c r="F9" s="291"/>
      <c r="G9" s="291"/>
      <c r="H9" s="291"/>
      <c r="I9" s="291"/>
      <c r="J9" s="291"/>
      <c r="K9" s="291"/>
      <c r="L9" s="291"/>
      <c r="M9" s="291"/>
      <c r="N9" s="291"/>
      <c r="O9" s="291"/>
      <c r="P9" s="292"/>
      <c r="Q9" s="291"/>
      <c r="R9" s="291"/>
      <c r="S9" s="291"/>
    </row>
    <row r="10" spans="1:19">
      <c r="A10" s="306" t="s">
        <v>281</v>
      </c>
      <c r="B10" s="274"/>
      <c r="C10" s="274"/>
      <c r="D10" s="274"/>
      <c r="E10" s="274"/>
      <c r="F10" s="291"/>
      <c r="G10" s="291"/>
    </row>
    <row r="11" spans="1:19">
      <c r="A11" s="307"/>
      <c r="B11" s="307"/>
      <c r="C11" s="307"/>
      <c r="D11" s="307"/>
      <c r="E11" s="307"/>
      <c r="F11" s="291"/>
      <c r="G11" s="291"/>
    </row>
    <row r="12" spans="1:19">
      <c r="A12" s="307"/>
      <c r="B12" s="307"/>
      <c r="C12" s="307"/>
      <c r="D12" s="307"/>
      <c r="E12" s="307"/>
    </row>
    <row r="15" spans="1:19">
      <c r="B15" s="307"/>
      <c r="C15" s="307"/>
      <c r="D15" s="307"/>
      <c r="E15" s="307"/>
      <c r="F15" s="305"/>
      <c r="G15" s="307"/>
      <c r="H15" s="307"/>
      <c r="I15" s="307"/>
      <c r="J15" s="307"/>
      <c r="K15" s="307"/>
    </row>
    <row r="16" spans="1:19">
      <c r="B16" s="307"/>
      <c r="C16" s="307"/>
      <c r="D16" s="307"/>
      <c r="E16" s="307"/>
      <c r="F16" s="305"/>
      <c r="G16" s="307"/>
      <c r="H16" s="307"/>
      <c r="I16" s="307"/>
      <c r="J16" s="307"/>
      <c r="K16" s="307"/>
    </row>
    <row r="17" spans="2:11">
      <c r="B17" s="307"/>
      <c r="C17" s="307"/>
      <c r="D17" s="307"/>
      <c r="E17" s="307"/>
      <c r="F17" s="305"/>
      <c r="G17" s="307"/>
      <c r="H17" s="307"/>
      <c r="I17" s="307"/>
      <c r="J17" s="307"/>
      <c r="K17" s="307"/>
    </row>
    <row r="18" spans="2:11">
      <c r="B18" s="307"/>
      <c r="C18" s="307"/>
      <c r="D18" s="307"/>
      <c r="E18" s="307"/>
      <c r="F18" s="305"/>
      <c r="G18" s="307"/>
      <c r="H18" s="307"/>
      <c r="I18" s="307"/>
      <c r="J18" s="307"/>
      <c r="K18" s="307"/>
    </row>
    <row r="19" spans="2:11">
      <c r="B19" s="307"/>
      <c r="C19" s="307"/>
      <c r="D19" s="307"/>
      <c r="E19" s="307"/>
      <c r="F19" s="305"/>
      <c r="G19" s="307"/>
      <c r="H19" s="307"/>
      <c r="I19" s="307"/>
      <c r="J19" s="307"/>
      <c r="K19" s="307"/>
    </row>
    <row r="20" spans="2:11">
      <c r="B20" s="307"/>
      <c r="C20" s="307"/>
      <c r="D20" s="307"/>
      <c r="E20" s="307"/>
      <c r="F20" s="305"/>
      <c r="G20" s="307"/>
      <c r="H20" s="307"/>
      <c r="I20" s="307"/>
      <c r="J20" s="307"/>
      <c r="K20" s="307"/>
    </row>
    <row r="21" spans="2:11">
      <c r="B21" s="307"/>
      <c r="C21" s="307"/>
      <c r="D21" s="307"/>
      <c r="E21" s="307"/>
      <c r="F21" s="305"/>
      <c r="G21" s="307"/>
      <c r="H21" s="307"/>
      <c r="I21" s="307"/>
      <c r="J21" s="307"/>
      <c r="K21" s="307"/>
    </row>
    <row r="22" spans="2:11">
      <c r="B22" s="307"/>
      <c r="C22" s="307"/>
      <c r="D22" s="307"/>
      <c r="E22" s="307"/>
      <c r="F22" s="305"/>
      <c r="G22" s="307"/>
      <c r="H22" s="307"/>
      <c r="I22" s="307"/>
      <c r="J22" s="307"/>
      <c r="K22" s="307"/>
    </row>
    <row r="23" spans="2:11">
      <c r="B23" s="307"/>
      <c r="C23" s="307"/>
      <c r="D23" s="307"/>
      <c r="E23" s="307"/>
      <c r="F23" s="305"/>
      <c r="G23" s="307"/>
      <c r="H23" s="307"/>
      <c r="I23" s="307"/>
      <c r="J23" s="307"/>
      <c r="K23" s="307"/>
    </row>
    <row r="24" spans="2:11">
      <c r="B24" s="307"/>
      <c r="C24" s="307"/>
      <c r="D24" s="307"/>
      <c r="E24" s="307"/>
      <c r="F24" s="305"/>
      <c r="G24" s="307"/>
      <c r="H24" s="307"/>
      <c r="I24" s="307"/>
      <c r="J24" s="307"/>
      <c r="K24" s="307"/>
    </row>
    <row r="25" spans="2:11">
      <c r="B25" s="307"/>
      <c r="C25" s="307"/>
      <c r="D25" s="307"/>
      <c r="E25" s="307"/>
      <c r="F25" s="305"/>
      <c r="G25" s="307"/>
      <c r="H25" s="307"/>
      <c r="I25" s="307"/>
      <c r="J25" s="307"/>
      <c r="K25" s="307"/>
    </row>
    <row r="26" spans="2:11">
      <c r="B26" s="307"/>
      <c r="C26" s="307"/>
      <c r="D26" s="307"/>
      <c r="E26" s="307"/>
      <c r="F26" s="305"/>
      <c r="G26" s="307"/>
      <c r="H26" s="307"/>
      <c r="I26" s="307"/>
      <c r="J26" s="307"/>
      <c r="K26" s="307"/>
    </row>
  </sheetData>
  <mergeCells count="3">
    <mergeCell ref="A2:A3"/>
    <mergeCell ref="B2:E2"/>
    <mergeCell ref="A1:F1"/>
  </mergeCells>
  <hyperlinks>
    <hyperlink ref="A1" location="'84'!A1" display="Table 84: Commodity-wise Share in Turnover at MCX (percent) "/>
  </hyperlinks>
  <pageMargins left="0.7" right="0.7" top="0.75" bottom="0.75" header="0.3" footer="0.3"/>
  <pageSetup orientation="portrait" r:id="rId1"/>
</worksheet>
</file>

<file path=xl/worksheets/sheet69.xml><?xml version="1.0" encoding="utf-8"?>
<worksheet xmlns="http://schemas.openxmlformats.org/spreadsheetml/2006/main" xmlns:r="http://schemas.openxmlformats.org/officeDocument/2006/relationships">
  <dimension ref="A1:F12"/>
  <sheetViews>
    <sheetView workbookViewId="0">
      <selection activeCell="D16" sqref="D16"/>
    </sheetView>
  </sheetViews>
  <sheetFormatPr defaultColWidth="9.140625" defaultRowHeight="15"/>
  <cols>
    <col min="1" max="1" width="9.28515625" style="258" customWidth="1"/>
    <col min="2" max="2" width="11.7109375" style="258" customWidth="1"/>
    <col min="3" max="3" width="11.42578125" style="258" bestFit="1" customWidth="1"/>
    <col min="4" max="4" width="13.140625" style="258" customWidth="1"/>
    <col min="5" max="5" width="9.28515625" style="258" customWidth="1"/>
    <col min="6" max="6" width="9.140625" style="299"/>
    <col min="7" max="16384" width="9.140625" style="258"/>
  </cols>
  <sheetData>
    <row r="1" spans="1:6">
      <c r="A1" s="1275" t="s">
        <v>301</v>
      </c>
      <c r="B1" s="1275"/>
      <c r="C1" s="1275"/>
      <c r="D1" s="1275"/>
      <c r="E1" s="1275"/>
      <c r="F1" s="1275"/>
    </row>
    <row r="2" spans="1:6" s="276" customFormat="1" ht="14.25" customHeight="1">
      <c r="A2" s="1266" t="s">
        <v>134</v>
      </c>
      <c r="B2" s="1282" t="s">
        <v>260</v>
      </c>
      <c r="C2" s="1282"/>
      <c r="D2" s="1282"/>
      <c r="E2" s="1282"/>
      <c r="F2" s="300"/>
    </row>
    <row r="3" spans="1:6" s="302" customFormat="1" ht="17.25" customHeight="1">
      <c r="A3" s="1267"/>
      <c r="B3" s="803" t="s">
        <v>266</v>
      </c>
      <c r="C3" s="803" t="s">
        <v>285</v>
      </c>
      <c r="D3" s="803" t="s">
        <v>268</v>
      </c>
      <c r="E3" s="803" t="s">
        <v>286</v>
      </c>
      <c r="F3" s="301"/>
    </row>
    <row r="4" spans="1:6">
      <c r="A4" s="756" t="s">
        <v>677</v>
      </c>
      <c r="B4" s="303">
        <v>97.96</v>
      </c>
      <c r="C4" s="303">
        <v>0</v>
      </c>
      <c r="D4" s="303">
        <v>2.0299999999999998</v>
      </c>
      <c r="E4" s="303">
        <v>0</v>
      </c>
    </row>
    <row r="5" spans="1:6">
      <c r="A5" s="756" t="s">
        <v>678</v>
      </c>
      <c r="B5" s="303">
        <v>99.83</v>
      </c>
      <c r="C5" s="303">
        <v>0</v>
      </c>
      <c r="D5" s="303">
        <v>0.17</v>
      </c>
      <c r="E5" s="303">
        <v>0</v>
      </c>
    </row>
    <row r="6" spans="1:6">
      <c r="A6" s="614">
        <v>42461</v>
      </c>
      <c r="B6" s="304">
        <v>99.65</v>
      </c>
      <c r="C6" s="304">
        <v>0</v>
      </c>
      <c r="D6" s="304">
        <v>0.35</v>
      </c>
      <c r="E6" s="304">
        <v>0</v>
      </c>
    </row>
    <row r="7" spans="1:6">
      <c r="A7" s="614">
        <v>42492</v>
      </c>
      <c r="B7" s="304">
        <v>99.88</v>
      </c>
      <c r="C7" s="304">
        <v>0</v>
      </c>
      <c r="D7" s="304">
        <v>0.12</v>
      </c>
      <c r="E7" s="304">
        <v>0</v>
      </c>
    </row>
    <row r="8" spans="1:6">
      <c r="A8" s="614">
        <v>42524</v>
      </c>
      <c r="B8" s="304">
        <v>100</v>
      </c>
      <c r="C8" s="304">
        <v>0</v>
      </c>
      <c r="D8" s="304">
        <v>0</v>
      </c>
      <c r="E8" s="304">
        <v>0</v>
      </c>
    </row>
    <row r="9" spans="1:6" s="298" customFormat="1">
      <c r="A9" s="276" t="s">
        <v>724</v>
      </c>
      <c r="B9" s="308"/>
      <c r="C9" s="308"/>
      <c r="D9" s="308"/>
      <c r="E9" s="308"/>
      <c r="F9" s="309"/>
    </row>
    <row r="10" spans="1:6">
      <c r="A10" s="306" t="s">
        <v>283</v>
      </c>
      <c r="B10" s="274"/>
      <c r="C10" s="274"/>
      <c r="D10" s="274"/>
      <c r="E10" s="274"/>
    </row>
    <row r="11" spans="1:6">
      <c r="A11" s="298"/>
      <c r="B11" s="298"/>
      <c r="C11" s="298"/>
      <c r="D11" s="298"/>
      <c r="E11" s="298"/>
    </row>
    <row r="12" spans="1:6">
      <c r="A12" s="298"/>
      <c r="B12" s="298"/>
      <c r="C12" s="298"/>
      <c r="D12" s="298"/>
      <c r="E12" s="298"/>
    </row>
  </sheetData>
  <mergeCells count="3">
    <mergeCell ref="A2:A3"/>
    <mergeCell ref="B2:E2"/>
    <mergeCell ref="A1:F1"/>
  </mergeCells>
  <hyperlinks>
    <hyperlink ref="A1" location="'85'!Print_Area" display="Table 85: Commodity-wise Share in Turnover at NCDEX (percent) "/>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J14"/>
  <sheetViews>
    <sheetView zoomScaleSheetLayoutView="90" workbookViewId="0">
      <selection activeCell="B14" sqref="B14"/>
    </sheetView>
  </sheetViews>
  <sheetFormatPr defaultColWidth="9.140625" defaultRowHeight="15"/>
  <cols>
    <col min="1" max="1" width="10.28515625" style="92" customWidth="1"/>
    <col min="2" max="2" width="8.42578125" style="90" customWidth="1"/>
    <col min="3" max="3" width="10.85546875" style="90" customWidth="1"/>
    <col min="4" max="4" width="10.7109375" style="90" bestFit="1" customWidth="1"/>
    <col min="5" max="5" width="9.140625" style="90"/>
    <col min="6" max="6" width="10.5703125" style="90" bestFit="1" customWidth="1"/>
    <col min="7" max="16384" width="9.140625" style="90"/>
  </cols>
  <sheetData>
    <row r="1" spans="1:10" s="63" customFormat="1" ht="18">
      <c r="A1" s="82" t="str">
        <f>[1]Tables!A7</f>
        <v>Table 6: Issues Listed on SME Platform</v>
      </c>
      <c r="B1" s="82"/>
      <c r="C1" s="82"/>
    </row>
    <row r="2" spans="1:10" s="83" customFormat="1" ht="14.25" customHeight="1">
      <c r="A2" s="921" t="s">
        <v>134</v>
      </c>
      <c r="B2" s="934" t="s">
        <v>128</v>
      </c>
      <c r="C2" s="934"/>
    </row>
    <row r="3" spans="1:10" s="84" customFormat="1" ht="12" customHeight="1">
      <c r="A3" s="921"/>
      <c r="B3" s="934"/>
      <c r="C3" s="934"/>
    </row>
    <row r="4" spans="1:10" s="85" customFormat="1" ht="27" customHeight="1">
      <c r="A4" s="921"/>
      <c r="B4" s="592" t="s">
        <v>149</v>
      </c>
      <c r="C4" s="592" t="s">
        <v>150</v>
      </c>
    </row>
    <row r="5" spans="1:10" s="88" customFormat="1" ht="14.25" customHeight="1">
      <c r="A5" s="55" t="s">
        <v>677</v>
      </c>
      <c r="B5" s="89">
        <v>50</v>
      </c>
      <c r="C5" s="89">
        <v>379.48999999999995</v>
      </c>
      <c r="D5" s="87"/>
      <c r="E5" s="87"/>
    </row>
    <row r="6" spans="1:10" s="88" customFormat="1" ht="14.25" customHeight="1">
      <c r="A6" s="55" t="s">
        <v>678</v>
      </c>
      <c r="B6" s="89">
        <v>13</v>
      </c>
      <c r="C6" s="89">
        <v>135</v>
      </c>
      <c r="D6" s="87"/>
      <c r="E6" s="87"/>
    </row>
    <row r="7" spans="1:10" ht="12" customHeight="1">
      <c r="A7" s="58">
        <v>42478</v>
      </c>
      <c r="B7" s="828">
        <v>2</v>
      </c>
      <c r="C7" s="828">
        <v>33.5</v>
      </c>
      <c r="D7" s="87"/>
      <c r="E7" s="87"/>
      <c r="F7" s="87"/>
    </row>
    <row r="8" spans="1:10" ht="12" customHeight="1">
      <c r="A8" s="58">
        <v>42508</v>
      </c>
      <c r="B8" s="828">
        <v>3</v>
      </c>
      <c r="C8" s="828">
        <v>21.19</v>
      </c>
      <c r="D8" s="87"/>
      <c r="E8" s="87"/>
      <c r="F8" s="87"/>
    </row>
    <row r="9" spans="1:10" ht="12" customHeight="1">
      <c r="A9" s="58">
        <v>42539</v>
      </c>
      <c r="B9" s="828">
        <v>8</v>
      </c>
      <c r="C9" s="828">
        <v>79.56</v>
      </c>
      <c r="D9" s="87"/>
      <c r="E9" s="87"/>
      <c r="F9" s="87"/>
    </row>
    <row r="10" spans="1:10" ht="12" customHeight="1">
      <c r="A10" s="44" t="s">
        <v>723</v>
      </c>
      <c r="H10" s="91"/>
      <c r="I10" s="91"/>
      <c r="J10" s="91"/>
    </row>
    <row r="11" spans="1:10" ht="12" customHeight="1">
      <c r="A11" s="44" t="s">
        <v>151</v>
      </c>
    </row>
    <row r="12" spans="1:10">
      <c r="A12" s="90"/>
    </row>
    <row r="13" spans="1:10">
      <c r="A13" s="90"/>
    </row>
    <row r="14" spans="1:10">
      <c r="A14" s="90"/>
    </row>
  </sheetData>
  <mergeCells count="2">
    <mergeCell ref="A2:A4"/>
    <mergeCell ref="B2:C3"/>
  </mergeCells>
  <pageMargins left="0.7" right="0.7" top="0.75" bottom="0.75" header="0.3" footer="0.3"/>
  <pageSetup orientation="portrait" r:id="rId1"/>
</worksheet>
</file>

<file path=xl/worksheets/sheet70.xml><?xml version="1.0" encoding="utf-8"?>
<worksheet xmlns="http://schemas.openxmlformats.org/spreadsheetml/2006/main" xmlns:r="http://schemas.openxmlformats.org/officeDocument/2006/relationships">
  <dimension ref="A1:M20"/>
  <sheetViews>
    <sheetView workbookViewId="0">
      <selection activeCell="D22" sqref="D22"/>
    </sheetView>
  </sheetViews>
  <sheetFormatPr defaultRowHeight="12.75"/>
  <cols>
    <col min="1" max="1" width="9.140625" style="275" customWidth="1"/>
    <col min="2" max="3" width="9.140625" style="275"/>
    <col min="4" max="4" width="11.28515625" style="275" customWidth="1"/>
    <col min="5" max="6" width="9.140625" style="275"/>
    <col min="7" max="7" width="11.85546875" style="275" bestFit="1" customWidth="1"/>
    <col min="8" max="8" width="8" style="275" customWidth="1"/>
    <col min="9" max="9" width="9.140625" style="275"/>
    <col min="10" max="10" width="11.85546875" style="275" bestFit="1" customWidth="1"/>
    <col min="11" max="12" width="9.140625" style="275"/>
    <col min="13" max="13" width="11.85546875" style="275" bestFit="1" customWidth="1"/>
    <col min="14" max="16384" width="9.140625" style="275"/>
  </cols>
  <sheetData>
    <row r="1" spans="1:13" s="310" customFormat="1" ht="18" customHeight="1">
      <c r="A1" s="1283" t="s">
        <v>302</v>
      </c>
      <c r="B1" s="1283"/>
      <c r="C1" s="1283"/>
      <c r="D1" s="1283"/>
      <c r="E1" s="1283"/>
      <c r="F1" s="1283"/>
      <c r="G1" s="1283"/>
      <c r="H1" s="1283"/>
      <c r="I1" s="1283"/>
      <c r="J1" s="1283"/>
      <c r="K1" s="1283"/>
      <c r="L1" s="1283"/>
      <c r="M1" s="1283"/>
    </row>
    <row r="2" spans="1:13" ht="12.75" customHeight="1">
      <c r="A2" s="1284" t="s">
        <v>134</v>
      </c>
      <c r="B2" s="1282" t="s">
        <v>303</v>
      </c>
      <c r="C2" s="1282"/>
      <c r="D2" s="1282"/>
      <c r="E2" s="1282"/>
      <c r="F2" s="1282"/>
      <c r="G2" s="1282"/>
      <c r="H2" s="1282" t="s">
        <v>304</v>
      </c>
      <c r="I2" s="1282"/>
      <c r="J2" s="1282"/>
      <c r="K2" s="1282"/>
      <c r="L2" s="1282"/>
      <c r="M2" s="1282"/>
    </row>
    <row r="3" spans="1:13" ht="12.75" customHeight="1">
      <c r="A3" s="1285"/>
      <c r="B3" s="1287" t="s">
        <v>305</v>
      </c>
      <c r="C3" s="1287"/>
      <c r="D3" s="1287"/>
      <c r="E3" s="1272" t="s">
        <v>306</v>
      </c>
      <c r="F3" s="1272"/>
      <c r="G3" s="1272"/>
      <c r="H3" s="1287" t="s">
        <v>305</v>
      </c>
      <c r="I3" s="1287"/>
      <c r="J3" s="1287"/>
      <c r="K3" s="1272" t="s">
        <v>306</v>
      </c>
      <c r="L3" s="1272"/>
      <c r="M3" s="1272"/>
    </row>
    <row r="4" spans="1:13">
      <c r="A4" s="1286"/>
      <c r="B4" s="824" t="s">
        <v>307</v>
      </c>
      <c r="C4" s="824" t="s">
        <v>308</v>
      </c>
      <c r="D4" s="824" t="s">
        <v>309</v>
      </c>
      <c r="E4" s="824" t="s">
        <v>307</v>
      </c>
      <c r="F4" s="824" t="s">
        <v>308</v>
      </c>
      <c r="G4" s="824" t="s">
        <v>309</v>
      </c>
      <c r="H4" s="824" t="s">
        <v>307</v>
      </c>
      <c r="I4" s="824" t="s">
        <v>308</v>
      </c>
      <c r="J4" s="824" t="s">
        <v>309</v>
      </c>
      <c r="K4" s="824" t="s">
        <v>307</v>
      </c>
      <c r="L4" s="824" t="s">
        <v>308</v>
      </c>
      <c r="M4" s="824" t="s">
        <v>309</v>
      </c>
    </row>
    <row r="5" spans="1:13" s="276" customFormat="1">
      <c r="A5" s="765" t="s">
        <v>677</v>
      </c>
      <c r="B5" s="766">
        <v>44.858224741748472</v>
      </c>
      <c r="C5" s="766">
        <v>55.141775258251528</v>
      </c>
      <c r="D5" s="767" t="s">
        <v>310</v>
      </c>
      <c r="E5" s="766">
        <v>23.442745365796817</v>
      </c>
      <c r="F5" s="766">
        <v>76.55725463420319</v>
      </c>
      <c r="G5" s="767" t="s">
        <v>310</v>
      </c>
      <c r="H5" s="766">
        <v>13.204762538185649</v>
      </c>
      <c r="I5" s="766">
        <v>86.795237461814352</v>
      </c>
      <c r="J5" s="767" t="s">
        <v>310</v>
      </c>
      <c r="K5" s="766">
        <v>27.917362161813553</v>
      </c>
      <c r="L5" s="766">
        <v>72.082637838186443</v>
      </c>
      <c r="M5" s="767" t="s">
        <v>310</v>
      </c>
    </row>
    <row r="6" spans="1:13" s="276" customFormat="1">
      <c r="A6" s="765" t="s">
        <v>678</v>
      </c>
      <c r="B6" s="766">
        <v>39.331107323277934</v>
      </c>
      <c r="C6" s="766">
        <v>60.668892676722066</v>
      </c>
      <c r="D6" s="767" t="s">
        <v>310</v>
      </c>
      <c r="E6" s="766">
        <v>25.624842354669155</v>
      </c>
      <c r="F6" s="766">
        <v>74.375157645330845</v>
      </c>
      <c r="G6" s="767" t="s">
        <v>310</v>
      </c>
      <c r="H6" s="766">
        <v>15.807788047673277</v>
      </c>
      <c r="I6" s="766">
        <v>84.19221195232673</v>
      </c>
      <c r="J6" s="767" t="s">
        <v>310</v>
      </c>
      <c r="K6" s="766">
        <v>28.292447481001819</v>
      </c>
      <c r="L6" s="766">
        <v>71.707552518998185</v>
      </c>
      <c r="M6" s="767" t="s">
        <v>310</v>
      </c>
    </row>
    <row r="7" spans="1:13">
      <c r="A7" s="768">
        <v>42461</v>
      </c>
      <c r="B7" s="607">
        <v>39.437017014932074</v>
      </c>
      <c r="C7" s="607">
        <v>60.562982985067926</v>
      </c>
      <c r="D7" s="661" t="s">
        <v>310</v>
      </c>
      <c r="E7" s="607">
        <v>25.624842354669155</v>
      </c>
      <c r="F7" s="607">
        <v>74.375157645330845</v>
      </c>
      <c r="G7" s="661" t="s">
        <v>310</v>
      </c>
      <c r="H7" s="607">
        <v>12.844698924040138</v>
      </c>
      <c r="I7" s="607">
        <v>87.155301075959869</v>
      </c>
      <c r="J7" s="784" t="s">
        <v>310</v>
      </c>
      <c r="K7" s="607">
        <v>29.307520346504862</v>
      </c>
      <c r="L7" s="607">
        <v>70.692479653495141</v>
      </c>
      <c r="M7" s="661" t="s">
        <v>310</v>
      </c>
    </row>
    <row r="8" spans="1:13">
      <c r="A8" s="768">
        <v>42491</v>
      </c>
      <c r="B8" s="607">
        <v>39.758041719333512</v>
      </c>
      <c r="C8" s="607">
        <v>60.241958280666495</v>
      </c>
      <c r="D8" s="661" t="s">
        <v>310</v>
      </c>
      <c r="E8" s="607">
        <v>23.299400876837179</v>
      </c>
      <c r="F8" s="607">
        <v>76.700599123162817</v>
      </c>
      <c r="G8" s="661" t="s">
        <v>310</v>
      </c>
      <c r="H8" s="607">
        <v>13.769415824599241</v>
      </c>
      <c r="I8" s="607">
        <v>86.230584175400764</v>
      </c>
      <c r="J8" s="784" t="s">
        <v>310</v>
      </c>
      <c r="K8" s="607">
        <v>28.758780129031713</v>
      </c>
      <c r="L8" s="607">
        <v>71.24121987096828</v>
      </c>
      <c r="M8" s="661" t="s">
        <v>310</v>
      </c>
    </row>
    <row r="9" spans="1:13">
      <c r="A9" s="768">
        <v>42522</v>
      </c>
      <c r="B9" s="607">
        <v>38.807555945736702</v>
      </c>
      <c r="C9" s="607">
        <v>61.192444054263341</v>
      </c>
      <c r="D9" s="661" t="s">
        <v>310</v>
      </c>
      <c r="E9" s="607">
        <v>19.86661946381772</v>
      </c>
      <c r="F9" s="607">
        <v>80.133380536182287</v>
      </c>
      <c r="G9" s="661" t="s">
        <v>310</v>
      </c>
      <c r="H9" s="607">
        <v>15.807788047673277</v>
      </c>
      <c r="I9" s="607">
        <v>84.19221195232673</v>
      </c>
      <c r="J9" s="784" t="s">
        <v>310</v>
      </c>
      <c r="K9" s="607">
        <v>28.292447481001819</v>
      </c>
      <c r="L9" s="607">
        <v>71.707552518998185</v>
      </c>
      <c r="M9" s="661" t="s">
        <v>310</v>
      </c>
    </row>
    <row r="10" spans="1:13" s="311" customFormat="1">
      <c r="A10" s="311" t="s">
        <v>311</v>
      </c>
    </row>
    <row r="11" spans="1:13" s="311" customFormat="1">
      <c r="A11" s="312" t="s">
        <v>669</v>
      </c>
    </row>
    <row r="12" spans="1:13" s="311" customFormat="1">
      <c r="A12" s="312" t="s">
        <v>670</v>
      </c>
    </row>
    <row r="13" spans="1:13" s="311" customFormat="1">
      <c r="A13" s="311" t="s">
        <v>671</v>
      </c>
    </row>
    <row r="14" spans="1:13" s="276" customFormat="1">
      <c r="A14" s="276" t="s">
        <v>724</v>
      </c>
      <c r="B14" s="308"/>
      <c r="C14" s="308"/>
      <c r="D14" s="308"/>
      <c r="E14" s="308"/>
      <c r="G14" s="300"/>
    </row>
    <row r="15" spans="1:13">
      <c r="A15" s="306" t="s">
        <v>281</v>
      </c>
      <c r="B15" s="274"/>
      <c r="C15" s="274"/>
      <c r="D15" s="274"/>
      <c r="E15" s="274"/>
      <c r="G15" s="313"/>
    </row>
    <row r="17" spans="2:11">
      <c r="B17" s="314"/>
      <c r="E17" s="314"/>
      <c r="H17" s="314"/>
      <c r="K17" s="314"/>
    </row>
    <row r="18" spans="2:11">
      <c r="B18" s="314"/>
      <c r="E18" s="314"/>
      <c r="H18" s="314"/>
      <c r="K18" s="314"/>
    </row>
    <row r="19" spans="2:11">
      <c r="B19" s="314"/>
      <c r="E19" s="314"/>
      <c r="H19" s="314"/>
      <c r="K19" s="314"/>
    </row>
    <row r="20" spans="2:11">
      <c r="B20" s="314"/>
      <c r="E20" s="314"/>
      <c r="H20" s="314"/>
      <c r="K20" s="314"/>
    </row>
  </sheetData>
  <mergeCells count="8">
    <mergeCell ref="A1:M1"/>
    <mergeCell ref="A2:A4"/>
    <mergeCell ref="B2:G2"/>
    <mergeCell ref="H2:M2"/>
    <mergeCell ref="B3:D3"/>
    <mergeCell ref="E3:G3"/>
    <mergeCell ref="H3:J3"/>
    <mergeCell ref="K3:M3"/>
  </mergeCells>
  <pageMargins left="0.7" right="0.7" top="0.75" bottom="0.75" header="0.3" footer="0.3"/>
  <pageSetup scale="85" orientation="landscape" r:id="rId1"/>
</worksheet>
</file>

<file path=xl/worksheets/sheet71.xml><?xml version="1.0" encoding="utf-8"?>
<worksheet xmlns="http://schemas.openxmlformats.org/spreadsheetml/2006/main" xmlns:r="http://schemas.openxmlformats.org/officeDocument/2006/relationships">
  <dimension ref="A1:N15"/>
  <sheetViews>
    <sheetView workbookViewId="0">
      <selection activeCell="J28" sqref="J28"/>
    </sheetView>
  </sheetViews>
  <sheetFormatPr defaultRowHeight="12.75"/>
  <cols>
    <col min="1" max="1" width="9.140625" style="275" customWidth="1"/>
    <col min="2" max="3" width="9.140625" style="275"/>
    <col min="4" max="4" width="9.42578125" style="275" customWidth="1"/>
    <col min="5" max="6" width="9.140625" style="275"/>
    <col min="7" max="7" width="8.5703125" style="275" customWidth="1"/>
    <col min="8" max="8" width="8" style="275" customWidth="1"/>
    <col min="9" max="9" width="9.140625" style="275"/>
    <col min="10" max="10" width="10.28515625" style="275" customWidth="1"/>
    <col min="11" max="11" width="7.7109375" style="275" customWidth="1"/>
    <col min="12" max="12" width="8" style="275" customWidth="1"/>
    <col min="13" max="13" width="9.85546875" style="275" customWidth="1"/>
    <col min="14" max="16384" width="9.140625" style="275"/>
  </cols>
  <sheetData>
    <row r="1" spans="1:14" s="310" customFormat="1" ht="18" customHeight="1">
      <c r="A1" s="1283" t="s">
        <v>60</v>
      </c>
      <c r="B1" s="1283"/>
      <c r="C1" s="1283"/>
      <c r="D1" s="1283"/>
      <c r="E1" s="1283"/>
      <c r="F1" s="1283"/>
      <c r="G1" s="1283"/>
      <c r="H1" s="1283"/>
      <c r="I1" s="1283"/>
      <c r="J1" s="1283"/>
      <c r="K1" s="1283"/>
      <c r="L1" s="1283"/>
      <c r="M1" s="1283"/>
    </row>
    <row r="2" spans="1:14" ht="12.75" customHeight="1">
      <c r="A2" s="1284" t="s">
        <v>134</v>
      </c>
      <c r="B2" s="1282" t="s">
        <v>303</v>
      </c>
      <c r="C2" s="1282"/>
      <c r="D2" s="1282"/>
      <c r="E2" s="1282"/>
      <c r="F2" s="1282"/>
      <c r="G2" s="1282"/>
      <c r="H2" s="1282" t="s">
        <v>304</v>
      </c>
      <c r="I2" s="1282"/>
      <c r="J2" s="1282"/>
      <c r="K2" s="1282"/>
      <c r="L2" s="1282"/>
      <c r="M2" s="1282"/>
    </row>
    <row r="3" spans="1:14" ht="12.75" customHeight="1">
      <c r="A3" s="1285"/>
      <c r="B3" s="1287" t="s">
        <v>305</v>
      </c>
      <c r="C3" s="1287"/>
      <c r="D3" s="1287"/>
      <c r="E3" s="1272" t="s">
        <v>306</v>
      </c>
      <c r="F3" s="1272"/>
      <c r="G3" s="1272"/>
      <c r="H3" s="1287" t="s">
        <v>305</v>
      </c>
      <c r="I3" s="1287"/>
      <c r="J3" s="1287"/>
      <c r="K3" s="1272" t="s">
        <v>306</v>
      </c>
      <c r="L3" s="1272"/>
      <c r="M3" s="1272"/>
      <c r="N3" s="315"/>
    </row>
    <row r="4" spans="1:14">
      <c r="A4" s="1286"/>
      <c r="B4" s="824" t="s">
        <v>307</v>
      </c>
      <c r="C4" s="824" t="s">
        <v>308</v>
      </c>
      <c r="D4" s="824" t="s">
        <v>309</v>
      </c>
      <c r="E4" s="824" t="s">
        <v>307</v>
      </c>
      <c r="F4" s="824" t="s">
        <v>308</v>
      </c>
      <c r="G4" s="824" t="s">
        <v>309</v>
      </c>
      <c r="H4" s="824" t="s">
        <v>307</v>
      </c>
      <c r="I4" s="824" t="s">
        <v>308</v>
      </c>
      <c r="J4" s="824" t="s">
        <v>309</v>
      </c>
      <c r="K4" s="824" t="s">
        <v>307</v>
      </c>
      <c r="L4" s="824" t="s">
        <v>308</v>
      </c>
      <c r="M4" s="824" t="s">
        <v>309</v>
      </c>
    </row>
    <row r="5" spans="1:14" s="276" customFormat="1" ht="13.5" customHeight="1">
      <c r="A5" s="765" t="s">
        <v>677</v>
      </c>
      <c r="B5" s="289">
        <v>49.151891974707183</v>
      </c>
      <c r="C5" s="289">
        <v>50.518260231711452</v>
      </c>
      <c r="D5" s="289">
        <v>0.32984779358134658</v>
      </c>
      <c r="E5" s="289">
        <v>79.275588489706465</v>
      </c>
      <c r="F5" s="289">
        <v>20.724411510293542</v>
      </c>
      <c r="G5" s="316" t="s">
        <v>720</v>
      </c>
      <c r="H5" s="289">
        <v>25.502831243585049</v>
      </c>
      <c r="I5" s="289">
        <v>70.2485642142004</v>
      </c>
      <c r="J5" s="289">
        <v>4.2486045422145473</v>
      </c>
      <c r="K5" s="289">
        <v>56.337924016431984</v>
      </c>
      <c r="L5" s="289">
        <v>43.662075983568023</v>
      </c>
      <c r="M5" s="316" t="s">
        <v>720</v>
      </c>
    </row>
    <row r="6" spans="1:14" s="276" customFormat="1" ht="13.5" customHeight="1">
      <c r="A6" s="765" t="s">
        <v>678</v>
      </c>
      <c r="B6" s="289">
        <v>42.883475152007932</v>
      </c>
      <c r="C6" s="289">
        <v>56.712944920812234</v>
      </c>
      <c r="D6" s="289">
        <v>0.40357992717983743</v>
      </c>
      <c r="E6" s="289">
        <v>73.638115581656095</v>
      </c>
      <c r="F6" s="289">
        <v>26.361884418343905</v>
      </c>
      <c r="G6" s="316" t="s">
        <v>720</v>
      </c>
      <c r="H6" s="289">
        <v>23.07</v>
      </c>
      <c r="I6" s="289">
        <v>72.731130399463396</v>
      </c>
      <c r="J6" s="289">
        <v>4.4069513216609444</v>
      </c>
      <c r="K6" s="289">
        <v>36.860487048586712</v>
      </c>
      <c r="L6" s="289">
        <v>63.139512951413288</v>
      </c>
      <c r="M6" s="316" t="s">
        <v>720</v>
      </c>
    </row>
    <row r="7" spans="1:14" ht="13.5" customHeight="1">
      <c r="A7" s="768">
        <v>42461</v>
      </c>
      <c r="B7" s="316">
        <v>44.469180578603783</v>
      </c>
      <c r="C7" s="316">
        <v>55.202682084410583</v>
      </c>
      <c r="D7" s="316">
        <v>0.32813733698562936</v>
      </c>
      <c r="E7" s="316">
        <v>74.16895882227189</v>
      </c>
      <c r="F7" s="316">
        <v>25.831041177728096</v>
      </c>
      <c r="G7" s="316" t="s">
        <v>720</v>
      </c>
      <c r="H7" s="316">
        <v>24.883572601189499</v>
      </c>
      <c r="I7" s="316">
        <v>70.709476077149546</v>
      </c>
      <c r="J7" s="316">
        <v>4.4069513216609444</v>
      </c>
      <c r="K7" s="316">
        <v>36.860487048586712</v>
      </c>
      <c r="L7" s="316">
        <v>63.139512951413288</v>
      </c>
      <c r="M7" s="316" t="s">
        <v>720</v>
      </c>
    </row>
    <row r="8" spans="1:14" ht="13.5" customHeight="1">
      <c r="A8" s="768">
        <v>42491</v>
      </c>
      <c r="B8" s="316">
        <v>42.801674139319132</v>
      </c>
      <c r="C8" s="316">
        <v>56.834719221415966</v>
      </c>
      <c r="D8" s="316">
        <v>0.36360663926489661</v>
      </c>
      <c r="E8" s="316">
        <v>71.812751006920152</v>
      </c>
      <c r="F8" s="316">
        <v>28.187248993079862</v>
      </c>
      <c r="G8" s="316" t="s">
        <v>720</v>
      </c>
      <c r="H8" s="316">
        <v>24.034213609537034</v>
      </c>
      <c r="I8" s="316">
        <v>71.308028257108788</v>
      </c>
      <c r="J8" s="316">
        <v>4.657758133354176</v>
      </c>
      <c r="K8" s="316" t="s">
        <v>720</v>
      </c>
      <c r="L8" s="316" t="s">
        <v>720</v>
      </c>
      <c r="M8" s="316" t="s">
        <v>720</v>
      </c>
    </row>
    <row r="9" spans="1:14" ht="13.5" customHeight="1">
      <c r="A9" s="768">
        <v>42522</v>
      </c>
      <c r="B9" s="316">
        <v>41.209181680618201</v>
      </c>
      <c r="C9" s="316">
        <v>58.266832176237997</v>
      </c>
      <c r="D9" s="316">
        <v>0.523986143143783</v>
      </c>
      <c r="E9" s="316" t="s">
        <v>720</v>
      </c>
      <c r="F9" s="316" t="s">
        <v>720</v>
      </c>
      <c r="G9" s="316" t="s">
        <v>720</v>
      </c>
      <c r="H9" s="316">
        <v>23.072844055454901</v>
      </c>
      <c r="I9" s="316">
        <v>72.731130399463396</v>
      </c>
      <c r="J9" s="316">
        <v>4.1960255450817101</v>
      </c>
      <c r="K9" s="316" t="s">
        <v>720</v>
      </c>
      <c r="L9" s="316" t="s">
        <v>720</v>
      </c>
      <c r="M9" s="316" t="s">
        <v>720</v>
      </c>
    </row>
    <row r="10" spans="1:14" s="276" customFormat="1">
      <c r="A10" s="276" t="s">
        <v>724</v>
      </c>
      <c r="B10" s="308"/>
      <c r="C10" s="308"/>
      <c r="D10" s="308"/>
      <c r="E10" s="308"/>
      <c r="G10" s="300"/>
    </row>
    <row r="11" spans="1:14">
      <c r="A11" s="306" t="s">
        <v>283</v>
      </c>
      <c r="B11" s="274"/>
      <c r="C11" s="274"/>
      <c r="D11" s="274"/>
      <c r="E11" s="274"/>
      <c r="G11" s="313"/>
    </row>
    <row r="14" spans="1:14">
      <c r="H14" s="314"/>
      <c r="I14" s="314"/>
      <c r="J14" s="314"/>
      <c r="K14" s="314"/>
      <c r="L14" s="314"/>
      <c r="M14" s="314"/>
    </row>
    <row r="15" spans="1:14">
      <c r="D15" s="318"/>
      <c r="H15" s="314"/>
      <c r="I15" s="314"/>
      <c r="J15" s="314"/>
      <c r="K15" s="314"/>
      <c r="L15" s="314"/>
      <c r="M15" s="314"/>
    </row>
  </sheetData>
  <mergeCells count="8">
    <mergeCell ref="A1:M1"/>
    <mergeCell ref="A2:A4"/>
    <mergeCell ref="B2:G2"/>
    <mergeCell ref="H2:M2"/>
    <mergeCell ref="B3:D3"/>
    <mergeCell ref="E3:G3"/>
    <mergeCell ref="H3:J3"/>
    <mergeCell ref="K3:M3"/>
  </mergeCells>
  <pageMargins left="0.7" right="0.7" top="0.75" bottom="0.75" header="0.3" footer="0.3"/>
  <pageSetup scale="85" orientation="landscape" r:id="rId1"/>
</worksheet>
</file>

<file path=xl/worksheets/sheet72.xml><?xml version="1.0" encoding="utf-8"?>
<worksheet xmlns="http://schemas.openxmlformats.org/spreadsheetml/2006/main" xmlns:r="http://schemas.openxmlformats.org/officeDocument/2006/relationships">
  <dimension ref="A1:H13"/>
  <sheetViews>
    <sheetView workbookViewId="0">
      <selection activeCell="G27" sqref="G27"/>
    </sheetView>
  </sheetViews>
  <sheetFormatPr defaultRowHeight="12.75"/>
  <cols>
    <col min="1" max="1" width="9.7109375" style="275" customWidth="1"/>
    <col min="2" max="2" width="11.7109375" style="275" customWidth="1"/>
    <col min="3" max="3" width="12.42578125" style="275" customWidth="1"/>
    <col min="4" max="4" width="9" style="275" customWidth="1"/>
    <col min="5" max="5" width="10.85546875" style="275" bestFit="1" customWidth="1"/>
    <col min="6" max="6" width="12.140625" style="275" customWidth="1"/>
    <col min="7" max="7" width="9.85546875" style="275" customWidth="1"/>
    <col min="8" max="16384" width="9.140625" style="275"/>
  </cols>
  <sheetData>
    <row r="1" spans="1:8" s="310" customFormat="1" ht="18" customHeight="1">
      <c r="A1" s="1283" t="s">
        <v>61</v>
      </c>
      <c r="B1" s="1283"/>
      <c r="C1" s="1283"/>
      <c r="D1" s="1283"/>
      <c r="E1" s="1283"/>
      <c r="F1" s="1283"/>
      <c r="G1" s="1283"/>
    </row>
    <row r="2" spans="1:8" ht="12.75" customHeight="1">
      <c r="A2" s="1284" t="s">
        <v>312</v>
      </c>
      <c r="B2" s="1282" t="s">
        <v>303</v>
      </c>
      <c r="C2" s="1282"/>
      <c r="D2" s="1282"/>
      <c r="E2" s="1282" t="s">
        <v>304</v>
      </c>
      <c r="F2" s="1282"/>
      <c r="G2" s="1282"/>
    </row>
    <row r="3" spans="1:8" ht="12.75" customHeight="1">
      <c r="A3" s="1285"/>
      <c r="B3" s="1287" t="s">
        <v>305</v>
      </c>
      <c r="C3" s="1287"/>
      <c r="D3" s="1287"/>
      <c r="E3" s="1287" t="s">
        <v>305</v>
      </c>
      <c r="F3" s="1287"/>
      <c r="G3" s="1287"/>
      <c r="H3" s="315"/>
    </row>
    <row r="4" spans="1:8">
      <c r="A4" s="1286"/>
      <c r="B4" s="824" t="s">
        <v>307</v>
      </c>
      <c r="C4" s="824" t="s">
        <v>308</v>
      </c>
      <c r="D4" s="824" t="s">
        <v>309</v>
      </c>
      <c r="E4" s="824" t="s">
        <v>307</v>
      </c>
      <c r="F4" s="824" t="s">
        <v>308</v>
      </c>
      <c r="G4" s="824" t="s">
        <v>309</v>
      </c>
    </row>
    <row r="5" spans="1:8" s="276" customFormat="1" ht="13.5" customHeight="1">
      <c r="A5" s="765" t="s">
        <v>677</v>
      </c>
      <c r="B5" s="289">
        <v>3.8906086004571363</v>
      </c>
      <c r="C5" s="289">
        <v>96.109391399542858</v>
      </c>
      <c r="D5" s="289">
        <v>0</v>
      </c>
      <c r="E5" s="289">
        <v>1.4449764599121797</v>
      </c>
      <c r="F5" s="289">
        <v>98.555023540087817</v>
      </c>
      <c r="G5" s="289">
        <v>0</v>
      </c>
    </row>
    <row r="6" spans="1:8" s="276" customFormat="1" ht="13.5" customHeight="1">
      <c r="A6" s="765" t="s">
        <v>678</v>
      </c>
      <c r="B6" s="289">
        <v>5.7802167918249134</v>
      </c>
      <c r="C6" s="289">
        <v>94.219783208175087</v>
      </c>
      <c r="D6" s="289">
        <v>0</v>
      </c>
      <c r="E6" s="289">
        <v>1.0610065238658906</v>
      </c>
      <c r="F6" s="289">
        <v>98.938993476134101</v>
      </c>
      <c r="G6" s="289">
        <v>0</v>
      </c>
    </row>
    <row r="7" spans="1:8" ht="13.5" customHeight="1">
      <c r="A7" s="768">
        <v>42461</v>
      </c>
      <c r="B7" s="316">
        <v>6.7860434749492038</v>
      </c>
      <c r="C7" s="316">
        <v>93.213956525050804</v>
      </c>
      <c r="D7" s="316">
        <v>0</v>
      </c>
      <c r="E7" s="316">
        <v>1.3431997811721685</v>
      </c>
      <c r="F7" s="316">
        <v>98.65680021882784</v>
      </c>
      <c r="G7" s="316">
        <v>0</v>
      </c>
    </row>
    <row r="8" spans="1:8" ht="13.5" customHeight="1">
      <c r="A8" s="768">
        <v>42491</v>
      </c>
      <c r="B8" s="316">
        <v>5.3092318682834572</v>
      </c>
      <c r="C8" s="316">
        <v>94.690768131716538</v>
      </c>
      <c r="D8" s="316">
        <v>0</v>
      </c>
      <c r="E8" s="316">
        <v>0.73</v>
      </c>
      <c r="F8" s="316">
        <v>99.271742603898616</v>
      </c>
      <c r="G8" s="316">
        <v>0</v>
      </c>
    </row>
    <row r="9" spans="1:8" ht="13.5" customHeight="1">
      <c r="A9" s="768">
        <v>42522</v>
      </c>
      <c r="B9" s="316">
        <v>5.4440870372741399</v>
      </c>
      <c r="C9" s="316">
        <v>94.555912962725898</v>
      </c>
      <c r="D9" s="289">
        <v>0</v>
      </c>
      <c r="E9" s="316">
        <v>1.06426597735984</v>
      </c>
      <c r="F9" s="316">
        <v>98.935734022640204</v>
      </c>
      <c r="G9" s="289">
        <v>0</v>
      </c>
    </row>
    <row r="10" spans="1:8" s="276" customFormat="1" ht="42" customHeight="1">
      <c r="A10" s="1288" t="s">
        <v>668</v>
      </c>
      <c r="B10" s="1288"/>
      <c r="C10" s="1288"/>
      <c r="D10" s="1288"/>
      <c r="E10" s="1288"/>
      <c r="F10" s="1288"/>
      <c r="G10" s="1288"/>
    </row>
    <row r="11" spans="1:8" ht="11.25" customHeight="1">
      <c r="A11" s="276" t="s">
        <v>724</v>
      </c>
      <c r="B11" s="308"/>
      <c r="C11" s="308"/>
      <c r="D11" s="308"/>
      <c r="E11" s="276"/>
      <c r="F11" s="276"/>
      <c r="G11" s="276"/>
    </row>
    <row r="12" spans="1:8">
      <c r="A12" s="306" t="s">
        <v>297</v>
      </c>
      <c r="B12" s="276"/>
      <c r="C12" s="276"/>
      <c r="D12" s="276"/>
      <c r="E12" s="277"/>
      <c r="F12" s="276"/>
      <c r="G12" s="276"/>
    </row>
    <row r="13" spans="1:8">
      <c r="E13" s="278"/>
    </row>
  </sheetData>
  <mergeCells count="7">
    <mergeCell ref="A10:G10"/>
    <mergeCell ref="A1:G1"/>
    <mergeCell ref="A2:A4"/>
    <mergeCell ref="B2:D2"/>
    <mergeCell ref="E2:G2"/>
    <mergeCell ref="B3:D3"/>
    <mergeCell ref="E3:G3"/>
  </mergeCells>
  <pageMargins left="0.7" right="0.7" top="0.75" bottom="0.75" header="0.3" footer="0.3"/>
  <pageSetup scale="90" orientation="landscape" r:id="rId1"/>
</worksheet>
</file>

<file path=xl/worksheets/sheet73.xml><?xml version="1.0" encoding="utf-8"?>
<worksheet xmlns="http://schemas.openxmlformats.org/spreadsheetml/2006/main" xmlns:r="http://schemas.openxmlformats.org/officeDocument/2006/relationships">
  <dimension ref="A1:N48"/>
  <sheetViews>
    <sheetView zoomScaleSheetLayoutView="100" workbookViewId="0">
      <selection activeCell="K10" sqref="K10"/>
    </sheetView>
  </sheetViews>
  <sheetFormatPr defaultColWidth="9.140625" defaultRowHeight="12.75"/>
  <cols>
    <col min="1" max="1" width="43.140625" style="505" customWidth="1"/>
    <col min="2" max="6" width="12.28515625" style="505" customWidth="1"/>
    <col min="7" max="7" width="9.42578125" style="523" hidden="1" customWidth="1"/>
    <col min="8" max="8" width="9.7109375" style="523" hidden="1" customWidth="1"/>
    <col min="9" max="10" width="0" style="523" hidden="1" customWidth="1"/>
    <col min="11" max="11" width="9.140625" style="523"/>
    <col min="12" max="12" width="10.5703125" style="523" hidden="1" customWidth="1"/>
    <col min="13" max="13" width="11.7109375" style="523" hidden="1" customWidth="1"/>
    <col min="14" max="14" width="11.7109375" style="505" hidden="1" customWidth="1"/>
    <col min="15" max="16" width="0" style="505" hidden="1" customWidth="1"/>
    <col min="17" max="16384" width="9.140625" style="505"/>
  </cols>
  <sheetData>
    <row r="1" spans="1:13" ht="15.75">
      <c r="A1" s="746" t="str">
        <f>[10]Tables!$A$73</f>
        <v>Table 72: Macro Economic Indicators</v>
      </c>
      <c r="B1" s="747"/>
      <c r="C1" s="747"/>
      <c r="D1" s="747"/>
      <c r="E1" s="1290"/>
      <c r="F1" s="1291"/>
      <c r="G1" s="503"/>
      <c r="H1" s="503"/>
      <c r="I1" s="503"/>
      <c r="J1" s="504"/>
      <c r="K1" s="505"/>
      <c r="L1" s="505"/>
      <c r="M1" s="505"/>
    </row>
    <row r="2" spans="1:13" ht="17.25" customHeight="1">
      <c r="A2" s="1292" t="s">
        <v>716</v>
      </c>
      <c r="B2" s="1293"/>
      <c r="C2" s="1293"/>
      <c r="D2" s="1293"/>
      <c r="E2" s="911"/>
      <c r="F2" s="506">
        <v>11350249</v>
      </c>
      <c r="G2" s="505"/>
      <c r="H2" s="505"/>
      <c r="I2" s="505"/>
      <c r="J2" s="505"/>
      <c r="K2" s="505"/>
      <c r="L2" s="505"/>
      <c r="M2" s="505"/>
    </row>
    <row r="3" spans="1:13" ht="29.25" customHeight="1">
      <c r="A3" s="1292" t="s">
        <v>662</v>
      </c>
      <c r="B3" s="1293"/>
      <c r="C3" s="1293"/>
      <c r="D3" s="1293"/>
      <c r="E3" s="912"/>
      <c r="F3" s="507">
        <v>32.299999999999997</v>
      </c>
      <c r="G3" s="505"/>
      <c r="H3" s="505"/>
      <c r="I3" s="505"/>
      <c r="J3" s="505"/>
      <c r="K3" s="505"/>
      <c r="L3" s="505"/>
      <c r="M3" s="505"/>
    </row>
    <row r="4" spans="1:13" ht="18" customHeight="1">
      <c r="A4" s="1294" t="s">
        <v>663</v>
      </c>
      <c r="B4" s="1293"/>
      <c r="C4" s="1293"/>
      <c r="D4" s="1293"/>
      <c r="E4" s="912"/>
      <c r="F4" s="507">
        <v>34.200000000000003</v>
      </c>
      <c r="G4" s="505"/>
      <c r="H4" s="505"/>
      <c r="I4" s="505"/>
      <c r="J4" s="505"/>
      <c r="K4" s="505"/>
      <c r="L4" s="505"/>
      <c r="M4" s="505"/>
    </row>
    <row r="5" spans="1:13" ht="15">
      <c r="A5" s="1296" t="s">
        <v>541</v>
      </c>
      <c r="B5" s="508" t="s">
        <v>664</v>
      </c>
      <c r="C5" s="508" t="s">
        <v>675</v>
      </c>
      <c r="D5" s="508" t="s">
        <v>700</v>
      </c>
      <c r="E5" s="508" t="s">
        <v>717</v>
      </c>
      <c r="F5" s="508" t="s">
        <v>761</v>
      </c>
      <c r="G5" s="505"/>
      <c r="H5" s="505"/>
      <c r="I5" s="505"/>
      <c r="J5" s="505"/>
      <c r="K5" s="505"/>
      <c r="L5" s="505"/>
      <c r="M5" s="505"/>
    </row>
    <row r="6" spans="1:13" ht="15">
      <c r="A6" s="1297"/>
      <c r="B6" s="509">
        <v>2016</v>
      </c>
      <c r="C6" s="509">
        <v>2016</v>
      </c>
      <c r="D6" s="509">
        <v>2016</v>
      </c>
      <c r="E6" s="509">
        <v>2016</v>
      </c>
      <c r="F6" s="509">
        <v>2016</v>
      </c>
      <c r="G6" s="505"/>
      <c r="H6" s="505"/>
      <c r="I6" s="505"/>
      <c r="J6" s="505"/>
      <c r="K6" s="505"/>
      <c r="L6" s="505"/>
      <c r="M6" s="505"/>
    </row>
    <row r="7" spans="1:13" ht="15" customHeight="1">
      <c r="A7" s="510" t="s">
        <v>542</v>
      </c>
      <c r="B7" s="779">
        <v>4</v>
      </c>
      <c r="C7" s="779">
        <v>4</v>
      </c>
      <c r="D7" s="779">
        <v>4</v>
      </c>
      <c r="E7" s="779">
        <v>4</v>
      </c>
      <c r="F7" s="779">
        <v>4</v>
      </c>
      <c r="G7" s="505"/>
      <c r="H7" s="505"/>
      <c r="I7" s="505"/>
      <c r="J7" s="505"/>
      <c r="K7" s="505"/>
      <c r="L7" s="505"/>
      <c r="M7" s="505"/>
    </row>
    <row r="8" spans="1:13" ht="15" customHeight="1">
      <c r="A8" s="512" t="s">
        <v>543</v>
      </c>
      <c r="B8" s="513">
        <v>6.75</v>
      </c>
      <c r="C8" s="513">
        <v>6.75</v>
      </c>
      <c r="D8" s="513">
        <v>6</v>
      </c>
      <c r="E8" s="513">
        <v>6.5</v>
      </c>
      <c r="F8" s="513">
        <v>6</v>
      </c>
      <c r="G8" s="505"/>
      <c r="H8" s="505"/>
      <c r="I8" s="505"/>
      <c r="J8" s="505"/>
      <c r="K8" s="505"/>
      <c r="L8" s="505"/>
      <c r="M8" s="505"/>
    </row>
    <row r="9" spans="1:13" ht="15" customHeight="1">
      <c r="A9" s="514" t="s">
        <v>544</v>
      </c>
      <c r="B9" s="780">
        <v>11580800</v>
      </c>
      <c r="C9" s="780" t="s">
        <v>701</v>
      </c>
      <c r="D9" s="780">
        <v>11907190</v>
      </c>
      <c r="E9" s="780">
        <v>11908670</v>
      </c>
      <c r="F9" s="780">
        <v>11936600</v>
      </c>
      <c r="G9" s="505"/>
      <c r="H9" s="505"/>
      <c r="I9" s="505"/>
      <c r="J9" s="505"/>
      <c r="K9" s="505"/>
      <c r="L9" s="505"/>
      <c r="M9" s="505"/>
    </row>
    <row r="10" spans="1:13" ht="15" customHeight="1">
      <c r="A10" s="512" t="s">
        <v>545</v>
      </c>
      <c r="B10" s="780">
        <v>9351300</v>
      </c>
      <c r="C10" s="780">
        <v>9378650</v>
      </c>
      <c r="D10" s="780">
        <v>9577250</v>
      </c>
      <c r="E10" s="780">
        <v>9566430</v>
      </c>
      <c r="F10" s="780">
        <v>9595530</v>
      </c>
      <c r="G10" s="505"/>
      <c r="H10" s="516"/>
      <c r="I10" s="505"/>
      <c r="J10" s="505"/>
      <c r="K10" s="505"/>
      <c r="L10" s="505"/>
      <c r="M10" s="505"/>
    </row>
    <row r="11" spans="1:13" ht="15" customHeight="1">
      <c r="A11" s="517" t="s">
        <v>546</v>
      </c>
      <c r="B11" s="518">
        <v>7172700</v>
      </c>
      <c r="C11" s="518">
        <v>7277650</v>
      </c>
      <c r="D11" s="518">
        <v>7260620</v>
      </c>
      <c r="E11" s="518">
        <v>7254150</v>
      </c>
      <c r="F11" s="518">
        <v>7255950</v>
      </c>
      <c r="G11" s="505"/>
      <c r="H11" s="516"/>
      <c r="I11" s="505"/>
      <c r="J11" s="505"/>
      <c r="K11" s="505"/>
      <c r="L11" s="505"/>
      <c r="M11" s="505"/>
    </row>
    <row r="12" spans="1:13" ht="15" customHeight="1">
      <c r="A12" s="1298" t="s">
        <v>547</v>
      </c>
      <c r="B12" s="1299"/>
      <c r="C12" s="1299"/>
      <c r="D12" s="1299"/>
      <c r="E12" s="1299"/>
      <c r="F12" s="1291"/>
      <c r="G12" s="505"/>
      <c r="H12" s="516"/>
      <c r="I12" s="505"/>
      <c r="J12" s="505"/>
      <c r="K12" s="505"/>
      <c r="L12" s="505"/>
      <c r="M12" s="505"/>
    </row>
    <row r="13" spans="1:13" ht="15" customHeight="1">
      <c r="A13" s="519" t="s">
        <v>548</v>
      </c>
      <c r="B13" s="511">
        <v>7.65</v>
      </c>
      <c r="C13" s="779">
        <v>6.91</v>
      </c>
      <c r="D13" s="779">
        <v>6.49</v>
      </c>
      <c r="E13" s="779">
        <v>6.42</v>
      </c>
      <c r="F13" s="779">
        <v>6.33</v>
      </c>
      <c r="G13" s="505"/>
      <c r="H13" s="516"/>
      <c r="I13" s="505"/>
      <c r="J13" s="505"/>
      <c r="K13" s="505"/>
      <c r="L13" s="505"/>
      <c r="M13" s="505"/>
    </row>
    <row r="14" spans="1:13" ht="15" customHeight="1">
      <c r="A14" s="519" t="s">
        <v>549</v>
      </c>
      <c r="B14" s="513">
        <v>8.39</v>
      </c>
      <c r="C14" s="513">
        <v>7.23</v>
      </c>
      <c r="D14" s="513">
        <v>6.81</v>
      </c>
      <c r="E14" s="513">
        <v>6.85</v>
      </c>
      <c r="F14" s="513">
        <v>6.77</v>
      </c>
      <c r="G14" s="505"/>
      <c r="H14" s="505"/>
      <c r="I14" s="505"/>
      <c r="J14" s="505"/>
      <c r="K14" s="505"/>
      <c r="L14" s="505"/>
      <c r="M14" s="505"/>
    </row>
    <row r="15" spans="1:13" ht="15" customHeight="1" thickBot="1">
      <c r="A15" s="519" t="s">
        <v>550</v>
      </c>
      <c r="B15" s="515" t="s">
        <v>552</v>
      </c>
      <c r="C15" s="511" t="s">
        <v>551</v>
      </c>
      <c r="D15" s="511" t="s">
        <v>551</v>
      </c>
      <c r="E15" s="511" t="s">
        <v>551</v>
      </c>
      <c r="F15" s="511" t="s">
        <v>551</v>
      </c>
      <c r="G15" s="516"/>
      <c r="H15" s="516"/>
      <c r="I15" s="505"/>
      <c r="J15" s="505"/>
      <c r="K15" s="505"/>
      <c r="L15" s="505"/>
      <c r="M15" s="505"/>
    </row>
    <row r="16" spans="1:13" ht="15" customHeight="1" thickBot="1">
      <c r="A16" s="520" t="s">
        <v>553</v>
      </c>
      <c r="B16" s="515" t="s">
        <v>554</v>
      </c>
      <c r="C16" s="780" t="s">
        <v>676</v>
      </c>
      <c r="D16" s="513" t="s">
        <v>702</v>
      </c>
      <c r="E16" s="513" t="s">
        <v>718</v>
      </c>
      <c r="F16" s="513" t="s">
        <v>762</v>
      </c>
      <c r="G16" s="516"/>
      <c r="H16" s="516"/>
      <c r="I16" s="748"/>
      <c r="J16" s="748"/>
      <c r="K16" s="505"/>
      <c r="L16" s="505"/>
      <c r="M16" s="505"/>
    </row>
    <row r="17" spans="1:13" ht="15" customHeight="1">
      <c r="A17" s="1298" t="s">
        <v>555</v>
      </c>
      <c r="B17" s="1299"/>
      <c r="C17" s="1299"/>
      <c r="D17" s="1299"/>
      <c r="E17" s="1299"/>
      <c r="F17" s="1291"/>
      <c r="G17" s="505"/>
      <c r="H17" s="516"/>
      <c r="I17" s="505"/>
      <c r="J17" s="505"/>
      <c r="K17" s="505"/>
      <c r="L17" s="505"/>
      <c r="M17" s="505"/>
    </row>
    <row r="18" spans="1:13" ht="15" customHeight="1">
      <c r="A18" s="521" t="s">
        <v>556</v>
      </c>
      <c r="B18" s="522">
        <f>57158.37+345645.94</f>
        <v>402804.31</v>
      </c>
      <c r="C18" s="522">
        <f>61773.41+356947.389647779</f>
        <v>418720.79964777897</v>
      </c>
      <c r="D18" s="522">
        <f>49174.08+309479.538840012</f>
        <v>358653.618840012</v>
      </c>
      <c r="E18" s="525">
        <f>59520.69+387647.628064656</f>
        <v>447168.31806465599</v>
      </c>
      <c r="F18" s="525">
        <f>60739.95+383484.396089974</f>
        <v>444224.34608997399</v>
      </c>
      <c r="G18" s="505"/>
      <c r="H18" s="505"/>
      <c r="I18" s="505"/>
      <c r="J18" s="505"/>
      <c r="L18" s="505"/>
      <c r="M18" s="505"/>
    </row>
    <row r="19" spans="1:13" ht="15" customHeight="1">
      <c r="A19" s="524" t="s">
        <v>557</v>
      </c>
      <c r="B19" s="525">
        <v>8583144.6999999993</v>
      </c>
      <c r="C19" s="525">
        <v>9475328.3399999999</v>
      </c>
      <c r="D19" s="525">
        <v>9710538.6300000008</v>
      </c>
      <c r="E19" s="525">
        <v>9928678.1699999999</v>
      </c>
      <c r="F19" s="525">
        <v>10285548.67</v>
      </c>
      <c r="G19" s="505"/>
      <c r="H19" s="505"/>
      <c r="I19" s="505"/>
      <c r="J19" s="505"/>
      <c r="K19" s="505"/>
      <c r="L19" s="505"/>
      <c r="M19" s="505"/>
    </row>
    <row r="20" spans="1:13" ht="15" customHeight="1">
      <c r="A20" s="524" t="s">
        <v>558</v>
      </c>
      <c r="B20" s="515">
        <v>8422857.3647795506</v>
      </c>
      <c r="C20" s="780">
        <v>93104714.726985097</v>
      </c>
      <c r="D20" s="780">
        <v>9522589.1532186605</v>
      </c>
      <c r="E20" s="780">
        <v>9740551.1538223401</v>
      </c>
      <c r="F20" s="780">
        <v>10100336.483002899</v>
      </c>
      <c r="G20" s="505"/>
      <c r="H20" s="505"/>
      <c r="I20" s="505"/>
      <c r="J20" s="505"/>
      <c r="K20" s="505"/>
      <c r="L20" s="505"/>
      <c r="M20" s="505"/>
    </row>
    <row r="21" spans="1:13" ht="15" customHeight="1">
      <c r="A21" s="526" t="s">
        <v>559</v>
      </c>
      <c r="B21" s="515">
        <v>-5521.39</v>
      </c>
      <c r="C21" s="515">
        <v>1521.66</v>
      </c>
      <c r="D21" s="528">
        <v>-0.08</v>
      </c>
      <c r="E21" s="528">
        <v>-35.96</v>
      </c>
      <c r="F21" s="780">
        <v>145.58000000000001</v>
      </c>
      <c r="G21" s="505"/>
      <c r="H21" s="505"/>
      <c r="I21" s="505"/>
      <c r="J21" s="505"/>
      <c r="K21" s="505"/>
      <c r="L21" s="505"/>
      <c r="M21" s="505"/>
    </row>
    <row r="22" spans="1:13" ht="15" customHeight="1">
      <c r="A22" s="1298" t="s">
        <v>560</v>
      </c>
      <c r="B22" s="1299"/>
      <c r="C22" s="1299"/>
      <c r="D22" s="1299"/>
      <c r="E22" s="1299"/>
      <c r="F22" s="1291"/>
      <c r="G22" s="505"/>
      <c r="H22" s="516"/>
      <c r="I22" s="505"/>
      <c r="J22" s="505"/>
      <c r="K22" s="505"/>
      <c r="L22" s="505"/>
      <c r="M22" s="505"/>
    </row>
    <row r="23" spans="1:13" ht="15" customHeight="1">
      <c r="A23" s="521" t="s">
        <v>561</v>
      </c>
      <c r="B23" s="527">
        <v>346788.2</v>
      </c>
      <c r="C23" s="527">
        <v>355559.7</v>
      </c>
      <c r="D23" s="779" t="s">
        <v>703</v>
      </c>
      <c r="E23" s="779" t="s">
        <v>719</v>
      </c>
      <c r="F23" s="779" t="s">
        <v>763</v>
      </c>
      <c r="G23" s="505"/>
      <c r="H23" s="505"/>
      <c r="I23" s="505"/>
      <c r="J23" s="505"/>
      <c r="K23" s="505"/>
      <c r="L23" s="505"/>
      <c r="M23" s="505"/>
    </row>
    <row r="24" spans="1:13" ht="15" customHeight="1">
      <c r="A24" s="524" t="s">
        <v>562</v>
      </c>
      <c r="B24" s="513">
        <v>61.79</v>
      </c>
      <c r="C24" s="513">
        <v>66.86</v>
      </c>
      <c r="D24" s="513">
        <v>66.52</v>
      </c>
      <c r="E24" s="513">
        <v>67.06</v>
      </c>
      <c r="F24" s="513">
        <v>63.6</v>
      </c>
      <c r="G24" s="505"/>
      <c r="H24" s="505"/>
      <c r="I24" s="505"/>
      <c r="J24" s="505"/>
      <c r="K24" s="505"/>
      <c r="L24" s="505"/>
      <c r="M24" s="505"/>
    </row>
    <row r="25" spans="1:13" ht="15" customHeight="1">
      <c r="A25" s="524" t="s">
        <v>563</v>
      </c>
      <c r="B25" s="528">
        <v>69.290000000000006</v>
      </c>
      <c r="C25" s="810">
        <v>74.91</v>
      </c>
      <c r="D25" s="513">
        <v>75.73</v>
      </c>
      <c r="E25" s="511">
        <v>75.09</v>
      </c>
      <c r="F25" s="901">
        <v>71.23</v>
      </c>
      <c r="G25" s="505"/>
      <c r="H25" s="505"/>
      <c r="I25" s="505"/>
      <c r="J25" s="505"/>
      <c r="K25" s="505"/>
      <c r="L25" s="505"/>
      <c r="M25" s="505"/>
    </row>
    <row r="26" spans="1:13" ht="15" customHeight="1">
      <c r="A26" s="526" t="s">
        <v>564</v>
      </c>
      <c r="B26" s="528">
        <v>7.99</v>
      </c>
      <c r="C26" s="810">
        <v>7.13</v>
      </c>
      <c r="D26" s="513">
        <v>6.57</v>
      </c>
      <c r="E26" s="513">
        <v>6.32</v>
      </c>
      <c r="F26" s="810">
        <v>7.23</v>
      </c>
      <c r="G26" s="505"/>
      <c r="H26" s="505"/>
      <c r="I26" s="505"/>
      <c r="J26" s="505"/>
      <c r="K26" s="505"/>
      <c r="L26" s="505"/>
      <c r="M26" s="505"/>
    </row>
    <row r="27" spans="1:13" ht="15" customHeight="1">
      <c r="A27" s="1298" t="s">
        <v>565</v>
      </c>
      <c r="B27" s="1299"/>
      <c r="C27" s="1299"/>
      <c r="D27" s="1299"/>
      <c r="E27" s="1299"/>
      <c r="F27" s="1291"/>
      <c r="G27" s="505"/>
      <c r="H27" s="516"/>
      <c r="I27" s="505"/>
      <c r="J27" s="505"/>
      <c r="K27" s="505"/>
      <c r="L27" s="505"/>
      <c r="M27" s="505"/>
    </row>
    <row r="28" spans="1:13" ht="15" customHeight="1">
      <c r="A28" s="521" t="s">
        <v>566</v>
      </c>
      <c r="B28" s="529">
        <v>585000</v>
      </c>
      <c r="C28" s="529">
        <v>585000</v>
      </c>
      <c r="D28" s="529">
        <v>45000</v>
      </c>
      <c r="E28" s="529">
        <v>105000</v>
      </c>
      <c r="F28" s="529">
        <v>150000</v>
      </c>
      <c r="G28" s="505"/>
      <c r="H28" s="505"/>
      <c r="I28" s="505"/>
      <c r="J28" s="505"/>
      <c r="K28" s="505"/>
      <c r="L28" s="505"/>
      <c r="M28" s="505"/>
    </row>
    <row r="29" spans="1:13" ht="15" customHeight="1">
      <c r="A29" s="524" t="s">
        <v>567</v>
      </c>
      <c r="B29" s="530">
        <v>174</v>
      </c>
      <c r="C29" s="530">
        <v>174</v>
      </c>
      <c r="D29" s="530">
        <v>177</v>
      </c>
      <c r="E29" s="530">
        <v>179.4</v>
      </c>
      <c r="F29" s="511">
        <v>182</v>
      </c>
      <c r="G29" s="531" t="s">
        <v>568</v>
      </c>
      <c r="H29" s="505"/>
      <c r="I29" s="505"/>
      <c r="J29" s="505"/>
      <c r="K29" s="505"/>
      <c r="L29" s="505"/>
      <c r="M29" s="505"/>
    </row>
    <row r="30" spans="1:13" ht="15" customHeight="1">
      <c r="A30" s="524" t="s">
        <v>569</v>
      </c>
      <c r="B30" s="530">
        <v>125.9</v>
      </c>
      <c r="C30" s="530">
        <v>125.9</v>
      </c>
      <c r="D30" s="530">
        <v>127.2</v>
      </c>
      <c r="E30" s="530">
        <v>128.6</v>
      </c>
      <c r="F30" s="901">
        <v>130.1</v>
      </c>
      <c r="G30" s="531"/>
      <c r="H30" s="505"/>
      <c r="I30" s="505"/>
      <c r="J30" s="505"/>
      <c r="K30" s="505"/>
      <c r="L30" s="505"/>
      <c r="M30" s="505"/>
    </row>
    <row r="31" spans="1:13" ht="15.75" customHeight="1">
      <c r="A31" s="1298" t="s">
        <v>570</v>
      </c>
      <c r="B31" s="1299"/>
      <c r="C31" s="1299"/>
      <c r="D31" s="1299"/>
      <c r="E31" s="1299"/>
      <c r="F31" s="1291"/>
      <c r="G31" s="505"/>
      <c r="H31" s="516"/>
      <c r="I31" s="505"/>
      <c r="J31" s="505"/>
      <c r="K31" s="505"/>
      <c r="L31" s="505"/>
      <c r="M31" s="505"/>
    </row>
    <row r="32" spans="1:13" ht="15" customHeight="1">
      <c r="A32" s="521" t="s">
        <v>571</v>
      </c>
      <c r="B32" s="511">
        <v>184.6</v>
      </c>
      <c r="C32" s="511">
        <v>198.7</v>
      </c>
      <c r="D32" s="511">
        <v>176.4</v>
      </c>
      <c r="E32" s="511">
        <v>181.8</v>
      </c>
      <c r="F32" s="511" t="s">
        <v>310</v>
      </c>
      <c r="G32" s="531" t="s">
        <v>568</v>
      </c>
      <c r="H32" s="505"/>
      <c r="I32" s="505"/>
      <c r="J32" s="505"/>
      <c r="K32" s="505"/>
      <c r="L32" s="505"/>
      <c r="M32" s="505"/>
    </row>
    <row r="33" spans="1:13" ht="15" customHeight="1">
      <c r="A33" s="524" t="s">
        <v>572</v>
      </c>
      <c r="B33" s="511">
        <v>136.1</v>
      </c>
      <c r="C33" s="511">
        <v>149.4</v>
      </c>
      <c r="D33" s="511">
        <v>123.6</v>
      </c>
      <c r="E33" s="511">
        <v>129.5</v>
      </c>
      <c r="F33" s="511" t="s">
        <v>310</v>
      </c>
      <c r="G33" s="531" t="s">
        <v>568</v>
      </c>
      <c r="H33" s="505"/>
      <c r="I33" s="505"/>
      <c r="J33" s="505"/>
      <c r="K33" s="505"/>
      <c r="L33" s="505"/>
      <c r="M33" s="505"/>
    </row>
    <row r="34" spans="1:13" ht="15" customHeight="1">
      <c r="A34" s="524" t="s">
        <v>573</v>
      </c>
      <c r="B34" s="511">
        <v>194.1</v>
      </c>
      <c r="C34" s="511">
        <v>208.1</v>
      </c>
      <c r="D34" s="511">
        <v>182.6</v>
      </c>
      <c r="E34" s="511">
        <v>188.6</v>
      </c>
      <c r="F34" s="511" t="s">
        <v>310</v>
      </c>
      <c r="G34" s="531" t="s">
        <v>568</v>
      </c>
      <c r="H34" s="505"/>
      <c r="I34" s="505"/>
      <c r="J34" s="505"/>
      <c r="K34" s="505"/>
      <c r="L34" s="505"/>
      <c r="M34" s="505"/>
    </row>
    <row r="35" spans="1:13" ht="15" customHeight="1">
      <c r="A35" s="526" t="s">
        <v>574</v>
      </c>
      <c r="B35" s="511">
        <v>181.9</v>
      </c>
      <c r="C35" s="511">
        <v>197.2</v>
      </c>
      <c r="D35" s="511">
        <v>203</v>
      </c>
      <c r="E35" s="511">
        <v>204.2</v>
      </c>
      <c r="F35" s="511" t="s">
        <v>310</v>
      </c>
      <c r="G35" s="531" t="s">
        <v>568</v>
      </c>
      <c r="H35" s="505"/>
      <c r="I35" s="505"/>
      <c r="J35" s="505"/>
      <c r="K35" s="505"/>
      <c r="L35" s="505"/>
      <c r="M35" s="505"/>
    </row>
    <row r="36" spans="1:13" ht="15" customHeight="1">
      <c r="A36" s="1298" t="s">
        <v>575</v>
      </c>
      <c r="B36" s="1299"/>
      <c r="C36" s="1299"/>
      <c r="D36" s="1299"/>
      <c r="E36" s="1299"/>
      <c r="F36" s="1291"/>
      <c r="G36" s="505"/>
      <c r="H36" s="516"/>
      <c r="I36" s="505"/>
      <c r="J36" s="505"/>
      <c r="K36" s="505"/>
      <c r="L36" s="505"/>
      <c r="M36" s="505"/>
    </row>
    <row r="37" spans="1:13" ht="15" customHeight="1">
      <c r="A37" s="532" t="s">
        <v>576</v>
      </c>
      <c r="B37" s="749">
        <v>20738.599999999999</v>
      </c>
      <c r="C37" s="749">
        <v>22718.69</v>
      </c>
      <c r="D37" s="811">
        <v>20568.849999999999</v>
      </c>
      <c r="E37" s="811">
        <v>22170.62</v>
      </c>
      <c r="F37" s="811">
        <v>22572.3</v>
      </c>
      <c r="G37" s="750" t="s">
        <v>577</v>
      </c>
      <c r="H37" s="505"/>
      <c r="I37" s="505"/>
      <c r="J37" s="505"/>
      <c r="K37" s="505"/>
      <c r="L37" s="505"/>
      <c r="M37" s="505"/>
    </row>
    <row r="38" spans="1:13" ht="15" customHeight="1">
      <c r="A38" s="533" t="s">
        <v>578</v>
      </c>
      <c r="B38" s="749">
        <v>27280.42</v>
      </c>
      <c r="C38" s="749">
        <v>27789.56</v>
      </c>
      <c r="D38" s="749">
        <v>25413.72</v>
      </c>
      <c r="E38" s="749">
        <v>28443.52</v>
      </c>
      <c r="F38" s="749">
        <v>30688.54</v>
      </c>
      <c r="G38" s="750" t="s">
        <v>577</v>
      </c>
      <c r="H38" s="505"/>
      <c r="I38" s="505"/>
      <c r="J38" s="505"/>
      <c r="K38" s="505"/>
      <c r="L38" s="505"/>
      <c r="M38" s="505"/>
    </row>
    <row r="39" spans="1:13" ht="15" customHeight="1">
      <c r="A39" s="534" t="s">
        <v>579</v>
      </c>
      <c r="B39" s="751">
        <v>-6541.82</v>
      </c>
      <c r="C39" s="751">
        <v>-5070.87</v>
      </c>
      <c r="D39" s="751">
        <v>-4844.87</v>
      </c>
      <c r="E39" s="751">
        <v>-6272.9</v>
      </c>
      <c r="F39" s="751">
        <v>-8116.24</v>
      </c>
      <c r="G39" s="750" t="s">
        <v>577</v>
      </c>
      <c r="H39" s="505"/>
      <c r="I39" s="505"/>
      <c r="J39" s="505"/>
      <c r="K39" s="505"/>
      <c r="L39" s="505"/>
      <c r="M39" s="505"/>
    </row>
    <row r="40" spans="1:13" s="535" customFormat="1" ht="14.25" customHeight="1">
      <c r="A40" s="1295" t="s">
        <v>580</v>
      </c>
      <c r="B40" s="1295"/>
      <c r="C40" s="1295"/>
      <c r="D40" s="1295"/>
    </row>
    <row r="41" spans="1:13" s="535" customFormat="1" ht="14.25" customHeight="1">
      <c r="A41" s="1289" t="s">
        <v>581</v>
      </c>
      <c r="B41" s="1289"/>
      <c r="C41" s="1289"/>
      <c r="D41" s="1289"/>
      <c r="E41" s="1289"/>
    </row>
    <row r="42" spans="1:13" s="535" customFormat="1" ht="14.25" customHeight="1">
      <c r="A42" s="777" t="s">
        <v>665</v>
      </c>
      <c r="B42" s="777"/>
      <c r="C42" s="777"/>
      <c r="D42" s="777"/>
      <c r="E42" s="777"/>
    </row>
    <row r="43" spans="1:13" s="535" customFormat="1">
      <c r="A43" s="536" t="s">
        <v>582</v>
      </c>
    </row>
    <row r="46" spans="1:13">
      <c r="B46" s="538"/>
      <c r="C46" s="538"/>
      <c r="D46" s="538"/>
      <c r="E46" s="537"/>
      <c r="F46" s="537"/>
    </row>
    <row r="47" spans="1:13">
      <c r="B47" s="538"/>
      <c r="C47" s="538"/>
      <c r="D47" s="538"/>
      <c r="E47" s="537"/>
      <c r="F47" s="537"/>
    </row>
    <row r="48" spans="1:13">
      <c r="B48" s="538"/>
      <c r="C48" s="538"/>
      <c r="D48" s="538"/>
      <c r="E48" s="537"/>
      <c r="F48" s="537"/>
    </row>
  </sheetData>
  <mergeCells count="13">
    <mergeCell ref="A41:E41"/>
    <mergeCell ref="E1:F1"/>
    <mergeCell ref="A2:D2"/>
    <mergeCell ref="A3:D3"/>
    <mergeCell ref="A4:D4"/>
    <mergeCell ref="A40:D40"/>
    <mergeCell ref="A5:A6"/>
    <mergeCell ref="A12:F12"/>
    <mergeCell ref="A17:F17"/>
    <mergeCell ref="A22:F22"/>
    <mergeCell ref="A27:F27"/>
    <mergeCell ref="A31:F31"/>
    <mergeCell ref="A36:F36"/>
  </mergeCells>
  <hyperlinks>
    <hyperlink ref="A14" location="_edn3" display="_edn3"/>
    <hyperlink ref="A22" location="_edn4" display="_edn4"/>
    <hyperlink ref="G32" r:id="rId1"/>
    <hyperlink ref="G33:G35" r:id="rId2" display="http://mospi.nic.in/"/>
    <hyperlink ref="G29" r:id="rId3"/>
  </hyperlinks>
  <pageMargins left="0.25" right="0.25" top="1" bottom="1" header="0.5" footer="0.5"/>
  <pageSetup scale="88" orientation="portrait" r:id="rId4"/>
  <headerFooter alignWithMargins="0"/>
</worksheet>
</file>

<file path=xl/worksheets/sheet7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G28"/>
  <sheetViews>
    <sheetView zoomScaleSheetLayoutView="115" workbookViewId="0">
      <selection activeCell="I17" sqref="I17"/>
    </sheetView>
  </sheetViews>
  <sheetFormatPr defaultColWidth="9.140625" defaultRowHeight="12.75"/>
  <cols>
    <col min="1" max="1" width="26.28515625" style="98" bestFit="1" customWidth="1"/>
    <col min="2" max="2" width="6.42578125" style="98" customWidth="1"/>
    <col min="3" max="3" width="8.28515625" style="98" customWidth="1"/>
    <col min="4" max="4" width="7" style="98" customWidth="1"/>
    <col min="5" max="5" width="8.140625" style="98" customWidth="1"/>
    <col min="6" max="6" width="6.42578125" style="98" customWidth="1"/>
    <col min="7" max="7" width="8.28515625" style="98" customWidth="1"/>
    <col min="8" max="16384" width="9.140625" style="98"/>
  </cols>
  <sheetData>
    <row r="1" spans="1:7" s="93" customFormat="1" ht="31.5" customHeight="1">
      <c r="A1" s="942" t="str">
        <f>[1]Tables!A8</f>
        <v xml:space="preserve">Table 7: Industry-wise Classification of Capital Raised through Public and Rights Issues </v>
      </c>
      <c r="B1" s="942"/>
      <c r="C1" s="942"/>
      <c r="D1" s="942"/>
      <c r="E1" s="942"/>
      <c r="F1" s="942"/>
      <c r="G1" s="942"/>
    </row>
    <row r="2" spans="1:7" s="94" customFormat="1" ht="15.75" customHeight="1">
      <c r="A2" s="943" t="s">
        <v>152</v>
      </c>
      <c r="B2" s="931" t="s">
        <v>678</v>
      </c>
      <c r="C2" s="933"/>
      <c r="D2" s="945">
        <v>42522</v>
      </c>
      <c r="E2" s="946"/>
      <c r="F2" s="97"/>
      <c r="G2" s="97"/>
    </row>
    <row r="3" spans="1:7" s="95" customFormat="1" ht="30.75" customHeight="1">
      <c r="A3" s="944"/>
      <c r="B3" s="889" t="s">
        <v>146</v>
      </c>
      <c r="C3" s="128" t="s">
        <v>153</v>
      </c>
      <c r="D3" s="889" t="s">
        <v>146</v>
      </c>
      <c r="E3" s="128" t="s">
        <v>153</v>
      </c>
    </row>
    <row r="4" spans="1:7">
      <c r="A4" s="96" t="s">
        <v>704</v>
      </c>
      <c r="B4" s="854">
        <v>2</v>
      </c>
      <c r="C4" s="854">
        <v>3059.19</v>
      </c>
      <c r="D4" s="854">
        <v>0</v>
      </c>
      <c r="E4" s="854">
        <v>0</v>
      </c>
      <c r="F4" s="97"/>
      <c r="G4" s="97"/>
    </row>
    <row r="5" spans="1:7" ht="12.75" customHeight="1">
      <c r="A5" s="99" t="s">
        <v>705</v>
      </c>
      <c r="B5" s="855">
        <v>0</v>
      </c>
      <c r="C5" s="855">
        <v>0</v>
      </c>
      <c r="D5" s="855">
        <v>0</v>
      </c>
      <c r="E5" s="855">
        <v>0</v>
      </c>
      <c r="F5" s="97"/>
      <c r="G5" s="97"/>
    </row>
    <row r="6" spans="1:7">
      <c r="A6" s="99" t="s">
        <v>706</v>
      </c>
      <c r="B6" s="855">
        <v>3</v>
      </c>
      <c r="C6" s="855">
        <v>899.38</v>
      </c>
      <c r="D6" s="855">
        <v>0</v>
      </c>
      <c r="E6" s="855">
        <v>0</v>
      </c>
      <c r="F6" s="97"/>
      <c r="G6" s="97"/>
    </row>
    <row r="7" spans="1:7">
      <c r="A7" s="99" t="s">
        <v>154</v>
      </c>
      <c r="B7" s="855">
        <v>1</v>
      </c>
      <c r="C7" s="855">
        <v>75</v>
      </c>
      <c r="D7" s="855">
        <v>0</v>
      </c>
      <c r="E7" s="855">
        <v>0</v>
      </c>
      <c r="F7" s="97"/>
      <c r="G7" s="97"/>
    </row>
    <row r="8" spans="1:7">
      <c r="A8" s="99" t="s">
        <v>155</v>
      </c>
      <c r="B8" s="855">
        <v>1</v>
      </c>
      <c r="C8" s="855">
        <v>2.5099999999999998</v>
      </c>
      <c r="D8" s="855">
        <v>1</v>
      </c>
      <c r="E8" s="855">
        <v>2.5099999999999998</v>
      </c>
      <c r="F8" s="97"/>
      <c r="G8" s="97"/>
    </row>
    <row r="9" spans="1:7">
      <c r="A9" s="99" t="s">
        <v>707</v>
      </c>
      <c r="B9" s="855">
        <v>1</v>
      </c>
      <c r="C9" s="855">
        <v>400</v>
      </c>
      <c r="D9" s="855">
        <v>1</v>
      </c>
      <c r="E9" s="855">
        <v>400</v>
      </c>
      <c r="F9" s="97"/>
      <c r="G9" s="97"/>
    </row>
    <row r="10" spans="1:7">
      <c r="A10" s="99" t="s">
        <v>708</v>
      </c>
      <c r="B10" s="855">
        <v>0</v>
      </c>
      <c r="C10" s="855">
        <v>0</v>
      </c>
      <c r="D10" s="855">
        <v>0</v>
      </c>
      <c r="E10" s="855">
        <v>0</v>
      </c>
      <c r="F10" s="97"/>
      <c r="G10" s="97"/>
    </row>
    <row r="11" spans="1:7">
      <c r="A11" s="99" t="s">
        <v>157</v>
      </c>
      <c r="B11" s="855">
        <v>0</v>
      </c>
      <c r="C11" s="855">
        <v>0</v>
      </c>
      <c r="D11" s="855">
        <v>0</v>
      </c>
      <c r="E11" s="855">
        <v>0</v>
      </c>
      <c r="F11" s="97"/>
      <c r="G11" s="97"/>
    </row>
    <row r="12" spans="1:7">
      <c r="A12" s="99" t="s">
        <v>156</v>
      </c>
      <c r="B12" s="855">
        <v>2</v>
      </c>
      <c r="C12" s="855">
        <v>510.11</v>
      </c>
      <c r="D12" s="855">
        <v>0</v>
      </c>
      <c r="E12" s="855">
        <v>0</v>
      </c>
      <c r="F12" s="97"/>
      <c r="G12" s="97"/>
    </row>
    <row r="13" spans="1:7">
      <c r="A13" s="99" t="s">
        <v>158</v>
      </c>
      <c r="B13" s="855">
        <v>1</v>
      </c>
      <c r="C13" s="855">
        <v>2.52</v>
      </c>
      <c r="D13" s="855">
        <v>1</v>
      </c>
      <c r="E13" s="855">
        <v>2.52</v>
      </c>
      <c r="F13" s="97"/>
      <c r="G13" s="97"/>
    </row>
    <row r="14" spans="1:7">
      <c r="A14" s="99" t="s">
        <v>709</v>
      </c>
      <c r="B14" s="855">
        <v>1</v>
      </c>
      <c r="C14" s="855">
        <v>1000</v>
      </c>
      <c r="D14" s="855">
        <v>1</v>
      </c>
      <c r="E14" s="855">
        <v>1000</v>
      </c>
      <c r="F14" s="97"/>
      <c r="G14" s="97"/>
    </row>
    <row r="15" spans="1:7">
      <c r="A15" s="99" t="s">
        <v>159</v>
      </c>
      <c r="B15" s="855">
        <v>1</v>
      </c>
      <c r="C15" s="855">
        <v>750.54</v>
      </c>
      <c r="D15" s="855">
        <v>0</v>
      </c>
      <c r="E15" s="855">
        <v>0</v>
      </c>
      <c r="F15" s="97"/>
      <c r="G15" s="97"/>
    </row>
    <row r="16" spans="1:7">
      <c r="A16" s="99" t="s">
        <v>710</v>
      </c>
      <c r="B16" s="855">
        <v>1</v>
      </c>
      <c r="C16" s="855">
        <v>6.21</v>
      </c>
      <c r="D16" s="855">
        <v>1</v>
      </c>
      <c r="E16" s="855">
        <v>6.21</v>
      </c>
      <c r="F16" s="97"/>
      <c r="G16" s="97"/>
    </row>
    <row r="17" spans="1:7">
      <c r="A17" s="99" t="s">
        <v>711</v>
      </c>
      <c r="B17" s="855">
        <v>0</v>
      </c>
      <c r="C17" s="855">
        <v>0</v>
      </c>
      <c r="D17" s="855">
        <v>0</v>
      </c>
      <c r="E17" s="855">
        <v>0</v>
      </c>
      <c r="F17" s="97"/>
      <c r="G17" s="97"/>
    </row>
    <row r="18" spans="1:7">
      <c r="A18" s="99" t="s">
        <v>712</v>
      </c>
      <c r="B18" s="855">
        <v>0</v>
      </c>
      <c r="C18" s="855">
        <v>0</v>
      </c>
      <c r="D18" s="855">
        <v>0</v>
      </c>
      <c r="E18" s="855">
        <v>0</v>
      </c>
      <c r="F18" s="97"/>
      <c r="G18" s="97"/>
    </row>
    <row r="19" spans="1:7">
      <c r="A19" s="99" t="s">
        <v>713</v>
      </c>
      <c r="B19" s="855">
        <v>5</v>
      </c>
      <c r="C19" s="855">
        <v>75.56</v>
      </c>
      <c r="D19" s="855">
        <v>3</v>
      </c>
      <c r="E19" s="855">
        <v>62.02</v>
      </c>
      <c r="F19" s="97"/>
      <c r="G19" s="97"/>
    </row>
    <row r="20" spans="1:7">
      <c r="A20" s="99" t="s">
        <v>714</v>
      </c>
      <c r="B20" s="855">
        <v>0</v>
      </c>
      <c r="C20" s="855">
        <v>0</v>
      </c>
      <c r="D20" s="855">
        <v>0</v>
      </c>
      <c r="E20" s="855">
        <v>0</v>
      </c>
      <c r="F20" s="97"/>
      <c r="G20" s="97"/>
    </row>
    <row r="21" spans="1:7">
      <c r="A21" s="99" t="s">
        <v>160</v>
      </c>
      <c r="B21" s="855">
        <v>0</v>
      </c>
      <c r="C21" s="855">
        <v>0</v>
      </c>
      <c r="D21" s="855">
        <v>0</v>
      </c>
      <c r="E21" s="855">
        <v>0</v>
      </c>
      <c r="F21" s="97"/>
      <c r="G21" s="97"/>
    </row>
    <row r="22" spans="1:7">
      <c r="A22" s="99" t="s">
        <v>161</v>
      </c>
      <c r="B22" s="855">
        <v>3</v>
      </c>
      <c r="C22" s="855">
        <v>12.97</v>
      </c>
      <c r="D22" s="855">
        <v>1</v>
      </c>
      <c r="E22" s="855">
        <v>2.72</v>
      </c>
      <c r="F22" s="97"/>
      <c r="G22" s="97"/>
    </row>
    <row r="23" spans="1:7">
      <c r="A23" s="99" t="s">
        <v>749</v>
      </c>
      <c r="B23" s="868">
        <v>1</v>
      </c>
      <c r="C23" s="868">
        <v>3.58</v>
      </c>
      <c r="D23" s="868">
        <v>1</v>
      </c>
      <c r="E23" s="855">
        <v>3.58</v>
      </c>
      <c r="F23" s="97"/>
      <c r="G23" s="97"/>
    </row>
    <row r="24" spans="1:7">
      <c r="A24" s="99" t="s">
        <v>750</v>
      </c>
      <c r="B24" s="868">
        <v>1</v>
      </c>
      <c r="C24" s="868">
        <v>1038.8800000000001</v>
      </c>
      <c r="D24" s="868">
        <v>1</v>
      </c>
      <c r="E24" s="869">
        <v>1038.8800000000001</v>
      </c>
      <c r="F24" s="97"/>
      <c r="G24" s="97"/>
    </row>
    <row r="25" spans="1:7" s="103" customFormat="1">
      <c r="A25" s="100" t="s">
        <v>128</v>
      </c>
      <c r="B25" s="101">
        <f>SUM(B4:B24)</f>
        <v>24</v>
      </c>
      <c r="C25" s="101">
        <f>SUM(C4:C24)</f>
        <v>7836.4500000000007</v>
      </c>
      <c r="D25" s="101">
        <f>SUM(D4:D24)</f>
        <v>11</v>
      </c>
      <c r="E25" s="102">
        <f>SUM(E4:E24)</f>
        <v>2518.44</v>
      </c>
      <c r="F25" s="97"/>
    </row>
    <row r="26" spans="1:7" s="103" customFormat="1">
      <c r="A26" s="847" t="s">
        <v>723</v>
      </c>
      <c r="B26" s="856"/>
      <c r="C26" s="856"/>
      <c r="D26" s="856"/>
      <c r="E26" s="856"/>
      <c r="F26" s="97"/>
    </row>
    <row r="27" spans="1:7" ht="12" customHeight="1">
      <c r="A27" s="104" t="s">
        <v>116</v>
      </c>
    </row>
    <row r="28" spans="1:7" ht="14.25" customHeight="1"/>
  </sheetData>
  <mergeCells count="4">
    <mergeCell ref="A1:G1"/>
    <mergeCell ref="A2:A3"/>
    <mergeCell ref="B2:C2"/>
    <mergeCell ref="D2:E2"/>
  </mergeCells>
  <pageMargins left="0.75" right="0.75" top="1" bottom="1" header="0.5" footer="0.5"/>
  <pageSetup scale="90" orientation="portrait" r:id="rId1"/>
  <headerFooter alignWithMargins="0"/>
</worksheet>
</file>

<file path=xl/worksheets/sheet9.xml><?xml version="1.0" encoding="utf-8"?>
<worksheet xmlns="http://schemas.openxmlformats.org/spreadsheetml/2006/main" xmlns:r="http://schemas.openxmlformats.org/officeDocument/2006/relationships">
  <dimension ref="A1:AE11"/>
  <sheetViews>
    <sheetView zoomScaleSheetLayoutView="100" workbookViewId="0">
      <selection activeCell="K20" sqref="K20"/>
    </sheetView>
  </sheetViews>
  <sheetFormatPr defaultColWidth="9.140625" defaultRowHeight="12.75"/>
  <cols>
    <col min="1" max="1" width="7.7109375" style="116" customWidth="1"/>
    <col min="2" max="2" width="6.7109375" style="116" customWidth="1"/>
    <col min="3" max="3" width="8.140625" style="116" customWidth="1"/>
    <col min="4" max="4" width="6.28515625" style="116" customWidth="1"/>
    <col min="5" max="5" width="8.140625" style="116" customWidth="1"/>
    <col min="6" max="6" width="6.140625" style="116" customWidth="1"/>
    <col min="7" max="7" width="8.5703125" style="116" customWidth="1"/>
    <col min="8" max="8" width="6" style="116" customWidth="1"/>
    <col min="9" max="9" width="8" style="116" customWidth="1"/>
    <col min="10" max="10" width="6.7109375" style="116" customWidth="1"/>
    <col min="11" max="11" width="8" style="116" customWidth="1"/>
    <col min="12" max="12" width="6.140625" style="116" customWidth="1"/>
    <col min="13" max="13" width="8.28515625" style="116" customWidth="1"/>
    <col min="14" max="14" width="6.140625" style="116" customWidth="1"/>
    <col min="15" max="15" width="9.28515625" style="116" customWidth="1"/>
    <col min="16" max="16" width="9.140625" style="116"/>
    <col min="17" max="17" width="9.5703125" style="116" bestFit="1" customWidth="1"/>
    <col min="18" max="18" width="9.28515625" style="116" bestFit="1" customWidth="1"/>
    <col min="19" max="19" width="9.5703125" style="116" bestFit="1" customWidth="1"/>
    <col min="20" max="20" width="9.28515625" style="116" bestFit="1" customWidth="1"/>
    <col min="21" max="21" width="9.5703125" style="116" bestFit="1" customWidth="1"/>
    <col min="22" max="26" width="9.28515625" style="116" bestFit="1" customWidth="1"/>
    <col min="27" max="27" width="9.5703125" style="116" bestFit="1" customWidth="1"/>
    <col min="28" max="28" width="9.28515625" style="116" bestFit="1" customWidth="1"/>
    <col min="29" max="29" width="9.5703125" style="116" bestFit="1" customWidth="1"/>
    <col min="30" max="31" width="9.28515625" style="116" bestFit="1" customWidth="1"/>
    <col min="32" max="16384" width="9.140625" style="116"/>
  </cols>
  <sheetData>
    <row r="1" spans="1:31" s="105" customFormat="1" ht="18.75" customHeight="1">
      <c r="A1" s="948" t="str">
        <f>Tables!A9</f>
        <v xml:space="preserve">Table 8: Sector-wise and Region-wise Distribution of Capital Mobilised through Public and Rights Issues </v>
      </c>
      <c r="B1" s="948"/>
      <c r="C1" s="948"/>
      <c r="D1" s="948"/>
      <c r="E1" s="948"/>
      <c r="F1" s="948"/>
      <c r="G1" s="948"/>
      <c r="H1" s="948"/>
      <c r="I1" s="948"/>
      <c r="J1" s="948"/>
      <c r="K1" s="948"/>
      <c r="L1" s="948"/>
      <c r="M1" s="948"/>
      <c r="N1" s="948"/>
      <c r="O1" s="948"/>
    </row>
    <row r="2" spans="1:31" s="62" customFormat="1" ht="14.25" customHeight="1">
      <c r="A2" s="949" t="s">
        <v>163</v>
      </c>
      <c r="B2" s="952" t="s">
        <v>164</v>
      </c>
      <c r="C2" s="953"/>
      <c r="D2" s="938" t="s">
        <v>165</v>
      </c>
      <c r="E2" s="938"/>
      <c r="F2" s="938"/>
      <c r="G2" s="938"/>
      <c r="H2" s="956" t="s">
        <v>166</v>
      </c>
      <c r="I2" s="957"/>
      <c r="J2" s="957"/>
      <c r="K2" s="957"/>
      <c r="L2" s="957"/>
      <c r="M2" s="957"/>
      <c r="N2" s="957"/>
      <c r="O2" s="958"/>
    </row>
    <row r="3" spans="1:31" s="62" customFormat="1" ht="16.5" customHeight="1">
      <c r="A3" s="950"/>
      <c r="B3" s="954"/>
      <c r="C3" s="955"/>
      <c r="D3" s="947" t="s">
        <v>167</v>
      </c>
      <c r="E3" s="947"/>
      <c r="F3" s="947" t="s">
        <v>168</v>
      </c>
      <c r="G3" s="947"/>
      <c r="H3" s="947" t="s">
        <v>169</v>
      </c>
      <c r="I3" s="947"/>
      <c r="J3" s="947" t="s">
        <v>170</v>
      </c>
      <c r="K3" s="947"/>
      <c r="L3" s="947" t="s">
        <v>171</v>
      </c>
      <c r="M3" s="947"/>
      <c r="N3" s="947" t="s">
        <v>172</v>
      </c>
      <c r="O3" s="947"/>
    </row>
    <row r="4" spans="1:31" s="106" customFormat="1" ht="36" customHeight="1">
      <c r="A4" s="951"/>
      <c r="B4" s="826" t="s">
        <v>149</v>
      </c>
      <c r="C4" s="827" t="s">
        <v>153</v>
      </c>
      <c r="D4" s="826" t="s">
        <v>149</v>
      </c>
      <c r="E4" s="827" t="s">
        <v>153</v>
      </c>
      <c r="F4" s="826" t="s">
        <v>149</v>
      </c>
      <c r="G4" s="827" t="s">
        <v>153</v>
      </c>
      <c r="H4" s="826" t="s">
        <v>149</v>
      </c>
      <c r="I4" s="827" t="s">
        <v>153</v>
      </c>
      <c r="J4" s="826" t="s">
        <v>149</v>
      </c>
      <c r="K4" s="827" t="s">
        <v>153</v>
      </c>
      <c r="L4" s="826" t="s">
        <v>149</v>
      </c>
      <c r="M4" s="827" t="s">
        <v>153</v>
      </c>
      <c r="N4" s="826" t="s">
        <v>149</v>
      </c>
      <c r="O4" s="827" t="s">
        <v>153</v>
      </c>
    </row>
    <row r="5" spans="1:31" s="108" customFormat="1" ht="17.25" customHeight="1">
      <c r="A5" s="55" t="s">
        <v>677</v>
      </c>
      <c r="B5" s="107">
        <v>108</v>
      </c>
      <c r="C5" s="107">
        <v>58166.240000000005</v>
      </c>
      <c r="D5" s="107">
        <v>87</v>
      </c>
      <c r="E5" s="107">
        <v>24053.860000000004</v>
      </c>
      <c r="F5" s="107">
        <v>21</v>
      </c>
      <c r="G5" s="107">
        <v>34112.380000000005</v>
      </c>
      <c r="H5" s="107">
        <v>22</v>
      </c>
      <c r="I5" s="107">
        <v>32379.82</v>
      </c>
      <c r="J5" s="107">
        <v>4</v>
      </c>
      <c r="K5" s="107">
        <v>583.89</v>
      </c>
      <c r="L5" s="107">
        <v>60</v>
      </c>
      <c r="M5" s="107">
        <v>18779.75</v>
      </c>
      <c r="N5" s="107">
        <v>22</v>
      </c>
      <c r="O5" s="107">
        <v>6425.35</v>
      </c>
      <c r="Q5" s="80"/>
      <c r="R5" s="80"/>
      <c r="S5" s="80"/>
      <c r="T5" s="80"/>
      <c r="U5" s="80"/>
      <c r="V5" s="80"/>
      <c r="W5" s="80"/>
      <c r="X5" s="80"/>
      <c r="Y5" s="80"/>
      <c r="Z5" s="80"/>
      <c r="AA5" s="80"/>
      <c r="AB5" s="80"/>
      <c r="AC5" s="80"/>
      <c r="AD5" s="80"/>
      <c r="AE5" s="80"/>
    </row>
    <row r="6" spans="1:31" s="108" customFormat="1" ht="17.25" customHeight="1">
      <c r="A6" s="55" t="s">
        <v>678</v>
      </c>
      <c r="B6" s="107">
        <v>24</v>
      </c>
      <c r="C6" s="107">
        <v>7836.4500000000007</v>
      </c>
      <c r="D6" s="107">
        <v>20</v>
      </c>
      <c r="E6" s="107">
        <v>5937.07</v>
      </c>
      <c r="F6" s="107">
        <v>4</v>
      </c>
      <c r="G6" s="107">
        <v>1899.38</v>
      </c>
      <c r="H6" s="107">
        <v>2</v>
      </c>
      <c r="I6" s="107">
        <v>13.87</v>
      </c>
      <c r="J6" s="107">
        <v>0</v>
      </c>
      <c r="K6" s="107">
        <v>0</v>
      </c>
      <c r="L6" s="107">
        <v>14</v>
      </c>
      <c r="M6" s="107">
        <v>3385.43</v>
      </c>
      <c r="N6" s="107">
        <v>8</v>
      </c>
      <c r="O6" s="107">
        <v>4437.1500000000005</v>
      </c>
      <c r="Q6" s="80"/>
      <c r="R6" s="80"/>
      <c r="S6" s="80"/>
      <c r="T6" s="80"/>
      <c r="U6" s="80"/>
      <c r="V6" s="80"/>
      <c r="W6" s="80"/>
      <c r="X6" s="80"/>
      <c r="Y6" s="80"/>
      <c r="Z6" s="80"/>
      <c r="AA6" s="80"/>
      <c r="AB6" s="80"/>
      <c r="AC6" s="80"/>
      <c r="AD6" s="80"/>
      <c r="AE6" s="80"/>
    </row>
    <row r="7" spans="1:31" s="108" customFormat="1" ht="17.25" customHeight="1">
      <c r="A7" s="58">
        <v>42474</v>
      </c>
      <c r="B7" s="109">
        <f t="shared" ref="B7:B9" si="0">SUM(D7,F7)</f>
        <v>5</v>
      </c>
      <c r="C7" s="109">
        <f>SUM(E7,G7)</f>
        <v>3571.9</v>
      </c>
      <c r="D7" s="109">
        <v>5</v>
      </c>
      <c r="E7" s="109">
        <v>3571.9</v>
      </c>
      <c r="F7" s="109">
        <v>0</v>
      </c>
      <c r="G7" s="109">
        <v>0</v>
      </c>
      <c r="H7" s="109">
        <v>0</v>
      </c>
      <c r="I7" s="109">
        <v>0</v>
      </c>
      <c r="J7" s="109">
        <v>0</v>
      </c>
      <c r="K7" s="109">
        <v>0</v>
      </c>
      <c r="L7" s="109">
        <v>3</v>
      </c>
      <c r="M7" s="109">
        <v>512.71</v>
      </c>
      <c r="N7" s="109">
        <v>2</v>
      </c>
      <c r="O7" s="109">
        <v>3059.19</v>
      </c>
      <c r="Q7" s="110"/>
      <c r="R7" s="110"/>
      <c r="S7" s="110"/>
      <c r="T7" s="110"/>
      <c r="U7" s="110"/>
      <c r="V7" s="110"/>
      <c r="W7" s="110"/>
      <c r="X7" s="110"/>
      <c r="Y7" s="110"/>
      <c r="Z7" s="110"/>
      <c r="AA7" s="110"/>
      <c r="AB7" s="110"/>
      <c r="AC7" s="110"/>
      <c r="AD7" s="110"/>
      <c r="AE7" s="110"/>
    </row>
    <row r="8" spans="1:31" s="108" customFormat="1" ht="17.25" customHeight="1">
      <c r="A8" s="58">
        <v>42504</v>
      </c>
      <c r="B8" s="109">
        <f t="shared" si="0"/>
        <v>8</v>
      </c>
      <c r="C8" s="109">
        <f>SUM(E8,G8)</f>
        <v>1746.1100000000001</v>
      </c>
      <c r="D8" s="109">
        <v>5</v>
      </c>
      <c r="E8" s="109">
        <v>846.73</v>
      </c>
      <c r="F8" s="109">
        <v>3</v>
      </c>
      <c r="G8" s="109">
        <v>899.38</v>
      </c>
      <c r="H8" s="109">
        <v>0</v>
      </c>
      <c r="I8" s="109">
        <v>0</v>
      </c>
      <c r="J8" s="109">
        <v>0</v>
      </c>
      <c r="K8" s="109">
        <v>0</v>
      </c>
      <c r="L8" s="109">
        <v>4</v>
      </c>
      <c r="M8" s="109">
        <v>771.73</v>
      </c>
      <c r="N8" s="109">
        <v>4</v>
      </c>
      <c r="O8" s="109">
        <v>974.38</v>
      </c>
      <c r="Q8" s="110"/>
      <c r="R8" s="110"/>
      <c r="S8" s="110"/>
      <c r="T8" s="110"/>
      <c r="U8" s="110"/>
      <c r="V8" s="110"/>
      <c r="W8" s="110"/>
      <c r="X8" s="110"/>
      <c r="Y8" s="110"/>
      <c r="Z8" s="110"/>
      <c r="AA8" s="110"/>
      <c r="AB8" s="110"/>
      <c r="AC8" s="110"/>
      <c r="AD8" s="110"/>
      <c r="AE8" s="110"/>
    </row>
    <row r="9" spans="1:31" s="108" customFormat="1" ht="17.25" customHeight="1">
      <c r="A9" s="58">
        <v>42535</v>
      </c>
      <c r="B9" s="109">
        <f t="shared" si="0"/>
        <v>11</v>
      </c>
      <c r="C9" s="109">
        <f>SUM(E9,G9)</f>
        <v>2518.44</v>
      </c>
      <c r="D9" s="109">
        <v>10</v>
      </c>
      <c r="E9" s="109">
        <v>1518.44</v>
      </c>
      <c r="F9" s="109">
        <v>1</v>
      </c>
      <c r="G9" s="109">
        <v>1000</v>
      </c>
      <c r="H9" s="109">
        <v>2</v>
      </c>
      <c r="I9" s="109">
        <v>13.87</v>
      </c>
      <c r="J9" s="109">
        <v>0</v>
      </c>
      <c r="K9" s="109">
        <v>0</v>
      </c>
      <c r="L9" s="109">
        <v>7</v>
      </c>
      <c r="M9" s="109">
        <f>1100.99+1000</f>
        <v>2100.9899999999998</v>
      </c>
      <c r="N9" s="109">
        <v>2</v>
      </c>
      <c r="O9" s="109">
        <v>403.58</v>
      </c>
      <c r="Q9" s="110"/>
      <c r="R9" s="110"/>
      <c r="S9" s="110"/>
      <c r="T9" s="110"/>
      <c r="U9" s="110"/>
      <c r="V9" s="110"/>
      <c r="W9" s="110"/>
      <c r="X9" s="110"/>
      <c r="Y9" s="110"/>
      <c r="Z9" s="110"/>
      <c r="AA9" s="110"/>
      <c r="AB9" s="110"/>
      <c r="AC9" s="110"/>
      <c r="AD9" s="110"/>
      <c r="AE9" s="110"/>
    </row>
    <row r="10" spans="1:31" s="111" customFormat="1" ht="13.5" customHeight="1">
      <c r="A10" s="847" t="s">
        <v>723</v>
      </c>
      <c r="B10" s="112"/>
      <c r="C10" s="112"/>
      <c r="D10" s="112"/>
      <c r="E10" s="112"/>
      <c r="F10" s="112"/>
      <c r="G10" s="112"/>
      <c r="H10" s="112"/>
      <c r="I10" s="112"/>
      <c r="J10" s="112"/>
      <c r="K10" s="112"/>
      <c r="L10" s="112"/>
      <c r="M10" s="112"/>
      <c r="N10" s="112"/>
      <c r="O10" s="112"/>
    </row>
    <row r="11" spans="1:31" s="115" customFormat="1" ht="13.5" customHeight="1">
      <c r="A11" s="113" t="s">
        <v>116</v>
      </c>
      <c r="B11" s="112"/>
      <c r="C11" s="112"/>
      <c r="D11" s="112"/>
      <c r="E11" s="114"/>
      <c r="F11" s="112"/>
      <c r="G11" s="112"/>
      <c r="H11" s="112"/>
      <c r="I11" s="112"/>
      <c r="J11" s="112"/>
      <c r="K11" s="112"/>
      <c r="L11" s="112"/>
      <c r="M11" s="112"/>
      <c r="N11" s="112"/>
      <c r="O11" s="114"/>
    </row>
  </sheetData>
  <mergeCells count="11">
    <mergeCell ref="N3:O3"/>
    <mergeCell ref="A1:O1"/>
    <mergeCell ref="A2:A4"/>
    <mergeCell ref="B2:C3"/>
    <mergeCell ref="D2:G2"/>
    <mergeCell ref="H2:O2"/>
    <mergeCell ref="D3:E3"/>
    <mergeCell ref="F3:G3"/>
    <mergeCell ref="H3:I3"/>
    <mergeCell ref="J3:K3"/>
    <mergeCell ref="L3:M3"/>
  </mergeCells>
  <pageMargins left="0.75" right="0.75" top="1" bottom="1" header="0.5" footer="0.5"/>
  <pageSetup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74</vt:i4>
      </vt:variant>
      <vt:variant>
        <vt:lpstr>Named Ranges</vt:lpstr>
      </vt:variant>
      <vt:variant>
        <vt:i4>72</vt:i4>
      </vt:variant>
    </vt:vector>
  </HeadingPairs>
  <TitlesOfParts>
    <vt:vector size="146" baseType="lpstr">
      <vt:lpstr>Tables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Sheet1</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'42'!Print_Area</vt:lpstr>
      <vt:lpstr>'43'!Print_Area</vt:lpstr>
      <vt:lpstr>'44'!Print_Area</vt:lpstr>
      <vt:lpstr>'45'!Print_Area</vt:lpstr>
      <vt:lpstr>'46'!Print_Area</vt:lpstr>
      <vt:lpstr>'47'!Print_Area</vt:lpstr>
      <vt:lpstr>'49'!Print_Area</vt:lpstr>
      <vt:lpstr>'5'!Print_Area</vt:lpstr>
      <vt:lpstr>'50'!Print_Area</vt:lpstr>
      <vt:lpstr>'51'!Print_Area</vt:lpstr>
      <vt:lpstr>'52'!Print_Area</vt:lpstr>
      <vt:lpstr>'53'!Print_Area</vt:lpstr>
      <vt:lpstr>'54'!Print_Area</vt:lpstr>
      <vt:lpstr>'55'!Print_Area</vt:lpstr>
      <vt:lpstr>'56'!Print_Area</vt:lpstr>
      <vt:lpstr>'57'!Print_Area</vt:lpstr>
      <vt:lpstr>'58'!Print_Area</vt:lpstr>
      <vt:lpstr>'59'!Print_Area</vt:lpstr>
      <vt:lpstr>'6'!Print_Area</vt:lpstr>
      <vt:lpstr>'60'!Print_Area</vt:lpstr>
      <vt:lpstr>'61'!Print_Area</vt:lpstr>
      <vt:lpstr>'62'!Print_Area</vt:lpstr>
      <vt:lpstr>'63'!Print_Area</vt:lpstr>
      <vt:lpstr>'64'!Print_Area</vt:lpstr>
      <vt:lpstr>'65'!Print_Area</vt:lpstr>
      <vt:lpstr>'66'!Print_Area</vt:lpstr>
      <vt:lpstr>'67'!Print_Area</vt:lpstr>
      <vt:lpstr>'68'!Print_Area</vt:lpstr>
      <vt:lpstr>'69'!Print_Area</vt:lpstr>
      <vt:lpstr>'7'!Print_Area</vt:lpstr>
      <vt:lpstr>'70'!Print_Area</vt:lpstr>
      <vt:lpstr>'71'!Print_Area</vt:lpstr>
      <vt:lpstr>'72'!Print_Area</vt:lpstr>
      <vt:lpstr>'8'!Print_Area</vt:lpstr>
      <vt:lpstr>'9'!Print_Area</vt:lpstr>
      <vt:lpstr>Tables!Print_Area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Somrita Naskar</dc:creator>
  <cp:lastModifiedBy>1171</cp:lastModifiedBy>
  <cp:lastPrinted>2016-02-29T07:14:52Z</cp:lastPrinted>
  <dcterms:created xsi:type="dcterms:W3CDTF">2016-02-23T04:41:08Z</dcterms:created>
  <dcterms:modified xsi:type="dcterms:W3CDTF">2016-09-02T11:31:29Z</dcterms:modified>
</cp:coreProperties>
</file>