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worksheets/sheet3.xml" ContentType="application/vnd.openxmlformats-officedocument.spreadsheetml.worksheet+xml"/>
  <Override PartName="/xl/externalLinks/externalLink3.xml" ContentType="application/vnd.openxmlformats-officedocument.spreadsheetml.externalLink+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externalLinks/externalLink1.xml" ContentType="application/vnd.openxmlformats-officedocument.spreadsheetml.externalLink+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externalLinks/externalLink2.xml" ContentType="application/vnd.openxmlformats-officedocument.spreadsheetml.externalLink+xml"/>
  <Override PartName="/xl/worksheets/sheet59.xml" ContentType="application/vnd.openxmlformats-officedocument.spreadsheetml.worksheet+xml"/>
  <Override PartName="/xl/worksheets/sheet68.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codeName="ThisWorkbook"/>
  <bookViews>
    <workbookView xWindow="0" yWindow="0" windowWidth="19200" windowHeight="10995" tabRatio="696" activeTab="1"/>
  </bookViews>
  <sheets>
    <sheet name="Tables" sheetId="301" r:id="rId1"/>
    <sheet name="1" sheetId="302" r:id="rId2"/>
    <sheet name="2" sheetId="303" r:id="rId3"/>
    <sheet name="3" sheetId="304" r:id="rId4"/>
    <sheet name="4" sheetId="305" r:id="rId5"/>
    <sheet name="5" sheetId="306" r:id="rId6"/>
    <sheet name="6" sheetId="307" r:id="rId7"/>
    <sheet name="7" sheetId="308" r:id="rId8"/>
    <sheet name="8" sheetId="309" r:id="rId9"/>
    <sheet name="9" sheetId="310" r:id="rId10"/>
    <sheet name="10" sheetId="311" r:id="rId11"/>
    <sheet name="11" sheetId="312" r:id="rId12"/>
    <sheet name="12" sheetId="313" r:id="rId13"/>
    <sheet name="13" sheetId="314" r:id="rId14"/>
    <sheet name="14" sheetId="315" r:id="rId15"/>
    <sheet name="15" sheetId="316" r:id="rId16"/>
    <sheet name="16" sheetId="317" r:id="rId17"/>
    <sheet name="17" sheetId="318" r:id="rId18"/>
    <sheet name="18" sheetId="319" r:id="rId19"/>
    <sheet name="19" sheetId="320" r:id="rId20"/>
    <sheet name="20" sheetId="321" r:id="rId21"/>
    <sheet name="21" sheetId="322" r:id="rId22"/>
    <sheet name="22" sheetId="323" r:id="rId23"/>
    <sheet name="23" sheetId="324" r:id="rId24"/>
    <sheet name="24" sheetId="325" r:id="rId25"/>
    <sheet name="25" sheetId="74" r:id="rId26"/>
    <sheet name="26" sheetId="75" r:id="rId27"/>
    <sheet name="27" sheetId="76" r:id="rId28"/>
    <sheet name="28" sheetId="77" r:id="rId29"/>
    <sheet name="29" sheetId="78" r:id="rId30"/>
    <sheet name="30" sheetId="204" r:id="rId31"/>
    <sheet name="31" sheetId="205" r:id="rId32"/>
    <sheet name="32" sheetId="206" r:id="rId33"/>
    <sheet name="33" sheetId="207" r:id="rId34"/>
    <sheet name="34" sheetId="208" r:id="rId35"/>
    <sheet name="35" sheetId="209" r:id="rId36"/>
    <sheet name="36" sheetId="210" r:id="rId37"/>
    <sheet name="37" sheetId="211" r:id="rId38"/>
    <sheet name="38" sheetId="212" r:id="rId39"/>
    <sheet name="39" sheetId="213" r:id="rId40"/>
    <sheet name="40" sheetId="214" r:id="rId41"/>
    <sheet name="41" sheetId="281" r:id="rId42"/>
    <sheet name="42" sheetId="282" r:id="rId43"/>
    <sheet name="43" sheetId="283" r:id="rId44"/>
    <sheet name="44" sheetId="284" r:id="rId45"/>
    <sheet name="45" sheetId="285" r:id="rId46"/>
    <sheet name="46" sheetId="286" r:id="rId47"/>
    <sheet name="47" sheetId="287" r:id="rId48"/>
    <sheet name="48" sheetId="288" r:id="rId49"/>
    <sheet name="49" sheetId="289" r:id="rId50"/>
    <sheet name="50" sheetId="290" r:id="rId51"/>
    <sheet name="51" sheetId="291" r:id="rId52"/>
    <sheet name="52" sheetId="292" r:id="rId53"/>
    <sheet name="53" sheetId="293" r:id="rId54"/>
    <sheet name="54" sheetId="294" r:id="rId55"/>
    <sheet name="55" sheetId="295" r:id="rId56"/>
    <sheet name="56" sheetId="296" r:id="rId57"/>
    <sheet name="57" sheetId="297" r:id="rId58"/>
    <sheet name="58" sheetId="298" r:id="rId59"/>
    <sheet name="59" sheetId="299" r:id="rId60"/>
    <sheet name="60" sheetId="300" r:id="rId61"/>
    <sheet name="61" sheetId="271" r:id="rId62"/>
    <sheet name="62" sheetId="272" r:id="rId63"/>
    <sheet name="63" sheetId="273" r:id="rId64"/>
    <sheet name="64" sheetId="274" r:id="rId65"/>
    <sheet name="65" sheetId="275" r:id="rId66"/>
    <sheet name="66" sheetId="276" r:id="rId67"/>
    <sheet name="67" sheetId="277" r:id="rId68"/>
    <sheet name="68" sheetId="278" r:id="rId69"/>
    <sheet name="69" sheetId="279" r:id="rId70"/>
    <sheet name="70" sheetId="280" r:id="rId71"/>
  </sheets>
  <externalReferences>
    <externalReference r:id="rId72"/>
    <externalReference r:id="rId73"/>
    <externalReference r:id="rId74"/>
    <externalReference r:id="rId75"/>
  </externalReferences>
  <definedNames>
    <definedName name="_Hlk300751338" localSheetId="51">'51'!#REF!</definedName>
    <definedName name="_xlnm.Print_Area" localSheetId="1">'1'!$A$1:$D$42</definedName>
    <definedName name="_xlnm.Print_Area" localSheetId="10">'10'!$A$1:$J$19</definedName>
    <definedName name="_xlnm.Print_Area" localSheetId="11">'11'!$A$1:$J$17</definedName>
    <definedName name="_xlnm.Print_Area" localSheetId="12">'12'!$A$1:$J$9</definedName>
    <definedName name="_xlnm.Print_Area" localSheetId="13">'13'!$A$1:$H$19</definedName>
    <definedName name="_xlnm.Print_Area" localSheetId="14">'14'!$A$1:$M$20</definedName>
    <definedName name="_xlnm.Print_Area" localSheetId="15">'15'!$A$1:$M$18</definedName>
    <definedName name="_xlnm.Print_Area" localSheetId="16">'16'!$A$1:$E$11</definedName>
    <definedName name="_xlnm.Print_Area" localSheetId="17">'17'!$A$1:$P$17</definedName>
    <definedName name="_xlnm.Print_Area" localSheetId="18">'18'!$A$1:$P$18</definedName>
    <definedName name="_xlnm.Print_Area" localSheetId="19">'19'!$A$1:$G$34</definedName>
    <definedName name="_xlnm.Print_Area" localSheetId="2">'2'!$A$1:$J$10</definedName>
    <definedName name="_xlnm.Print_Area" localSheetId="20">'20'!$A$1:$F$19</definedName>
    <definedName name="_xlnm.Print_Area" localSheetId="21">'21'!$A$1:$G$4</definedName>
    <definedName name="_xlnm.Print_Area" localSheetId="22">'22'!$A$1:$J$40</definedName>
    <definedName name="_xlnm.Print_Area" localSheetId="23">'23'!$A$1:$J$61</definedName>
    <definedName name="_xlnm.Print_Area" localSheetId="24">'24'!$A$1:$H$17</definedName>
    <definedName name="_xlnm.Print_Area" localSheetId="25">'25'!$A$1:$I$29</definedName>
    <definedName name="_xlnm.Print_Area" localSheetId="26">'26'!$A$1:$G$18</definedName>
    <definedName name="_xlnm.Print_Area" localSheetId="27">'27'!$A$1:$L$22</definedName>
    <definedName name="_xlnm.Print_Area" localSheetId="28">'28'!$A$1:$Q$17</definedName>
    <definedName name="_xlnm.Print_Area" localSheetId="29">'29'!$A$1:$R$22</definedName>
    <definedName name="_xlnm.Print_Area" localSheetId="3">'3'!$A$1:$H$12</definedName>
    <definedName name="_xlnm.Print_Area" localSheetId="30">'30'!$A$1:$R$18</definedName>
    <definedName name="_xlnm.Print_Area" localSheetId="31">'31'!$A$1:$R$19</definedName>
    <definedName name="_xlnm.Print_Area" localSheetId="32">'32'!$A$1:$M$7</definedName>
    <definedName name="_xlnm.Print_Area" localSheetId="33">'33'!$A$1:$L$3</definedName>
    <definedName name="_xlnm.Print_Area" localSheetId="34">'34'!$A$1:$L$3</definedName>
    <definedName name="_xlnm.Print_Area" localSheetId="35">'35'!$A$1:$K$3</definedName>
    <definedName name="_xlnm.Print_Area" localSheetId="36">'36'!$A$1:$L$3</definedName>
    <definedName name="_xlnm.Print_Area" localSheetId="37">'37'!$A$1:$L$20</definedName>
    <definedName name="_xlnm.Print_Area" localSheetId="38">'38'!$A$1:$L$19</definedName>
    <definedName name="_xlnm.Print_Area" localSheetId="39">'39'!$A$1:$L$18</definedName>
    <definedName name="_xlnm.Print_Area" localSheetId="4">'4'!$A$1:$I$21</definedName>
    <definedName name="_xlnm.Print_Area" localSheetId="40">'40'!$A$1:$P$19</definedName>
    <definedName name="_xlnm.Print_Area" localSheetId="42">'42'!$A$1:$J$19</definedName>
    <definedName name="_xlnm.Print_Area" localSheetId="43">'43'!$A$1:$I$22</definedName>
    <definedName name="_xlnm.Print_Area" localSheetId="44">'44'!$A$1:$J$19</definedName>
    <definedName name="_xlnm.Print_Area" localSheetId="45">'45'!$A$1:$J$18</definedName>
    <definedName name="_xlnm.Print_Area" localSheetId="46">'46'!$A$1:$I$21</definedName>
    <definedName name="_xlnm.Print_Area" localSheetId="47">'47'!$A$1:$N$21</definedName>
    <definedName name="_xlnm.Print_Area" localSheetId="49">'49'!$A$1:$G$18</definedName>
    <definedName name="_xlnm.Print_Area" localSheetId="5">'5'!$A$1:$S$23</definedName>
    <definedName name="_xlnm.Print_Area" localSheetId="50">'50'!$A$1:$J$19</definedName>
    <definedName name="_xlnm.Print_Area" localSheetId="51">'51'!$A$1:$AC$22</definedName>
    <definedName name="_xlnm.Print_Area" localSheetId="52">'52'!$A$1:$K$19</definedName>
    <definedName name="_xlnm.Print_Area" localSheetId="53">'53'!$A$1:$K$10</definedName>
    <definedName name="_xlnm.Print_Area" localSheetId="54">'54'!$A$1:$L$20</definedName>
    <definedName name="_xlnm.Print_Area" localSheetId="55">'55'!$A$1:$Q$23</definedName>
    <definedName name="_xlnm.Print_Area" localSheetId="56">'56'!$A$1:$J$19</definedName>
    <definedName name="_xlnm.Print_Area" localSheetId="57">'57'!$A$1:$D$16</definedName>
    <definedName name="_xlnm.Print_Area" localSheetId="58">'58'!$A$1:$M$21</definedName>
    <definedName name="_xlnm.Print_Area" localSheetId="59">'59'!$A$1:$K$21</definedName>
    <definedName name="_xlnm.Print_Area" localSheetId="6">'6'!$A$1:$E$19</definedName>
    <definedName name="_xlnm.Print_Area" localSheetId="60">'60'!$A$1:$J$20</definedName>
    <definedName name="_xlnm.Print_Area" localSheetId="62">'62'!$A$1:$I$19</definedName>
    <definedName name="_xlnm.Print_Area" localSheetId="63">'63'!$A$1:$T$20</definedName>
    <definedName name="_xlnm.Print_Area" localSheetId="64">'64'!$A$1:$N$18</definedName>
    <definedName name="_xlnm.Print_Area" localSheetId="65">'65'!$A$1:$H$19</definedName>
    <definedName name="_xlnm.Print_Area" localSheetId="66">'66'!$A$1:$E$6</definedName>
    <definedName name="_xlnm.Print_Area" localSheetId="67">'67'!$A$1:$I$22</definedName>
    <definedName name="_xlnm.Print_Area" localSheetId="68">'68'!$A$1:$K$19</definedName>
    <definedName name="_xlnm.Print_Area" localSheetId="69">'69'!$A$1:$E$19</definedName>
    <definedName name="_xlnm.Print_Area" localSheetId="7">'7'!$A$1:$D$30</definedName>
    <definedName name="_xlnm.Print_Area" localSheetId="70">'70'!$A$1:$E$44</definedName>
    <definedName name="_xlnm.Print_Area" localSheetId="8">'8'!$A$1:$P$21</definedName>
    <definedName name="_xlnm.Print_Area" localSheetId="9">'9'!$A$1:$N$20</definedName>
    <definedName name="_xlnm.Print_Area" localSheetId="0">Tables!$A$1:$A$96</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320"/>
  <c r="D4"/>
  <c r="J8" i="319"/>
  <c r="I8"/>
  <c r="J7"/>
  <c r="I7"/>
  <c r="P6"/>
  <c r="O6"/>
  <c r="N6"/>
  <c r="M6"/>
  <c r="L6"/>
  <c r="K6"/>
  <c r="H6"/>
  <c r="I6" s="1"/>
  <c r="G6"/>
  <c r="F6"/>
  <c r="J6" s="1"/>
  <c r="E6"/>
  <c r="D6"/>
  <c r="C6"/>
  <c r="B6"/>
  <c r="J7" i="318"/>
  <c r="I7"/>
  <c r="J6"/>
  <c r="I6"/>
  <c r="P5"/>
  <c r="O5"/>
  <c r="N5"/>
  <c r="M5"/>
  <c r="L5"/>
  <c r="K5"/>
  <c r="H5"/>
  <c r="I5" s="1"/>
  <c r="G5"/>
  <c r="F5"/>
  <c r="J5" s="1"/>
  <c r="E5"/>
  <c r="D5"/>
  <c r="C5"/>
  <c r="B5"/>
  <c r="D2" i="317"/>
  <c r="M5" i="316"/>
  <c r="L5"/>
  <c r="K5"/>
  <c r="J5"/>
  <c r="I5"/>
  <c r="H5"/>
  <c r="G5"/>
  <c r="F5"/>
  <c r="E5"/>
  <c r="D5"/>
  <c r="C5"/>
  <c r="B5"/>
  <c r="M6" i="315"/>
  <c r="L6"/>
  <c r="K6"/>
  <c r="J6"/>
  <c r="I6"/>
  <c r="H6"/>
  <c r="G6"/>
  <c r="F6"/>
  <c r="E6"/>
  <c r="D6"/>
  <c r="C6"/>
  <c r="B6"/>
  <c r="G5" i="314"/>
  <c r="F5"/>
  <c r="E5"/>
  <c r="D5"/>
  <c r="C5"/>
  <c r="B5"/>
  <c r="I5" i="313"/>
  <c r="H5"/>
  <c r="G5"/>
  <c r="F5"/>
  <c r="E5"/>
  <c r="D5"/>
  <c r="C5"/>
  <c r="B5"/>
  <c r="I5" i="312"/>
  <c r="H5"/>
  <c r="G5"/>
  <c r="F5"/>
  <c r="E5"/>
  <c r="D5"/>
  <c r="C5"/>
  <c r="B5"/>
  <c r="I5" i="311"/>
  <c r="H5"/>
  <c r="G5"/>
  <c r="F5"/>
  <c r="E5"/>
  <c r="D5"/>
  <c r="C5"/>
  <c r="B5"/>
  <c r="A1"/>
  <c r="C10" i="310"/>
  <c r="B10"/>
  <c r="C9"/>
  <c r="B9"/>
  <c r="C8"/>
  <c r="B8"/>
  <c r="C7"/>
  <c r="C5" s="1"/>
  <c r="B7"/>
  <c r="B5" s="1"/>
  <c r="C6"/>
  <c r="B6"/>
  <c r="M5"/>
  <c r="L5"/>
  <c r="K5"/>
  <c r="J5"/>
  <c r="I5"/>
  <c r="H5"/>
  <c r="G5"/>
  <c r="F5"/>
  <c r="E5"/>
  <c r="D5"/>
  <c r="A1"/>
  <c r="C11" i="309"/>
  <c r="B11"/>
  <c r="C10"/>
  <c r="C6" s="1"/>
  <c r="B10"/>
  <c r="M9"/>
  <c r="C9"/>
  <c r="B9"/>
  <c r="C8"/>
  <c r="B8"/>
  <c r="C7"/>
  <c r="B7"/>
  <c r="B6" s="1"/>
  <c r="O6"/>
  <c r="N6"/>
  <c r="M6"/>
  <c r="L6"/>
  <c r="K6"/>
  <c r="J6"/>
  <c r="I6"/>
  <c r="H6"/>
  <c r="G6"/>
  <c r="F6"/>
  <c r="E6"/>
  <c r="D6"/>
  <c r="A1"/>
  <c r="D2" i="308"/>
  <c r="C6" i="307"/>
  <c r="B6"/>
  <c r="C12" i="306"/>
  <c r="B12"/>
  <c r="C11"/>
  <c r="B11"/>
  <c r="E10"/>
  <c r="D10"/>
  <c r="B10" s="1"/>
  <c r="C10"/>
  <c r="S9"/>
  <c r="I9"/>
  <c r="E9"/>
  <c r="C9" s="1"/>
  <c r="B9"/>
  <c r="C8"/>
  <c r="C7" s="1"/>
  <c r="B8"/>
  <c r="B7" s="1"/>
  <c r="S7"/>
  <c r="R7"/>
  <c r="Q7"/>
  <c r="P7"/>
  <c r="O7"/>
  <c r="N7"/>
  <c r="M7"/>
  <c r="L7"/>
  <c r="K7"/>
  <c r="J7"/>
  <c r="I7"/>
  <c r="H7"/>
  <c r="G7"/>
  <c r="F7"/>
  <c r="D7"/>
  <c r="A1"/>
  <c r="I7" i="305"/>
  <c r="H7"/>
  <c r="G7"/>
  <c r="F7"/>
  <c r="E7"/>
  <c r="D7"/>
  <c r="C7"/>
  <c r="B7"/>
  <c r="A1"/>
  <c r="A41" i="302"/>
  <c r="A22" i="306" s="1"/>
  <c r="A19" i="307" s="1"/>
  <c r="A28" i="308" s="1"/>
  <c r="A19" i="309" s="1"/>
  <c r="A18" i="310" s="1"/>
  <c r="A19" i="311" s="1"/>
  <c r="A18" i="312" s="1"/>
  <c r="A18" i="313" s="1"/>
  <c r="A18" i="314" s="1"/>
  <c r="A19" i="315" s="1"/>
  <c r="A61" i="301"/>
  <c r="A59"/>
  <c r="A24"/>
  <c r="A1" i="324" s="1"/>
  <c r="A23" i="301"/>
  <c r="A1" i="323" s="1"/>
  <c r="A4" i="301"/>
  <c r="A1" i="304" s="1"/>
  <c r="A3" i="301"/>
  <c r="A1" i="303" s="1"/>
  <c r="A9" i="317" l="1"/>
  <c r="A19" i="318" s="1"/>
  <c r="A18" i="316"/>
  <c r="A20" i="305"/>
  <c r="E7" i="306"/>
  <c r="A20" i="319"/>
  <c r="A18" i="321" s="1"/>
  <c r="A18" i="322" s="1"/>
  <c r="J17" i="300" l="1"/>
  <c r="I17"/>
  <c r="H16"/>
  <c r="G16"/>
  <c r="F16"/>
  <c r="E16"/>
  <c r="I16" s="1"/>
  <c r="D16"/>
  <c r="J16" s="1"/>
  <c r="C16"/>
  <c r="J15"/>
  <c r="I15"/>
  <c r="J14"/>
  <c r="I14"/>
  <c r="J13"/>
  <c r="I13"/>
  <c r="J12"/>
  <c r="I12"/>
  <c r="J10"/>
  <c r="I10"/>
  <c r="J9"/>
  <c r="I9"/>
  <c r="J8"/>
  <c r="I8"/>
  <c r="J7"/>
  <c r="I7"/>
  <c r="J6"/>
  <c r="I6"/>
  <c r="J5"/>
  <c r="I5"/>
  <c r="A1"/>
  <c r="A19" i="299"/>
  <c r="F16"/>
  <c r="F5" s="1"/>
  <c r="F14"/>
  <c r="F13"/>
  <c r="F12"/>
  <c r="F11"/>
  <c r="E11"/>
  <c r="F10"/>
  <c r="E10"/>
  <c r="K5"/>
  <c r="J5"/>
  <c r="I5"/>
  <c r="H5"/>
  <c r="G5"/>
  <c r="E5"/>
  <c r="D5"/>
  <c r="C5"/>
  <c r="B5"/>
  <c r="A1"/>
  <c r="L17" i="298"/>
  <c r="K17"/>
  <c r="G17"/>
  <c r="F17"/>
  <c r="L16"/>
  <c r="K16"/>
  <c r="G16"/>
  <c r="F16"/>
  <c r="L15"/>
  <c r="K15"/>
  <c r="G15"/>
  <c r="F15"/>
  <c r="L14"/>
  <c r="K14"/>
  <c r="G14"/>
  <c r="F14"/>
  <c r="L13"/>
  <c r="K13"/>
  <c r="G13"/>
  <c r="F13"/>
  <c r="L12"/>
  <c r="K12"/>
  <c r="G12"/>
  <c r="F12"/>
  <c r="L11"/>
  <c r="K11"/>
  <c r="G11"/>
  <c r="F11"/>
  <c r="L10"/>
  <c r="K10"/>
  <c r="G10"/>
  <c r="F10"/>
  <c r="L9"/>
  <c r="K9"/>
  <c r="G9"/>
  <c r="F9"/>
  <c r="L8"/>
  <c r="K8"/>
  <c r="G8"/>
  <c r="F8"/>
  <c r="L7"/>
  <c r="K7"/>
  <c r="G7"/>
  <c r="F7"/>
  <c r="L6"/>
  <c r="K6"/>
  <c r="G6"/>
  <c r="F6"/>
  <c r="L5"/>
  <c r="K5"/>
  <c r="G5"/>
  <c r="F5"/>
  <c r="L4"/>
  <c r="K4"/>
  <c r="G4"/>
  <c r="F4"/>
  <c r="A1"/>
  <c r="F13" i="297"/>
  <c r="A1"/>
  <c r="A17" i="296"/>
  <c r="A15" i="297" s="1"/>
  <c r="I16" i="296"/>
  <c r="H16"/>
  <c r="G16"/>
  <c r="D16"/>
  <c r="J16" s="1"/>
  <c r="I15"/>
  <c r="H15"/>
  <c r="G15"/>
  <c r="D15"/>
  <c r="J15" s="1"/>
  <c r="J14"/>
  <c r="I14"/>
  <c r="H14"/>
  <c r="G14"/>
  <c r="D14"/>
  <c r="I13"/>
  <c r="H13"/>
  <c r="G13"/>
  <c r="D13"/>
  <c r="J13" s="1"/>
  <c r="I12"/>
  <c r="H12"/>
  <c r="G12"/>
  <c r="D12"/>
  <c r="J12" s="1"/>
  <c r="I11"/>
  <c r="H11"/>
  <c r="G11"/>
  <c r="D11"/>
  <c r="J11" s="1"/>
  <c r="I10"/>
  <c r="H10"/>
  <c r="G10"/>
  <c r="D10"/>
  <c r="J10" s="1"/>
  <c r="I9"/>
  <c r="H9"/>
  <c r="G9"/>
  <c r="D9"/>
  <c r="J9" s="1"/>
  <c r="I8"/>
  <c r="H8"/>
  <c r="G8"/>
  <c r="D8"/>
  <c r="J8" s="1"/>
  <c r="I7"/>
  <c r="I5" s="1"/>
  <c r="H7"/>
  <c r="G7"/>
  <c r="D7"/>
  <c r="J7" s="1"/>
  <c r="G6"/>
  <c r="G5" s="1"/>
  <c r="D6"/>
  <c r="H5"/>
  <c r="F5"/>
  <c r="E5"/>
  <c r="D5"/>
  <c r="C5"/>
  <c r="B5"/>
  <c r="A1"/>
  <c r="A21" i="295"/>
  <c r="Q15"/>
  <c r="P15"/>
  <c r="O15"/>
  <c r="N15"/>
  <c r="M15"/>
  <c r="L15"/>
  <c r="K15"/>
  <c r="J15"/>
  <c r="I15"/>
  <c r="I19" s="1"/>
  <c r="H15"/>
  <c r="H19" s="1"/>
  <c r="G15"/>
  <c r="G19" s="1"/>
  <c r="F15"/>
  <c r="F19" s="1"/>
  <c r="E15"/>
  <c r="E19" s="1"/>
  <c r="D15"/>
  <c r="D19" s="1"/>
  <c r="C15"/>
  <c r="C19" s="1"/>
  <c r="B15"/>
  <c r="B19" s="1"/>
  <c r="Q11"/>
  <c r="P11"/>
  <c r="O11"/>
  <c r="N11"/>
  <c r="M11"/>
  <c r="L11"/>
  <c r="K11"/>
  <c r="J11"/>
  <c r="I11"/>
  <c r="H11"/>
  <c r="G11"/>
  <c r="F11"/>
  <c r="E11"/>
  <c r="D11"/>
  <c r="C11"/>
  <c r="B11"/>
  <c r="Q5"/>
  <c r="Q19" s="1"/>
  <c r="P5"/>
  <c r="P19" s="1"/>
  <c r="O5"/>
  <c r="O19" s="1"/>
  <c r="N5"/>
  <c r="N19" s="1"/>
  <c r="M5"/>
  <c r="M19" s="1"/>
  <c r="L5"/>
  <c r="L19" s="1"/>
  <c r="K5"/>
  <c r="K19" s="1"/>
  <c r="J5"/>
  <c r="J19" s="1"/>
  <c r="I5"/>
  <c r="H5"/>
  <c r="G5"/>
  <c r="F5"/>
  <c r="E5"/>
  <c r="D5"/>
  <c r="C5"/>
  <c r="B5"/>
  <c r="A1"/>
  <c r="A19" i="294"/>
  <c r="P18"/>
  <c r="F18"/>
  <c r="B18"/>
  <c r="L17"/>
  <c r="K17"/>
  <c r="J17"/>
  <c r="L16"/>
  <c r="L14" s="1"/>
  <c r="L18" s="1"/>
  <c r="K16"/>
  <c r="J16"/>
  <c r="J14" s="1"/>
  <c r="J18" s="1"/>
  <c r="L15"/>
  <c r="K15"/>
  <c r="K14" s="1"/>
  <c r="J15"/>
  <c r="Q14"/>
  <c r="Q18" s="1"/>
  <c r="P14"/>
  <c r="O14"/>
  <c r="O18" s="1"/>
  <c r="I14"/>
  <c r="H14"/>
  <c r="G14"/>
  <c r="G18" s="1"/>
  <c r="F14"/>
  <c r="E14"/>
  <c r="E18" s="1"/>
  <c r="D14"/>
  <c r="C14"/>
  <c r="C18" s="1"/>
  <c r="B14"/>
  <c r="L13"/>
  <c r="K13"/>
  <c r="J13"/>
  <c r="L12"/>
  <c r="K12"/>
  <c r="K10" s="1"/>
  <c r="J12"/>
  <c r="L11"/>
  <c r="K11"/>
  <c r="J11"/>
  <c r="J10" s="1"/>
  <c r="Q10"/>
  <c r="P10"/>
  <c r="O10"/>
  <c r="L10"/>
  <c r="I10"/>
  <c r="H10"/>
  <c r="H18" s="1"/>
  <c r="G10"/>
  <c r="F10"/>
  <c r="E10"/>
  <c r="D10"/>
  <c r="D18" s="1"/>
  <c r="C10"/>
  <c r="B10"/>
  <c r="L9"/>
  <c r="K9"/>
  <c r="J9"/>
  <c r="L8"/>
  <c r="K8"/>
  <c r="J8"/>
  <c r="L7"/>
  <c r="K7"/>
  <c r="J7"/>
  <c r="L6"/>
  <c r="L4" s="1"/>
  <c r="K6"/>
  <c r="J6"/>
  <c r="J4" s="1"/>
  <c r="L5"/>
  <c r="K5"/>
  <c r="K4" s="1"/>
  <c r="J5"/>
  <c r="Q4"/>
  <c r="P4"/>
  <c r="O4"/>
  <c r="I4"/>
  <c r="I18" s="1"/>
  <c r="H4"/>
  <c r="G4"/>
  <c r="F4"/>
  <c r="E4"/>
  <c r="D4"/>
  <c r="C4"/>
  <c r="B4"/>
  <c r="A1"/>
  <c r="A8" i="293"/>
  <c r="P7"/>
  <c r="O7"/>
  <c r="N7"/>
  <c r="K7"/>
  <c r="D7"/>
  <c r="C7"/>
  <c r="B7"/>
  <c r="J6"/>
  <c r="I6"/>
  <c r="H6"/>
  <c r="J5"/>
  <c r="I5"/>
  <c r="H5"/>
  <c r="J4"/>
  <c r="J7" s="1"/>
  <c r="I4"/>
  <c r="I7" s="1"/>
  <c r="H4"/>
  <c r="H7" s="1"/>
  <c r="A1"/>
  <c r="A17" i="292"/>
  <c r="J16"/>
  <c r="G16"/>
  <c r="D16"/>
  <c r="J15"/>
  <c r="G15"/>
  <c r="D15"/>
  <c r="J14"/>
  <c r="G14"/>
  <c r="D14"/>
  <c r="J13"/>
  <c r="G13"/>
  <c r="D13"/>
  <c r="J12"/>
  <c r="G12"/>
  <c r="D12"/>
  <c r="J11"/>
  <c r="G11"/>
  <c r="D11"/>
  <c r="J10"/>
  <c r="G10"/>
  <c r="D10"/>
  <c r="J9"/>
  <c r="G9"/>
  <c r="D9"/>
  <c r="J8"/>
  <c r="G8"/>
  <c r="D8"/>
  <c r="J7"/>
  <c r="J5" s="1"/>
  <c r="G7"/>
  <c r="D7"/>
  <c r="D5" s="1"/>
  <c r="J6"/>
  <c r="G6"/>
  <c r="D6"/>
  <c r="K5"/>
  <c r="I5"/>
  <c r="H5"/>
  <c r="G5"/>
  <c r="F5"/>
  <c r="E5"/>
  <c r="C5"/>
  <c r="B5"/>
  <c r="A1"/>
  <c r="AC15" i="291"/>
  <c r="AB15"/>
  <c r="AC14"/>
  <c r="AB14"/>
  <c r="AC13"/>
  <c r="AB13"/>
  <c r="AC12"/>
  <c r="AB12"/>
  <c r="AC11"/>
  <c r="AB11"/>
  <c r="AC10"/>
  <c r="AB10"/>
  <c r="AC9"/>
  <c r="AB9"/>
  <c r="AC8"/>
  <c r="AB8"/>
  <c r="AC7"/>
  <c r="AB7"/>
  <c r="AC6"/>
  <c r="AB6"/>
  <c r="AC5"/>
  <c r="AB5"/>
  <c r="AA5"/>
  <c r="Z5"/>
  <c r="Y5"/>
  <c r="X5"/>
  <c r="W5"/>
  <c r="V5"/>
  <c r="U5"/>
  <c r="T5"/>
  <c r="S5"/>
  <c r="R5"/>
  <c r="Q5"/>
  <c r="P5"/>
  <c r="O5"/>
  <c r="N5"/>
  <c r="M5"/>
  <c r="L5"/>
  <c r="K5"/>
  <c r="J5"/>
  <c r="I5"/>
  <c r="H5"/>
  <c r="G5"/>
  <c r="F5"/>
  <c r="E5"/>
  <c r="D5"/>
  <c r="C5"/>
  <c r="B5"/>
  <c r="A1"/>
  <c r="F4" i="290"/>
  <c r="E4"/>
  <c r="D4"/>
  <c r="C4"/>
  <c r="B4"/>
  <c r="A1"/>
  <c r="A16" i="289"/>
  <c r="F6"/>
  <c r="F7" s="1"/>
  <c r="F8" s="1"/>
  <c r="F9" s="1"/>
  <c r="F10" s="1"/>
  <c r="F11" s="1"/>
  <c r="F12" s="1"/>
  <c r="F13" s="1"/>
  <c r="F14" s="1"/>
  <c r="F15" s="1"/>
  <c r="F4" s="1"/>
  <c r="E4"/>
  <c r="D4"/>
  <c r="C4"/>
  <c r="B4"/>
  <c r="A1"/>
  <c r="A17" i="288"/>
  <c r="F5"/>
  <c r="E5"/>
  <c r="D5"/>
  <c r="C5"/>
  <c r="B5"/>
  <c r="A1"/>
  <c r="A20" i="287"/>
  <c r="N8"/>
  <c r="M8"/>
  <c r="L8"/>
  <c r="K8"/>
  <c r="J8"/>
  <c r="I8"/>
  <c r="H8"/>
  <c r="G8"/>
  <c r="F8"/>
  <c r="E8"/>
  <c r="D8"/>
  <c r="C8"/>
  <c r="B8"/>
  <c r="A1"/>
  <c r="A17" i="286"/>
  <c r="I5"/>
  <c r="H5"/>
  <c r="G5"/>
  <c r="F5"/>
  <c r="E5"/>
  <c r="D5"/>
  <c r="C5"/>
  <c r="B5"/>
  <c r="A1"/>
  <c r="A17" i="285"/>
  <c r="I5"/>
  <c r="H5"/>
  <c r="G5"/>
  <c r="F5"/>
  <c r="E5"/>
  <c r="D5"/>
  <c r="C5"/>
  <c r="B5"/>
  <c r="A1"/>
  <c r="A17" i="284"/>
  <c r="I5"/>
  <c r="H5"/>
  <c r="G5"/>
  <c r="F5"/>
  <c r="E5"/>
  <c r="D5"/>
  <c r="C5"/>
  <c r="B5"/>
  <c r="A1"/>
  <c r="A17" i="283"/>
  <c r="I5"/>
  <c r="H5"/>
  <c r="G5"/>
  <c r="F5"/>
  <c r="E5"/>
  <c r="D5"/>
  <c r="C5"/>
  <c r="B5"/>
  <c r="A1"/>
  <c r="A17" i="282"/>
  <c r="I5"/>
  <c r="H5"/>
  <c r="G5"/>
  <c r="F5"/>
  <c r="E5"/>
  <c r="D5"/>
  <c r="C5"/>
  <c r="B5"/>
  <c r="A1"/>
  <c r="A17" i="281"/>
  <c r="I5"/>
  <c r="H5"/>
  <c r="G5"/>
  <c r="F5"/>
  <c r="E5"/>
  <c r="D5"/>
  <c r="C5"/>
  <c r="B5"/>
  <c r="A1"/>
  <c r="J39" i="280"/>
  <c r="I39"/>
  <c r="H39"/>
  <c r="G39"/>
  <c r="F39"/>
  <c r="E39"/>
  <c r="D39"/>
  <c r="C39"/>
  <c r="B39"/>
  <c r="F28"/>
  <c r="E28"/>
  <c r="D28"/>
  <c r="C28"/>
  <c r="B28"/>
  <c r="F18"/>
  <c r="E18"/>
  <c r="D18"/>
  <c r="C18"/>
  <c r="B18"/>
  <c r="F11"/>
  <c r="E11"/>
  <c r="D11"/>
  <c r="C11"/>
  <c r="B11"/>
  <c r="F10"/>
  <c r="E10"/>
  <c r="D10"/>
  <c r="C10"/>
  <c r="B10"/>
  <c r="F9"/>
  <c r="E9"/>
  <c r="D9"/>
  <c r="C9"/>
  <c r="B9"/>
  <c r="A1"/>
  <c r="K18" i="294" l="1"/>
  <c r="J5" i="296"/>
  <c r="A1" i="279" l="1"/>
  <c r="A1" i="278"/>
  <c r="A1" i="277"/>
  <c r="A1" i="276"/>
  <c r="E6" i="275"/>
  <c r="D6"/>
  <c r="C6"/>
  <c r="B6"/>
  <c r="A1"/>
  <c r="K6" i="274"/>
  <c r="J6"/>
  <c r="I6"/>
  <c r="H6"/>
  <c r="G6"/>
  <c r="F6"/>
  <c r="E6"/>
  <c r="D6"/>
  <c r="C6"/>
  <c r="B6"/>
  <c r="A1"/>
  <c r="Q6" i="273"/>
  <c r="P6"/>
  <c r="O6"/>
  <c r="N6"/>
  <c r="M6"/>
  <c r="L6"/>
  <c r="K6"/>
  <c r="J6"/>
  <c r="I6"/>
  <c r="H6"/>
  <c r="G6"/>
  <c r="F6"/>
  <c r="E6"/>
  <c r="D6"/>
  <c r="C6"/>
  <c r="B6"/>
  <c r="Q5"/>
  <c r="P5"/>
  <c r="O5"/>
  <c r="A1"/>
  <c r="A1" i="272"/>
  <c r="A1" i="271"/>
  <c r="G7" i="214" l="1"/>
  <c r="H7"/>
  <c r="I7"/>
  <c r="J7"/>
  <c r="K7"/>
  <c r="L7"/>
  <c r="M7"/>
  <c r="N7"/>
  <c r="O7"/>
  <c r="P7"/>
  <c r="F7"/>
  <c r="C7"/>
  <c r="D7"/>
  <c r="E7"/>
  <c r="B7"/>
  <c r="C6" i="211"/>
  <c r="D6"/>
  <c r="E6"/>
  <c r="F6"/>
  <c r="G6"/>
  <c r="H6"/>
  <c r="I6"/>
  <c r="J6"/>
  <c r="B6"/>
  <c r="C6" i="212"/>
  <c r="D6"/>
  <c r="E6"/>
  <c r="F6"/>
  <c r="G6"/>
  <c r="H6"/>
  <c r="I6"/>
  <c r="J6"/>
  <c r="B6"/>
  <c r="C6" i="213"/>
  <c r="D6"/>
  <c r="E6"/>
  <c r="F6"/>
  <c r="G6"/>
  <c r="H6"/>
  <c r="I6"/>
  <c r="J6"/>
  <c r="B6"/>
  <c r="I6" i="206" l="1"/>
  <c r="J6"/>
  <c r="K6"/>
  <c r="L6"/>
  <c r="H6"/>
  <c r="C6"/>
  <c r="D6"/>
  <c r="E6"/>
  <c r="F6"/>
  <c r="B6"/>
  <c r="C6" i="205"/>
  <c r="D6"/>
  <c r="E6"/>
  <c r="F6"/>
  <c r="G6"/>
  <c r="H6"/>
  <c r="I6"/>
  <c r="J6"/>
  <c r="K6"/>
  <c r="L6"/>
  <c r="M6"/>
  <c r="N6"/>
  <c r="O6"/>
  <c r="P6"/>
  <c r="B6"/>
  <c r="C6" i="204"/>
  <c r="D6"/>
  <c r="E6"/>
  <c r="F6"/>
  <c r="G6"/>
  <c r="H6"/>
  <c r="I6"/>
  <c r="J6"/>
  <c r="K6"/>
  <c r="L6"/>
  <c r="M6"/>
  <c r="N6"/>
  <c r="B6"/>
  <c r="C4" i="78"/>
  <c r="D4"/>
  <c r="E4"/>
  <c r="F4"/>
  <c r="G4"/>
  <c r="H4"/>
  <c r="I4"/>
  <c r="J4"/>
  <c r="K4"/>
  <c r="L4"/>
  <c r="M4"/>
  <c r="N4"/>
  <c r="O4"/>
  <c r="P4"/>
  <c r="B4"/>
  <c r="C4" i="77"/>
  <c r="D4"/>
  <c r="E4"/>
  <c r="F4"/>
  <c r="G4"/>
  <c r="H4"/>
  <c r="I4"/>
  <c r="J4"/>
  <c r="K4"/>
  <c r="L4"/>
  <c r="M4"/>
  <c r="N4"/>
  <c r="O4"/>
  <c r="P4"/>
  <c r="B4"/>
  <c r="G17" i="74"/>
  <c r="D17"/>
  <c r="O6" i="204" l="1"/>
  <c r="P6"/>
  <c r="G16" i="74" l="1"/>
  <c r="D16"/>
  <c r="G15" l="1"/>
  <c r="D14"/>
  <c r="D15"/>
</calcChain>
</file>

<file path=xl/sharedStrings.xml><?xml version="1.0" encoding="utf-8"?>
<sst xmlns="http://schemas.openxmlformats.org/spreadsheetml/2006/main" count="1825" uniqueCount="808">
  <si>
    <t>Tables</t>
  </si>
  <si>
    <t>Table 1: SEBI Registered Market Intermediaries/Institutions</t>
  </si>
  <si>
    <t>Table 4: Substantial Acquisition of Shares and Takeovers</t>
  </si>
  <si>
    <t xml:space="preserve">Table 5: Capital Raised from the Primary Market through though Public and Rights Issues </t>
  </si>
  <si>
    <t>Table 6: Issues Listed on SME Platform</t>
  </si>
  <si>
    <t xml:space="preserve">Table 7: Industry-wise Classification of Capital Raised through Public and Rights Issues </t>
  </si>
  <si>
    <t xml:space="preserve">Table 8: Sector-wise and Region-wise Distribution of Capital Mobilised through Public and Rights Issues </t>
  </si>
  <si>
    <t xml:space="preserve">Table 9: Size-wise Classification of Capital Raised through Public and Rights Issues </t>
  </si>
  <si>
    <t>Table 10: Capital Raised by Listed Companies from the Primary Market through QIPs</t>
  </si>
  <si>
    <t>Table 11: Preferential Allotments Listed at BSE and NSE</t>
  </si>
  <si>
    <t>Table 12: Private Placement of Corporate Debt Reported to BSE and NSE</t>
  </si>
  <si>
    <t>Table 13: Trading in the Corporate Debt Market</t>
  </si>
  <si>
    <t>Table 14: Ratings Assigned for Long-term Corporate Debt Securities (Maturity ≥ 1 year)</t>
  </si>
  <si>
    <t>Table 15: Review of Accepted Ratings of Corporate Debt Securities (Maturity ≥ 1 year)</t>
  </si>
  <si>
    <t xml:space="preserve">Table 17: Trends in Cash Segment of BSE </t>
  </si>
  <si>
    <t xml:space="preserve">Table 18: Trends in Cash Segment of NSE </t>
  </si>
  <si>
    <t>Table 19: City-wise Distribution of Turnover on Cash Segments of BSE and NSE</t>
  </si>
  <si>
    <t>Table 20: Category-wise Share of Turnover in Cash Segment of BSE</t>
  </si>
  <si>
    <t>Table 21: Category-wise Share of Turnover in Cash Segment of NSE</t>
  </si>
  <si>
    <t>Table 24: Advances/Declines in Cash Segment of BSE and NSE</t>
  </si>
  <si>
    <t>Table 25: Trading Frequency in Cash Segment of BSE and NSE</t>
  </si>
  <si>
    <t>Table 26: Daily Volatility of Major Indices  (percent)</t>
  </si>
  <si>
    <t>Table 27: Percentage Share of Top ‘N’ Securities/Members in Turnover of Cash Segment  (percent)</t>
  </si>
  <si>
    <t xml:space="preserve">Table 28: Settlement Statistics for Cash Segment of BSE </t>
  </si>
  <si>
    <t xml:space="preserve">Table 29: Settlement Statistics for Cash Segment of NSE </t>
  </si>
  <si>
    <t xml:space="preserve">Table 30: Trends in Equity Derivatives Segment at BSE (Turnover in Notional Value) </t>
  </si>
  <si>
    <t xml:space="preserve">Table 31: Trends in Equity Derivatives Segment at NSE </t>
  </si>
  <si>
    <t>Table 33: Category-wise Share of Turnover &amp; Open Interest in Equity Derivative Segment of BSE</t>
  </si>
  <si>
    <t>Table 34: Category-wise Share of Turnover &amp; Open Interest in Equity Derivative Segment of NSE</t>
  </si>
  <si>
    <t>Table 35: Instrument-wise Turnover in Index Derivatives at BSE</t>
  </si>
  <si>
    <t>Table 36: Instrument-wise Turnover in Index Derivatives at NSE</t>
  </si>
  <si>
    <t>Table 37: Trends in Currency Derivatives Segment at NSE</t>
  </si>
  <si>
    <t>Table 38: Trends in Currency Derivatives Segment at MSEI</t>
  </si>
  <si>
    <t>Table 39: Trends in Currency Derivatives Segment at BSE</t>
  </si>
  <si>
    <t>Table 41: Instrument-wise Turnover in Currency Derivatives of NSE</t>
  </si>
  <si>
    <t>Table 42: Instrument-wise Turnover in Currency Derivative Segment of MSEI</t>
  </si>
  <si>
    <t>Table 43: Instrument-wise Turnover in Currency Derivative Segment of BSE</t>
  </si>
  <si>
    <t>Table 47: Trading Statistics of Interest Rate Futures at BSE, NSE and MSEI</t>
  </si>
  <si>
    <t>Table 49: Trends in Foreign Portfolio Investment</t>
  </si>
  <si>
    <t>Table 51: Assets under the Custody of Custodians</t>
  </si>
  <si>
    <t xml:space="preserve">Table 55: Number of Schemes and Folios by Investment Objective           </t>
  </si>
  <si>
    <t>Table 57: Asset Under Management by Portfolio Manager</t>
  </si>
  <si>
    <t>Table 59: Progress of Dematerialisation at NSDL and CDSL (Listed and Unlisted Companies)</t>
  </si>
  <si>
    <t>1. Na = Not Applicable</t>
  </si>
  <si>
    <t>2. NA: Not Available</t>
  </si>
  <si>
    <t>3. 1 crore = 10 million = 100 lakh.</t>
  </si>
  <si>
    <t>5. The data for the current month is provisional.</t>
  </si>
  <si>
    <t xml:space="preserve">Market Intermediaries </t>
  </si>
  <si>
    <t>Stock Exchanges (Cash Market)</t>
  </si>
  <si>
    <t>Stock Exchanges (Equity Derivatives Market)</t>
  </si>
  <si>
    <t>Stock Exchanges (Currency Derivatives Market)</t>
  </si>
  <si>
    <t>Brokers (Cash Segment)*</t>
  </si>
  <si>
    <t>Corporate Brokers (Cash Segment)*</t>
  </si>
  <si>
    <t xml:space="preserve">Brokers (Equity Derivatives Market) </t>
  </si>
  <si>
    <t>Brokers (Currency Derivatives Market)</t>
  </si>
  <si>
    <t>Brokers (Debt Segment)</t>
  </si>
  <si>
    <t>Foreign Portfolio Investors (FPIs)</t>
  </si>
  <si>
    <t>Deemed FPIs</t>
  </si>
  <si>
    <t>Custodians</t>
  </si>
  <si>
    <t>Depositories</t>
  </si>
  <si>
    <t>Merchant Bankers</t>
  </si>
  <si>
    <t>Bankers to an Issue</t>
  </si>
  <si>
    <t>Underwriters</t>
  </si>
  <si>
    <t>Debenture Trustees</t>
  </si>
  <si>
    <t>Credit Rating Agencies</t>
  </si>
  <si>
    <t>KYC Registration Agency (KRA)</t>
  </si>
  <si>
    <t>Registrars to an Issue &amp; Share Transfer Agents</t>
  </si>
  <si>
    <t>Venture Capital Funds</t>
  </si>
  <si>
    <t>Foreign Venture Capital Investors</t>
  </si>
  <si>
    <t>Alternative Investment Funds</t>
  </si>
  <si>
    <t>Portfolio Managers</t>
  </si>
  <si>
    <t>Mutual Funds</t>
  </si>
  <si>
    <t>Investment Advisors</t>
  </si>
  <si>
    <t>Collective Investment Management Company</t>
  </si>
  <si>
    <t xml:space="preserve">Approved Intermediaries (Stock Lending Schemes) </t>
  </si>
  <si>
    <t>STP (Centralised Hub)</t>
  </si>
  <si>
    <t>STP Service Providers</t>
  </si>
  <si>
    <t xml:space="preserve">Notes: </t>
  </si>
  <si>
    <t>Source: SEBI, NSDL.</t>
  </si>
  <si>
    <t>S.No.</t>
  </si>
  <si>
    <t>Name of the Issuer/
Company</t>
  </si>
  <si>
    <t>Date of
 Opening</t>
  </si>
  <si>
    <t>Type of 
Issue</t>
  </si>
  <si>
    <t>Type of 
Instrument</t>
  </si>
  <si>
    <t xml:space="preserve">No. of Shares
Issued </t>
  </si>
  <si>
    <r>
      <t>Face Value
 (</t>
    </r>
    <r>
      <rPr>
        <b/>
        <sz val="10"/>
        <rFont val="Rupee Foradian"/>
        <family val="2"/>
      </rPr>
      <t>`</t>
    </r>
    <r>
      <rPr>
        <b/>
        <sz val="10"/>
        <rFont val="Garamond"/>
        <family val="1"/>
      </rPr>
      <t>)</t>
    </r>
  </si>
  <si>
    <r>
      <t>Premium Value    
 (</t>
    </r>
    <r>
      <rPr>
        <b/>
        <sz val="10"/>
        <rFont val="Rupee Foradian"/>
        <family val="2"/>
      </rPr>
      <t>`</t>
    </r>
    <r>
      <rPr>
        <b/>
        <sz val="10"/>
        <rFont val="Garamond"/>
        <family val="1"/>
      </rPr>
      <t>)</t>
    </r>
  </si>
  <si>
    <r>
      <t>Issue Price (</t>
    </r>
    <r>
      <rPr>
        <b/>
        <sz val="10"/>
        <rFont val="Rupee Foradian"/>
        <family val="2"/>
      </rPr>
      <t>`</t>
    </r>
    <r>
      <rPr>
        <b/>
        <sz val="10"/>
        <rFont val="Garamond"/>
        <family val="1"/>
      </rPr>
      <t>)</t>
    </r>
  </si>
  <si>
    <r>
      <t>Size of Issue 
 (</t>
    </r>
    <r>
      <rPr>
        <b/>
        <sz val="10"/>
        <rFont val="Rupee Foradian"/>
        <family val="2"/>
      </rPr>
      <t>`</t>
    </r>
    <r>
      <rPr>
        <b/>
        <sz val="10"/>
        <rFont val="Garamond"/>
        <family val="1"/>
      </rPr>
      <t>crore)</t>
    </r>
  </si>
  <si>
    <t>Rights</t>
  </si>
  <si>
    <t>Source: SEBI.</t>
  </si>
  <si>
    <t>Target Company</t>
  </si>
  <si>
    <t>Acquirer</t>
  </si>
  <si>
    <t>Offer Opening 
Date</t>
  </si>
  <si>
    <t>Offer 
Closing Date</t>
  </si>
  <si>
    <t xml:space="preserve">Offer Size </t>
  </si>
  <si>
    <r>
      <t>Offer
 Price 
(</t>
    </r>
    <r>
      <rPr>
        <b/>
        <sz val="10"/>
        <rFont val="Rupee Foradian"/>
        <family val="2"/>
      </rPr>
      <t>`</t>
    </r>
    <r>
      <rPr>
        <b/>
        <sz val="10"/>
        <rFont val="Garamond"/>
        <family val="1"/>
      </rPr>
      <t>) per share</t>
    </r>
  </si>
  <si>
    <t>No. of 
Shares</t>
  </si>
  <si>
    <t>Percent of Equity 
Capital</t>
  </si>
  <si>
    <t>Year/Month</t>
  </si>
  <si>
    <t>Open Offers</t>
  </si>
  <si>
    <t>Objectives</t>
  </si>
  <si>
    <t>Total</t>
  </si>
  <si>
    <t>Change in Control 
of Management</t>
  </si>
  <si>
    <t>Consolidation of
 Holdings</t>
  </si>
  <si>
    <t>Substantial 
Acquisition</t>
  </si>
  <si>
    <t>No. of offers</t>
  </si>
  <si>
    <r>
      <t>Amount (</t>
    </r>
    <r>
      <rPr>
        <b/>
        <sz val="10"/>
        <rFont val="Rupee Foradian"/>
        <family val="2"/>
      </rPr>
      <t>`</t>
    </r>
    <r>
      <rPr>
        <b/>
        <sz val="10"/>
        <rFont val="Garamond"/>
        <family val="1"/>
      </rPr>
      <t xml:space="preserve"> crore)</t>
    </r>
  </si>
  <si>
    <t>Year/ Month</t>
  </si>
  <si>
    <t xml:space="preserve"> Category-wise</t>
  </si>
  <si>
    <t>Issue-type</t>
  </si>
  <si>
    <t>Instrument-wise</t>
  </si>
  <si>
    <t xml:space="preserve">Public </t>
  </si>
  <si>
    <t xml:space="preserve">      Listed</t>
  </si>
  <si>
    <t>IPOs</t>
  </si>
  <si>
    <t>Equities</t>
  </si>
  <si>
    <t xml:space="preserve">   CCPS/FCDs*</t>
  </si>
  <si>
    <t>Debt</t>
  </si>
  <si>
    <t>At Par</t>
  </si>
  <si>
    <t>At Premium</t>
  </si>
  <si>
    <t>No. of issues</t>
  </si>
  <si>
    <t xml:space="preserve">5. Equity public issues also includes issues listed on SME platform. </t>
  </si>
  <si>
    <t>No. of issue</t>
  </si>
  <si>
    <r>
      <t>Amount               (</t>
    </r>
    <r>
      <rPr>
        <b/>
        <sz val="10"/>
        <rFont val="Rupee Foradian"/>
        <family val="2"/>
      </rPr>
      <t>`</t>
    </r>
    <r>
      <rPr>
        <b/>
        <sz val="10"/>
        <rFont val="Garamond"/>
        <family val="1"/>
      </rPr>
      <t xml:space="preserve"> crore)</t>
    </r>
  </si>
  <si>
    <t>Source: SEBI</t>
  </si>
  <si>
    <t>Industry</t>
  </si>
  <si>
    <r>
      <t>Amount (</t>
    </r>
    <r>
      <rPr>
        <b/>
        <sz val="10"/>
        <rFont val="Rupee Foradian"/>
        <family val="2"/>
      </rPr>
      <t>`</t>
    </r>
    <r>
      <rPr>
        <b/>
        <sz val="10"/>
        <rFont val="Garamond"/>
        <family val="1"/>
      </rPr>
      <t>crore)</t>
    </r>
  </si>
  <si>
    <t>Cement &amp; Construction</t>
  </si>
  <si>
    <t>Chemical</t>
  </si>
  <si>
    <t>Electronics</t>
  </si>
  <si>
    <t>Engineering</t>
  </si>
  <si>
    <t>Entertainment</t>
  </si>
  <si>
    <t>Food Processing</t>
  </si>
  <si>
    <t>Telecommunication</t>
  </si>
  <si>
    <t>Textile</t>
  </si>
  <si>
    <t>Others</t>
  </si>
  <si>
    <t>Year/
Month</t>
  </si>
  <si>
    <t xml:space="preserve"> Total</t>
  </si>
  <si>
    <t>Sector-wise</t>
  </si>
  <si>
    <t>Region-wise</t>
  </si>
  <si>
    <t xml:space="preserve"> Private</t>
  </si>
  <si>
    <t xml:space="preserve"> Public</t>
  </si>
  <si>
    <t xml:space="preserve"> Northern</t>
  </si>
  <si>
    <t xml:space="preserve"> Eastern</t>
  </si>
  <si>
    <t>Western</t>
  </si>
  <si>
    <t>Southern</t>
  </si>
  <si>
    <t xml:space="preserve">Year/
Month </t>
  </si>
  <si>
    <t xml:space="preserve">  &lt; 5 crore</t>
  </si>
  <si>
    <t>≥ 5crore - &lt; 10crore</t>
  </si>
  <si>
    <t xml:space="preserve">  ≥ 10 crore - &lt; 50 crore</t>
  </si>
  <si>
    <t xml:space="preserve">  ≥ 50 crore - &lt; 100 crore</t>
  </si>
  <si>
    <t xml:space="preserve">   ≥ 100 crore</t>
  </si>
  <si>
    <t>Year/           Month</t>
  </si>
  <si>
    <t>NSE</t>
  </si>
  <si>
    <t>BSE</t>
  </si>
  <si>
    <t>Common</t>
  </si>
  <si>
    <t xml:space="preserve">Notes: 1. The above data includes both "no. of issues" and "Amount" raised on conversion of convertible securities issued on QIP basis. </t>
  </si>
  <si>
    <t>Source: BSE and NSE.</t>
  </si>
  <si>
    <t>No. of Issues</t>
  </si>
  <si>
    <r>
      <rPr>
        <b/>
        <sz val="10"/>
        <rFont val="Garamond"/>
        <family val="1"/>
      </rPr>
      <t>Amount</t>
    </r>
    <r>
      <rPr>
        <b/>
        <sz val="10"/>
        <rFont val="Rupee Foradian"/>
        <family val="2"/>
      </rPr>
      <t xml:space="preserve"> </t>
    </r>
    <r>
      <rPr>
        <b/>
        <sz val="10"/>
        <rFont val="Garamond"/>
        <family val="1"/>
      </rPr>
      <t>(</t>
    </r>
    <r>
      <rPr>
        <sz val="10"/>
        <rFont val="Rupee Foradian"/>
        <family val="2"/>
      </rPr>
      <t>`</t>
    </r>
    <r>
      <rPr>
        <b/>
        <sz val="10"/>
        <rFont val="Garamond"/>
        <family val="1"/>
      </rPr>
      <t>crore)</t>
    </r>
  </si>
  <si>
    <t xml:space="preserve"> </t>
  </si>
  <si>
    <t>MSEI</t>
  </si>
  <si>
    <t>No. of Trades</t>
  </si>
  <si>
    <r>
      <t>Traded Value 
(</t>
    </r>
    <r>
      <rPr>
        <b/>
        <sz val="10"/>
        <rFont val="Rupee Foradian"/>
        <family val="2"/>
      </rPr>
      <t>`</t>
    </r>
    <r>
      <rPr>
        <b/>
        <sz val="10"/>
        <rFont val="Garamond"/>
        <family val="1"/>
      </rPr>
      <t xml:space="preserve"> crore)</t>
    </r>
  </si>
  <si>
    <t>Investment Grade</t>
  </si>
  <si>
    <t>Non-Investment Grade</t>
  </si>
  <si>
    <t>Highest Safety (AAA)</t>
  </si>
  <si>
    <t>High Safety (AA)</t>
  </si>
  <si>
    <t>Adequate Safety (A)</t>
  </si>
  <si>
    <t>Moderate Safety (BBB)</t>
  </si>
  <si>
    <r>
      <t>Amount              (</t>
    </r>
    <r>
      <rPr>
        <b/>
        <sz val="10"/>
        <rFont val="Rupee Foradian"/>
        <family val="2"/>
      </rPr>
      <t>`</t>
    </r>
    <r>
      <rPr>
        <b/>
        <sz val="10"/>
        <rFont val="Garamond"/>
        <family val="1"/>
      </rPr>
      <t xml:space="preserve"> crore)</t>
    </r>
  </si>
  <si>
    <t>Source: Credit Rating Agencies.</t>
  </si>
  <si>
    <t xml:space="preserve">   Grade 
Period</t>
  </si>
  <si>
    <t>Upgraded</t>
  </si>
  <si>
    <t>Downgraded</t>
  </si>
  <si>
    <t>Reaffirmed</t>
  </si>
  <si>
    <t>Rating Watch</t>
  </si>
  <si>
    <t>Withdrawn/ Suspended</t>
  </si>
  <si>
    <t>Stock Exchanges</t>
  </si>
  <si>
    <t>Ahmedabad</t>
  </si>
  <si>
    <t>Calcutta</t>
  </si>
  <si>
    <t>Source:  Exchanges.</t>
  </si>
  <si>
    <t>Year/      Month</t>
  </si>
  <si>
    <t xml:space="preserve">No. of Companies Listed </t>
  </si>
  <si>
    <t xml:space="preserve">No. of Companies Permitted* </t>
  </si>
  <si>
    <t xml:space="preserve">No. of companies traded </t>
  </si>
  <si>
    <t>No. of Trading Days</t>
  </si>
  <si>
    <t>No. of Trades (Lakh)</t>
  </si>
  <si>
    <t>Traded Quantity (Lakh)</t>
  </si>
  <si>
    <r>
      <t>Turnover (</t>
    </r>
    <r>
      <rPr>
        <b/>
        <sz val="10"/>
        <rFont val="Rupee Foradian"/>
        <family val="2"/>
      </rPr>
      <t xml:space="preserve">` </t>
    </r>
    <r>
      <rPr>
        <b/>
        <sz val="10"/>
        <rFont val="Garamond"/>
        <family val="1"/>
      </rPr>
      <t>crore)</t>
    </r>
  </si>
  <si>
    <r>
      <t>Average Daily Turnover (</t>
    </r>
    <r>
      <rPr>
        <b/>
        <sz val="10"/>
        <rFont val="Rupee Foradian"/>
        <family val="2"/>
      </rPr>
      <t xml:space="preserve">` </t>
    </r>
    <r>
      <rPr>
        <b/>
        <sz val="10"/>
        <rFont val="Garamond"/>
        <family val="1"/>
      </rPr>
      <t>crore)</t>
    </r>
  </si>
  <si>
    <r>
      <t>Average Trade Size (</t>
    </r>
    <r>
      <rPr>
        <b/>
        <sz val="10"/>
        <rFont val="Rupee Foradian"/>
        <family val="2"/>
      </rPr>
      <t>`</t>
    </r>
    <r>
      <rPr>
        <b/>
        <sz val="10"/>
        <rFont val="Garamond"/>
        <family val="1"/>
      </rPr>
      <t>)</t>
    </r>
  </si>
  <si>
    <t>Demat Securities Traded (Lakh)</t>
  </si>
  <si>
    <r>
      <t>Demat Turnover (</t>
    </r>
    <r>
      <rPr>
        <b/>
        <sz val="10"/>
        <rFont val="Rupee Foradian"/>
        <family val="2"/>
      </rPr>
      <t>`</t>
    </r>
    <r>
      <rPr>
        <b/>
        <sz val="10"/>
        <rFont val="Rupee"/>
      </rPr>
      <t xml:space="preserve"> </t>
    </r>
    <r>
      <rPr>
        <b/>
        <sz val="10"/>
        <rFont val="Garamond"/>
        <family val="1"/>
      </rPr>
      <t xml:space="preserve">crore) </t>
    </r>
  </si>
  <si>
    <r>
      <t>Market  Capitalisation (</t>
    </r>
    <r>
      <rPr>
        <b/>
        <sz val="10"/>
        <rFont val="Rupee Foradian"/>
        <family val="2"/>
      </rPr>
      <t>`</t>
    </r>
    <r>
      <rPr>
        <b/>
        <sz val="10"/>
        <rFont val="Rupee"/>
      </rPr>
      <t xml:space="preserve"> </t>
    </r>
    <r>
      <rPr>
        <b/>
        <sz val="10"/>
        <rFont val="Garamond"/>
        <family val="1"/>
      </rPr>
      <t xml:space="preserve">crore) </t>
    </r>
  </si>
  <si>
    <t xml:space="preserve">S&amp;P BSE Sensex </t>
  </si>
  <si>
    <t>High</t>
  </si>
  <si>
    <t>Low</t>
  </si>
  <si>
    <t>Close</t>
  </si>
  <si>
    <t>Source: BSE .</t>
  </si>
  <si>
    <t>Year/         Month</t>
  </si>
  <si>
    <t xml:space="preserve">No. of Companies Permitted </t>
  </si>
  <si>
    <t>No. of Companies Traded</t>
  </si>
  <si>
    <r>
      <t>Turnover (</t>
    </r>
    <r>
      <rPr>
        <b/>
        <sz val="10"/>
        <rFont val="Rupee Foradian"/>
        <family val="2"/>
      </rPr>
      <t>`</t>
    </r>
    <r>
      <rPr>
        <b/>
        <sz val="10"/>
        <rFont val="Garamond"/>
        <family val="1"/>
      </rPr>
      <t>crore)</t>
    </r>
  </si>
  <si>
    <r>
      <t>Average Daily Turnover (</t>
    </r>
    <r>
      <rPr>
        <b/>
        <sz val="10"/>
        <rFont val="Rupee Foradian"/>
        <family val="2"/>
      </rPr>
      <t>`</t>
    </r>
    <r>
      <rPr>
        <b/>
        <sz val="10"/>
        <rFont val="Garamond"/>
        <family val="1"/>
      </rPr>
      <t xml:space="preserve"> crore)</t>
    </r>
  </si>
  <si>
    <r>
      <t>Demat Turnover (</t>
    </r>
    <r>
      <rPr>
        <b/>
        <sz val="10"/>
        <rFont val="Rupee Foradian"/>
        <family val="2"/>
      </rPr>
      <t>`</t>
    </r>
    <r>
      <rPr>
        <b/>
        <sz val="10"/>
        <rFont val="Garamond"/>
        <family val="1"/>
      </rPr>
      <t xml:space="preserve"> crore) </t>
    </r>
  </si>
  <si>
    <r>
      <t>Market  Capitalisation (</t>
    </r>
    <r>
      <rPr>
        <b/>
        <sz val="10"/>
        <rFont val="Rupee Foradian"/>
        <family val="2"/>
      </rPr>
      <t>`</t>
    </r>
    <r>
      <rPr>
        <b/>
        <sz val="10"/>
        <rFont val="Garamond"/>
        <family val="1"/>
      </rPr>
      <t xml:space="preserve"> crore) </t>
    </r>
  </si>
  <si>
    <t>Source: NSE</t>
  </si>
  <si>
    <t xml:space="preserve">          (Percentage share in Turnover)</t>
  </si>
  <si>
    <t>City</t>
  </si>
  <si>
    <t>Stock Exchange/City</t>
  </si>
  <si>
    <t>Bengaluru</t>
  </si>
  <si>
    <t>Vadodra</t>
  </si>
  <si>
    <t>Bhubneshwar</t>
  </si>
  <si>
    <t>Chennai</t>
  </si>
  <si>
    <t>Ernakulum</t>
  </si>
  <si>
    <t>Coimbatore</t>
  </si>
  <si>
    <t>New Delhi</t>
  </si>
  <si>
    <t>Guwahati</t>
  </si>
  <si>
    <t>Hyderabad</t>
  </si>
  <si>
    <t>Indore</t>
  </si>
  <si>
    <t>Jaipur</t>
  </si>
  <si>
    <t>Kanpur</t>
  </si>
  <si>
    <t>Kolkata</t>
  </si>
  <si>
    <t>Ludhiana</t>
  </si>
  <si>
    <t>Mangalore</t>
  </si>
  <si>
    <t>Mumbai</t>
  </si>
  <si>
    <t>Patna</t>
  </si>
  <si>
    <t>Pune</t>
  </si>
  <si>
    <t>Rajkot</t>
  </si>
  <si>
    <t>Percentage Share in Turnover</t>
  </si>
  <si>
    <t>Proprietary</t>
  </si>
  <si>
    <t>FPI</t>
  </si>
  <si>
    <t>Banks</t>
  </si>
  <si>
    <t xml:space="preserve">Source: BSE. </t>
  </si>
  <si>
    <t>`</t>
  </si>
  <si>
    <t>Source: NSE.</t>
  </si>
  <si>
    <t>Source: BSE and NSE</t>
  </si>
  <si>
    <t>Source: BSE.</t>
  </si>
  <si>
    <t xml:space="preserve">Source: NSE. </t>
  </si>
  <si>
    <t>Name of Security</t>
  </si>
  <si>
    <r>
      <t>Issued Capital     (</t>
    </r>
    <r>
      <rPr>
        <b/>
        <sz val="10"/>
        <rFont val="Rupee Foradian"/>
        <family val="2"/>
      </rPr>
      <t xml:space="preserve">` </t>
    </r>
    <r>
      <rPr>
        <b/>
        <sz val="10"/>
        <rFont val="Garamond"/>
        <family val="1"/>
      </rPr>
      <t>crore)</t>
    </r>
  </si>
  <si>
    <r>
      <t>Free Float Market Capitalisation (</t>
    </r>
    <r>
      <rPr>
        <b/>
        <sz val="10"/>
        <rFont val="Rupee Foradian"/>
        <family val="2"/>
      </rPr>
      <t>`</t>
    </r>
    <r>
      <rPr>
        <b/>
        <sz val="10"/>
        <rFont val="Garamond"/>
        <family val="1"/>
      </rPr>
      <t xml:space="preserve"> crore)</t>
    </r>
  </si>
  <si>
    <t xml:space="preserve">Weightage (Percent)   </t>
  </si>
  <si>
    <t>Beta</t>
  </si>
  <si>
    <r>
      <t>R</t>
    </r>
    <r>
      <rPr>
        <b/>
        <vertAlign val="superscript"/>
        <sz val="10"/>
        <rFont val="Garamond"/>
        <family val="1"/>
      </rPr>
      <t>2</t>
    </r>
  </si>
  <si>
    <t>Daily Volatility (Percent)</t>
  </si>
  <si>
    <t>Monthly Return (Percent)</t>
  </si>
  <si>
    <t xml:space="preserve">Impact Cost (Percent) </t>
  </si>
  <si>
    <t>Notes: 1. Beta &amp; R2 are calculated for the trailing 12 months. Beta measures the  degree to which any portfolio of stocks is affected as compared to the effect on the market as a whole.</t>
  </si>
  <si>
    <t>2. The coefficient of determination (R2) measures the strength of relationship between two variables the return on  a security versus that of the market.</t>
  </si>
  <si>
    <t>3. Volatility is the standard deviation of the daily returns for the trailing 12 months.</t>
  </si>
  <si>
    <t>4. Impact cost is calculated as the difference between actual buy price and ideal buy price, divided by ideal buy price, multiplied by 100. Hence ideal price is calculated as (best buy + best sell)/2.</t>
  </si>
  <si>
    <r>
      <t xml:space="preserve">5. The above is calculated for a month for the portfolio size of </t>
    </r>
    <r>
      <rPr>
        <b/>
        <sz val="9"/>
        <color indexed="8"/>
        <rFont val="Rupee Foradian"/>
        <family val="2"/>
      </rPr>
      <t xml:space="preserve">` </t>
    </r>
    <r>
      <rPr>
        <b/>
        <sz val="9"/>
        <color indexed="8"/>
        <rFont val="Garamond"/>
        <family val="1"/>
      </rPr>
      <t>5 lakh.  It is calculated for the current month.</t>
    </r>
  </si>
  <si>
    <r>
      <t>Issued Capital     (</t>
    </r>
    <r>
      <rPr>
        <b/>
        <sz val="10"/>
        <rFont val="Rupee Foradian"/>
        <family val="2"/>
      </rPr>
      <t>`</t>
    </r>
    <r>
      <rPr>
        <b/>
        <sz val="10"/>
        <rFont val="Garamond"/>
        <family val="1"/>
      </rPr>
      <t xml:space="preserve"> crore)</t>
    </r>
  </si>
  <si>
    <t>Notes: 1. Beta &amp; R2 are calculated for the the trailing 12 months. Beta measures the  degree to which any portfolio of stocks is affected as compared to the effect on the market as a whole.</t>
  </si>
  <si>
    <t>3. Volatility is the standard deviation of the daily returns for the the trailing 12 months.</t>
  </si>
  <si>
    <r>
      <t xml:space="preserve">5. The above is calculated for a month for the portfolio size of </t>
    </r>
    <r>
      <rPr>
        <b/>
        <sz val="9"/>
        <color indexed="8"/>
        <rFont val="Rupee Foradian"/>
        <family val="2"/>
      </rPr>
      <t>`</t>
    </r>
    <r>
      <rPr>
        <b/>
        <sz val="9"/>
        <color indexed="8"/>
        <rFont val="Garamond"/>
        <family val="1"/>
      </rPr>
      <t>5 lakh.  It is calculated for the current month.</t>
    </r>
  </si>
  <si>
    <t>Advances</t>
  </si>
  <si>
    <t>Declines</t>
  </si>
  <si>
    <t>Advance / Decline Ratio</t>
  </si>
  <si>
    <t xml:space="preserve">Note: Advance/Decline is calculated based on the average price methodology.                                                                           </t>
  </si>
  <si>
    <t>Stock Exchanges (Commodity Derivatives Market)</t>
  </si>
  <si>
    <t>Brokers (Commodity Derivatives Market)</t>
  </si>
  <si>
    <t>Sub-brokers (Cash Segment)*</t>
  </si>
  <si>
    <t>Notes: 1. * Excludes Mutual Fund Schemes from Feb 2013. 2. Market capitalisation pertains to the number of companies traded.</t>
  </si>
  <si>
    <t>Notes: 1. Demat turnover includes turnover of all securities which are available for trading in Demat mode. 2. Market capitalisation pertains to the number of companies traded.</t>
  </si>
  <si>
    <t>1. The city-wise distribution of turnover is based on the cities uploaded in the UCC database of the Exchange for clientele trades and member's registered office city for proprietary trades.</t>
  </si>
  <si>
    <t>Note: 1. All the issues are compiled from the Prospectus’ of Issuer Companies filed with SEBI.</t>
  </si>
  <si>
    <t>2015-16</t>
  </si>
  <si>
    <t>2016-17$</t>
  </si>
  <si>
    <t>Both NSE and BSE</t>
  </si>
  <si>
    <t xml:space="preserve">INFOSYS LTD </t>
  </si>
  <si>
    <t xml:space="preserve">HDFC BANK   </t>
  </si>
  <si>
    <t xml:space="preserve">ITC LTD.    </t>
  </si>
  <si>
    <t xml:space="preserve">HDFC        </t>
  </si>
  <si>
    <t xml:space="preserve">RELIANCE    </t>
  </si>
  <si>
    <t xml:space="preserve">ICICI BANK  </t>
  </si>
  <si>
    <t xml:space="preserve">TCS LTD.    </t>
  </si>
  <si>
    <t>LARSEN &amp; TOU</t>
  </si>
  <si>
    <t xml:space="preserve">SUN PHARMA. </t>
  </si>
  <si>
    <t xml:space="preserve">AXIS BANK   </t>
  </si>
  <si>
    <t xml:space="preserve">TATA MOTORS </t>
  </si>
  <si>
    <t xml:space="preserve">HIND UNI LT </t>
  </si>
  <si>
    <t xml:space="preserve">MAH &amp; MAH   </t>
  </si>
  <si>
    <t xml:space="preserve">STATE BANK  </t>
  </si>
  <si>
    <t xml:space="preserve">BHARTI ARTL </t>
  </si>
  <si>
    <t xml:space="preserve">MARUTISUZUK </t>
  </si>
  <si>
    <t xml:space="preserve">DR.REDDY'S  </t>
  </si>
  <si>
    <t xml:space="preserve">ONGC CORPN  </t>
  </si>
  <si>
    <t>ASIAN PAINTS</t>
  </si>
  <si>
    <t xml:space="preserve">COAL INDIA  </t>
  </si>
  <si>
    <t xml:space="preserve">WIPRO LTD.  </t>
  </si>
  <si>
    <t xml:space="preserve">HEROMOTOCO  </t>
  </si>
  <si>
    <t xml:space="preserve">BAJAJ AUTO  </t>
  </si>
  <si>
    <t xml:space="preserve">NTPC LTD    </t>
  </si>
  <si>
    <t xml:space="preserve">CIPLA LTD.  </t>
  </si>
  <si>
    <t xml:space="preserve">TATA STEEL  </t>
  </si>
  <si>
    <t xml:space="preserve">ADANI PORTS </t>
  </si>
  <si>
    <t>GAIL (I) LTD</t>
  </si>
  <si>
    <t>Airlines</t>
  </si>
  <si>
    <t>Automobile</t>
  </si>
  <si>
    <t>Banking and Finance</t>
  </si>
  <si>
    <t>Consumer Services</t>
  </si>
  <si>
    <t>Electrical Equipment/ Production</t>
  </si>
  <si>
    <t>Financial Services</t>
  </si>
  <si>
    <t>Healthcare and pharma</t>
  </si>
  <si>
    <t>Hotels</t>
  </si>
  <si>
    <t xml:space="preserve">Information Technology </t>
  </si>
  <si>
    <t>Misc.</t>
  </si>
  <si>
    <t>Roads &amp; Highways</t>
  </si>
  <si>
    <t>Infrastructure Investment Trusts (InVIT)</t>
  </si>
  <si>
    <t xml:space="preserve">      Grade
Period</t>
  </si>
  <si>
    <t>6. As per NSE circular dated February 22, 2016, the equity securities with Differential Voting Rights (DVRs) would be eligible for inclusion in an index subject to fulfilment of the eligibility criteria laid down by NSE.</t>
  </si>
  <si>
    <t>1. *Stock brokers/sub-brokers pertaining to active stock exchanges.</t>
  </si>
  <si>
    <t xml:space="preserve">4. The total provided in the Annexure and Statistical Tables June not always match with the sum total of the break-ups due to decimal differences. </t>
  </si>
  <si>
    <t>Power</t>
  </si>
  <si>
    <t>Oil &amp; Natural Gas</t>
  </si>
  <si>
    <t>No. of  issues</t>
  </si>
  <si>
    <t xml:space="preserve">Nifty 50 Index </t>
  </si>
  <si>
    <t xml:space="preserve">POWER GRID  </t>
  </si>
  <si>
    <t>Table 16: Distribution of Turnover on Cash Segments of Exchanges (` crore)</t>
  </si>
  <si>
    <t>Depository Participants-NSDL                                 </t>
  </si>
  <si>
    <t>Depository Participants-CDSL</t>
  </si>
  <si>
    <t>Research Analysts</t>
  </si>
  <si>
    <t>HDFC BANK LTD.</t>
  </si>
  <si>
    <t>HOUSING DEVELOPMENT FINANCE CORPORATION LTD.</t>
  </si>
  <si>
    <t>I T C LTD.</t>
  </si>
  <si>
    <t>INFOSYS LTD.</t>
  </si>
  <si>
    <t>RELIANCE INDUSTRIES LTD.</t>
  </si>
  <si>
    <t>ICICI BANK LTD.</t>
  </si>
  <si>
    <t>TATA CONSULTANCY SERVICES LTD.</t>
  </si>
  <si>
    <t>LARSEN &amp; TOUBRO LTD.</t>
  </si>
  <si>
    <t>TATA MOTORS LTD.</t>
  </si>
  <si>
    <t>AXIS BANK LTD.</t>
  </si>
  <si>
    <t>KOTAK MAHINDRA BANK LTD.</t>
  </si>
  <si>
    <t>SUN PHARMACEUTICAL INDUSTRIES LTD.</t>
  </si>
  <si>
    <t>STATE BANK OF INDIA</t>
  </si>
  <si>
    <t>MARUTI SUZUKI INDIA LTD.</t>
  </si>
  <si>
    <t>MAHINDRA &amp; MAHINDRA LTD.</t>
  </si>
  <si>
    <t>HINDUSTAN UNILEVER LTD.</t>
  </si>
  <si>
    <t>INDUSIND BANK LTD.</t>
  </si>
  <si>
    <t>ASIAN PAINTS LTD.</t>
  </si>
  <si>
    <t>HERO MOTOCORP LTD.</t>
  </si>
  <si>
    <t>YES BANK LTD.</t>
  </si>
  <si>
    <t>HCL TECHNOLOGIES LTD.</t>
  </si>
  <si>
    <t>BHARTI AIRTEL LTD.</t>
  </si>
  <si>
    <t>OIL &amp; NATURAL GAS CORPORATION LTD.</t>
  </si>
  <si>
    <t>ULTRATECH CEMENT LTD.</t>
  </si>
  <si>
    <t>BAJAJ AUTO LTD.</t>
  </si>
  <si>
    <t>POWER GRID CORPORATION OF INDIA LTD.</t>
  </si>
  <si>
    <t>NTPC LTD.</t>
  </si>
  <si>
    <t>DR. REDDY'S LABORATORIES LTD.</t>
  </si>
  <si>
    <t>LUPIN LTD.</t>
  </si>
  <si>
    <t>WIPRO LTD.</t>
  </si>
  <si>
    <t>BHARAT PETROLEUM CORPORATION LTD.</t>
  </si>
  <si>
    <t>EICHER MOTORS LTD.</t>
  </si>
  <si>
    <t>GRASIM INDUSTRIES LTD.</t>
  </si>
  <si>
    <t>ZEE ENTERTAINMENT ENTERPRISES LTD.</t>
  </si>
  <si>
    <t>CIPLA LTD.</t>
  </si>
  <si>
    <t>TECH MAHINDRA LTD.</t>
  </si>
  <si>
    <t>TATA STEEL LTD.</t>
  </si>
  <si>
    <t>ADANI PORTS AND SPECIAL ECONOMIC ZONE LTD.</t>
  </si>
  <si>
    <t>BOSCH LTD.</t>
  </si>
  <si>
    <t>AMBUJA CEMENTS LTD.</t>
  </si>
  <si>
    <t>AUROBINDO PHARMA LTD.</t>
  </si>
  <si>
    <t>HINDALCO INDUSTRIES LTD.</t>
  </si>
  <si>
    <t>BHARTI INFRATEL LTD.</t>
  </si>
  <si>
    <t>GAIL (INDIA) LTD.</t>
  </si>
  <si>
    <t>TATA MOTORS LTD DVR</t>
  </si>
  <si>
    <t>ACC LTD.</t>
  </si>
  <si>
    <t>BANK OF BARODA</t>
  </si>
  <si>
    <t>TATA POWER CO. LTD.</t>
  </si>
  <si>
    <t>BHARAT HEAVY ELECTRICALS LTD.</t>
  </si>
  <si>
    <t>IDEA CELLULAR LTD.</t>
  </si>
  <si>
    <t>figures should be in indian system</t>
  </si>
  <si>
    <t>Notes: 1. The total provides category-wise total of any of the three sub-categories viz. public plus rights or issuer-type(listed plus IPOs) or instrument-wise(equities plus CCPS/FCDs plus debt). 2. Amount for public debt issue for last two months is provisional and may get updated 3. All the Issues are compiled from the Prospectus’ of Issuer Companies filed with SEBI. 4. * CCPS: Compulsory Convertible Preference Shares, FCDs: Fully Convertible Debentures.</t>
  </si>
  <si>
    <t>Insurance</t>
  </si>
  <si>
    <t>Equity Shares</t>
  </si>
  <si>
    <t>Table 32: Settlement Statistics in Equity Derivatives Segment at BSE and NSE (` crore)</t>
  </si>
  <si>
    <t>Table 40: Settlement Statistics of Currency Derivatives Segment (` crore)</t>
  </si>
  <si>
    <t>Table 44: Maturity-wise Turnover in Currency Derivative Segment of NSE  (` crore)</t>
  </si>
  <si>
    <t>Table 45: Maturity-wise Turnover in Currency Derivative Segment of MSEI (` crore)</t>
  </si>
  <si>
    <t>Table 46: Maturity-wise Turnover in Currency Derivative Segment of BSE (` crore)</t>
  </si>
  <si>
    <t>Table 48: Settlement Statistics in Interest Rate Futures at BSE, NSE and MSEI (` crore)</t>
  </si>
  <si>
    <t>Table 50: Notional Value of Offshore Derivative Instruments (ODIs) Vs Assets Under Custody (AUC) of FPIs/Deemed FPIs (` crore)</t>
  </si>
  <si>
    <t>Table 52: Trends in Resource Mobilization by Mutual Funds (` crore)</t>
  </si>
  <si>
    <t>Table 54: Scheme-wise Resource Mobilisation and Assets under Management by Mutual Funds (` crore)</t>
  </si>
  <si>
    <t>Table 56: Trends in Transactions on Stock Exchanges by Mutual Funds (` crore)</t>
  </si>
  <si>
    <r>
      <t>Table 53: Type-wise Resource Mobilisation by Mutual Funds: Open-ended and Close-ended (</t>
    </r>
    <r>
      <rPr>
        <sz val="11"/>
        <color theme="1"/>
        <rFont val="Rupee Foradian"/>
        <family val="2"/>
      </rPr>
      <t>`</t>
    </r>
    <r>
      <rPr>
        <sz val="11"/>
        <color theme="1"/>
        <rFont val="Calibri"/>
        <family val="2"/>
        <scheme val="minor"/>
      </rPr>
      <t xml:space="preserve"> crore)</t>
    </r>
  </si>
  <si>
    <t>Table 62: Trends in MCXCOMDEX of MCX and Dhaanya of NCDEX</t>
  </si>
  <si>
    <t xml:space="preserve">Table 63: Trends in Commodity Futures at MCX </t>
  </si>
  <si>
    <t xml:space="preserve">Table 64: Trends in Commodity Futures at NCDEX </t>
  </si>
  <si>
    <t xml:space="preserve">Table 65: Trends in Commodity Futures at NMCE </t>
  </si>
  <si>
    <t xml:space="preserve">Table 66: Category-wise Share in Turnover at MCX and NCDEX (percent) </t>
  </si>
  <si>
    <t>Table 67: Category-wise Percentage Share of Turnover &amp; Open Interest at MCX</t>
  </si>
  <si>
    <t>Table 68: Category-wise  Percentage Share of Turnover &amp; Open Interest at NCDEX</t>
  </si>
  <si>
    <t>Table 69: Category-wise Percentage Share of Turnover &amp; Open Interest at NMCE</t>
  </si>
  <si>
    <t>Table 70: Macro Economic Indicators</t>
  </si>
  <si>
    <t>Table 61: Commoditiy Exchanges - Number of Permitted Commodities for trading</t>
  </si>
  <si>
    <t xml:space="preserve">N.B.: </t>
  </si>
  <si>
    <t>Note: At NSE, number of companies traded also includes the number of companies not available for trading but permitted to trade only in the first week of every month.</t>
  </si>
  <si>
    <t>Percent of Traded to Listed</t>
  </si>
  <si>
    <t xml:space="preserve">No. of companies Traded </t>
  </si>
  <si>
    <t>No. of Companies Listed</t>
  </si>
  <si>
    <t xml:space="preserve"> BSE</t>
  </si>
  <si>
    <t>Month</t>
  </si>
  <si>
    <t xml:space="preserve">Note: Volatility is calculated as the standard deviation of the natural log of daily returns in indices for the respective period. </t>
  </si>
  <si>
    <t>Nifty 500</t>
  </si>
  <si>
    <t>Nifty Next 50</t>
  </si>
  <si>
    <t>Nifty 50</t>
  </si>
  <si>
    <t>BSE 500</t>
  </si>
  <si>
    <t xml:space="preserve">BSE 100 </t>
  </si>
  <si>
    <t>BSE Sensex</t>
  </si>
  <si>
    <t>Year/        Month</t>
  </si>
  <si>
    <t>Notes: 1. Data for Top N scrips has been compiled for all markets except Auction market &amp; Retail Debt Market and includes series EQ, BE,BT, BL and IL.</t>
  </si>
  <si>
    <t>Members</t>
  </si>
  <si>
    <t>Securities</t>
  </si>
  <si>
    <t>Top</t>
  </si>
  <si>
    <r>
      <t>SettlementGuarantee Fund (</t>
    </r>
    <r>
      <rPr>
        <b/>
        <sz val="10"/>
        <rFont val="Rupee Foradian"/>
        <family val="2"/>
      </rPr>
      <t>`</t>
    </r>
    <r>
      <rPr>
        <b/>
        <sz val="10"/>
        <rFont val="Garamond"/>
        <family val="1"/>
      </rPr>
      <t>crore)</t>
    </r>
  </si>
  <si>
    <r>
      <t>Securities Pay-in (</t>
    </r>
    <r>
      <rPr>
        <b/>
        <sz val="10"/>
        <rFont val="Rupee Foradian"/>
        <family val="2"/>
      </rPr>
      <t>`</t>
    </r>
    <r>
      <rPr>
        <b/>
        <sz val="10"/>
        <rFont val="Rupee"/>
      </rPr>
      <t xml:space="preserve"> </t>
    </r>
    <r>
      <rPr>
        <b/>
        <sz val="10"/>
        <rFont val="Garamond"/>
        <family val="1"/>
      </rPr>
      <t>crore)</t>
    </r>
  </si>
  <si>
    <r>
      <t>Funds Pay-in (</t>
    </r>
    <r>
      <rPr>
        <b/>
        <sz val="10"/>
        <rFont val="Rupee Foradian"/>
        <family val="2"/>
      </rPr>
      <t xml:space="preserve">` </t>
    </r>
    <r>
      <rPr>
        <b/>
        <sz val="10"/>
        <rFont val="Garamond"/>
        <family val="1"/>
      </rPr>
      <t>crore)</t>
    </r>
  </si>
  <si>
    <t>Percent of Short Delivery to Delivery Quantity</t>
  </si>
  <si>
    <t>Short Delivery (Auctioned quantity) (Lakh)</t>
  </si>
  <si>
    <t>Percent of Demat Delivered Value to Total Delivered Value</t>
  </si>
  <si>
    <r>
      <t>Delivered Value in Demat Mode     (</t>
    </r>
    <r>
      <rPr>
        <b/>
        <sz val="10"/>
        <rFont val="Rupee Foradian"/>
        <family val="2"/>
      </rPr>
      <t>`</t>
    </r>
    <r>
      <rPr>
        <b/>
        <sz val="10"/>
        <rFont val="Garamond"/>
        <family val="1"/>
      </rPr>
      <t xml:space="preserve"> crore)</t>
    </r>
  </si>
  <si>
    <t>Percent of Demat Delivered Quantity to Total Delivered Quantity</t>
  </si>
  <si>
    <t>Delivered Quantity in Demat Mode (Lakh)</t>
  </si>
  <si>
    <t>Percent  of Delivered Value to Total Turnover</t>
  </si>
  <si>
    <r>
      <t>Delivered Value      (</t>
    </r>
    <r>
      <rPr>
        <b/>
        <sz val="10"/>
        <rFont val="Rupee Foradian"/>
        <family val="2"/>
      </rPr>
      <t>`</t>
    </r>
    <r>
      <rPr>
        <b/>
        <sz val="10"/>
        <rFont val="Rupee"/>
      </rPr>
      <t xml:space="preserve"> </t>
    </r>
    <r>
      <rPr>
        <b/>
        <sz val="10"/>
        <rFont val="Garamond"/>
        <family val="1"/>
      </rPr>
      <t>crore)</t>
    </r>
  </si>
  <si>
    <r>
      <t>Value Settled (</t>
    </r>
    <r>
      <rPr>
        <b/>
        <sz val="10"/>
        <rFont val="Rupee Foradian"/>
        <family val="2"/>
      </rPr>
      <t>`</t>
    </r>
    <r>
      <rPr>
        <b/>
        <sz val="10"/>
        <rFont val="Garamond"/>
        <family val="1"/>
      </rPr>
      <t xml:space="preserve"> crore)</t>
    </r>
  </si>
  <si>
    <t>Percent of Delivered Quantity to Traded Quantity</t>
  </si>
  <si>
    <t>Delivered Quantity   (Lakh)</t>
  </si>
  <si>
    <t>Quantity Settled (Lakh)</t>
  </si>
  <si>
    <t>No. of Trades(Lakh)</t>
  </si>
  <si>
    <t xml:space="preserve">Year/     Month
</t>
  </si>
  <si>
    <r>
      <t>Settlement Guarantee Fund        (</t>
    </r>
    <r>
      <rPr>
        <b/>
        <sz val="10"/>
        <rFont val="Rupee Foradian"/>
        <family val="2"/>
      </rPr>
      <t xml:space="preserve">` </t>
    </r>
    <r>
      <rPr>
        <b/>
        <sz val="10"/>
        <rFont val="Garamond"/>
        <family val="1"/>
      </rPr>
      <t>crore)</t>
    </r>
  </si>
  <si>
    <r>
      <t>Securities Pay-in      (</t>
    </r>
    <r>
      <rPr>
        <b/>
        <sz val="10"/>
        <rFont val="Rupee Foradian"/>
        <family val="2"/>
      </rPr>
      <t>`</t>
    </r>
    <r>
      <rPr>
        <b/>
        <sz val="10"/>
        <rFont val="Rupee"/>
      </rPr>
      <t xml:space="preserve"> </t>
    </r>
    <r>
      <rPr>
        <b/>
        <sz val="10"/>
        <rFont val="Garamond"/>
        <family val="1"/>
      </rPr>
      <t>crore)</t>
    </r>
  </si>
  <si>
    <r>
      <t>Funds Pay-in             (</t>
    </r>
    <r>
      <rPr>
        <b/>
        <sz val="10"/>
        <rFont val="Rupee Foradian"/>
        <family val="2"/>
      </rPr>
      <t xml:space="preserve">` </t>
    </r>
    <r>
      <rPr>
        <b/>
        <sz val="10"/>
        <rFont val="Garamond"/>
        <family val="1"/>
      </rPr>
      <t>crore)</t>
    </r>
  </si>
  <si>
    <t>No. of Trades      (Lakh)</t>
  </si>
  <si>
    <t>Note: 1. Notional Turnover = (Strike Price + Premium) * Quantity.</t>
  </si>
  <si>
    <r>
      <t>Value      (</t>
    </r>
    <r>
      <rPr>
        <b/>
        <sz val="10"/>
        <rFont val="Rupee Foradian"/>
        <family val="2"/>
      </rPr>
      <t>`</t>
    </r>
    <r>
      <rPr>
        <b/>
        <sz val="10"/>
        <rFont val="Garamond"/>
        <family val="1"/>
      </rPr>
      <t xml:space="preserve"> crore)</t>
    </r>
  </si>
  <si>
    <t xml:space="preserve">No. of Contracts </t>
  </si>
  <si>
    <r>
      <t>Turnover (</t>
    </r>
    <r>
      <rPr>
        <b/>
        <sz val="10"/>
        <rFont val="Rupee Foradian"/>
        <family val="2"/>
      </rPr>
      <t>`</t>
    </r>
    <r>
      <rPr>
        <b/>
        <sz val="10"/>
        <rFont val="Garamond"/>
        <family val="1"/>
      </rPr>
      <t xml:space="preserve"> crore)</t>
    </r>
  </si>
  <si>
    <t>Put</t>
  </si>
  <si>
    <t>Call</t>
  </si>
  <si>
    <t>Open Interest at the end of month</t>
  </si>
  <si>
    <t>Stock Options</t>
  </si>
  <si>
    <t>Index Options</t>
  </si>
  <si>
    <t>Stock Futures</t>
  </si>
  <si>
    <t>Index Futures</t>
  </si>
  <si>
    <r>
      <t>Value   (</t>
    </r>
    <r>
      <rPr>
        <b/>
        <sz val="10"/>
        <rFont val="Rupee Foradian"/>
        <family val="2"/>
      </rPr>
      <t>`</t>
    </r>
    <r>
      <rPr>
        <b/>
        <sz val="10"/>
        <rFont val="Garamond"/>
        <family val="1"/>
      </rPr>
      <t xml:space="preserve"> crore)</t>
    </r>
  </si>
  <si>
    <t xml:space="preserve">Table 31: Trends in Equity Derivatives Segment at NSE (Turnover in Notional Value) </t>
  </si>
  <si>
    <t>Exercise Settlement</t>
  </si>
  <si>
    <t>Premium Settlement</t>
  </si>
  <si>
    <t>Final Settlement</t>
  </si>
  <si>
    <t>MTM Settlement</t>
  </si>
  <si>
    <t>Settlement Gurantee Fund</t>
  </si>
  <si>
    <t>Index/Stock Options</t>
  </si>
  <si>
    <t>Index/Stock Futures</t>
  </si>
  <si>
    <r>
      <t>Table 32: Settlement Statistics in Equity Derivatives Segment at BSE and NSE (</t>
    </r>
    <r>
      <rPr>
        <b/>
        <sz val="11"/>
        <rFont val="Rupee Foradian"/>
        <family val="2"/>
      </rPr>
      <t xml:space="preserve">` </t>
    </r>
    <r>
      <rPr>
        <b/>
        <sz val="12"/>
        <rFont val="Garamond"/>
        <family val="1"/>
      </rPr>
      <t>crore)</t>
    </r>
  </si>
  <si>
    <t>FII</t>
  </si>
  <si>
    <t>Pro</t>
  </si>
  <si>
    <t>Percentage Share in Open Interest</t>
  </si>
  <si>
    <t>IBOVESPA Futures</t>
  </si>
  <si>
    <t>FTSE/JSE Top 40 Futures</t>
  </si>
  <si>
    <t>MICEX Index Futures</t>
  </si>
  <si>
    <t>HANG SENG Index Futures</t>
  </si>
  <si>
    <t>BSE100</t>
  </si>
  <si>
    <t xml:space="preserve">BSE TECK INDEX                </t>
  </si>
  <si>
    <t xml:space="preserve">BSE OIL &amp; GAS INDEX           </t>
  </si>
  <si>
    <t xml:space="preserve">BSE BANKEX                    </t>
  </si>
  <si>
    <t xml:space="preserve">BSE 30 SENSEX                 </t>
  </si>
  <si>
    <t>Turnover (in Percentage)</t>
  </si>
  <si>
    <t>India VIX</t>
  </si>
  <si>
    <t>DJIA</t>
  </si>
  <si>
    <t>S&amp;P500</t>
  </si>
  <si>
    <t>FTSE100</t>
  </si>
  <si>
    <t>CNXINFRA</t>
  </si>
  <si>
    <t>CNXPSE</t>
  </si>
  <si>
    <t>NFTYMCAP50</t>
  </si>
  <si>
    <t>BANKNIFTY</t>
  </si>
  <si>
    <t>CNXIT</t>
  </si>
  <si>
    <t>NIFTY</t>
  </si>
  <si>
    <t>Notes: 1. Trading Value :- For Futures, Value of contract = Traded Qty*Traded Price. 2. For Options, Value of contract = Traded Qty*(Strike Price+Traded Premium)</t>
  </si>
  <si>
    <r>
      <t xml:space="preserve"> Value
(</t>
    </r>
    <r>
      <rPr>
        <b/>
        <sz val="10"/>
        <rFont val="Rupee Foradian"/>
        <family val="2"/>
      </rPr>
      <t>`</t>
    </r>
    <r>
      <rPr>
        <b/>
        <sz val="10"/>
        <rFont val="Rupee"/>
      </rPr>
      <t xml:space="preserve"> </t>
    </r>
    <r>
      <rPr>
        <b/>
        <sz val="10"/>
        <rFont val="Garamond"/>
        <family val="1"/>
      </rPr>
      <t>crore)</t>
    </r>
  </si>
  <si>
    <r>
      <t>Turnover (</t>
    </r>
    <r>
      <rPr>
        <b/>
        <sz val="10"/>
        <color indexed="8"/>
        <rFont val="Rupee Foradian"/>
        <family val="2"/>
      </rPr>
      <t>`</t>
    </r>
    <r>
      <rPr>
        <b/>
        <sz val="10"/>
        <color indexed="8"/>
        <rFont val="Garamond"/>
        <family val="1"/>
      </rPr>
      <t xml:space="preserve"> crore)</t>
    </r>
  </si>
  <si>
    <t>Turnover (` crore)</t>
  </si>
  <si>
    <t>Open Interest at the end of</t>
  </si>
  <si>
    <r>
      <t>Turnover (</t>
    </r>
    <r>
      <rPr>
        <b/>
        <sz val="10"/>
        <rFont val="Rupee Foradian"/>
        <family val="2"/>
      </rPr>
      <t>`</t>
    </r>
    <r>
      <rPr>
        <b/>
        <sz val="10"/>
        <rFont val="Rupee"/>
      </rPr>
      <t xml:space="preserve"> </t>
    </r>
    <r>
      <rPr>
        <b/>
        <sz val="10"/>
        <rFont val="Garamond"/>
        <family val="1"/>
      </rPr>
      <t>crore)</t>
    </r>
  </si>
  <si>
    <t>No. of Trading  Days</t>
  </si>
  <si>
    <t>Currency Options</t>
  </si>
  <si>
    <t>Currency Futures</t>
  </si>
  <si>
    <t>Source: MSEI</t>
  </si>
  <si>
    <r>
      <t>Value 
(</t>
    </r>
    <r>
      <rPr>
        <b/>
        <sz val="10"/>
        <rFont val="Rupee Foradian"/>
        <family val="2"/>
      </rPr>
      <t>`</t>
    </r>
    <r>
      <rPr>
        <b/>
        <sz val="10"/>
        <rFont val="Garamond"/>
        <family val="1"/>
      </rPr>
      <t xml:space="preserve"> crore)</t>
    </r>
  </si>
  <si>
    <t xml:space="preserve">Open Interest at the end of </t>
  </si>
  <si>
    <r>
      <rPr>
        <b/>
        <sz val="9"/>
        <color theme="1"/>
        <rFont val="Garamond"/>
        <family val="1"/>
      </rPr>
      <t>Source: BSE</t>
    </r>
  </si>
  <si>
    <t>Currency  Options</t>
  </si>
  <si>
    <t>Source: Respective stock exchanges</t>
  </si>
  <si>
    <t>Currency options</t>
  </si>
  <si>
    <r>
      <t>Table 40: Settlement Statistics of Currency Derivatives Segment (</t>
    </r>
    <r>
      <rPr>
        <b/>
        <sz val="11"/>
        <rFont val="Rupee Foradian"/>
        <family val="2"/>
      </rPr>
      <t>`</t>
    </r>
    <r>
      <rPr>
        <b/>
        <sz val="12"/>
        <rFont val="Garamond"/>
        <family val="1"/>
      </rPr>
      <t xml:space="preserve"> crore)</t>
    </r>
  </si>
  <si>
    <t xml:space="preserve">No. of Commodities in which contracts have been floated </t>
  </si>
  <si>
    <t>No. of Permitted Commodities</t>
  </si>
  <si>
    <t>NMCE</t>
  </si>
  <si>
    <t>MCX</t>
  </si>
  <si>
    <t>NCDEX</t>
  </si>
  <si>
    <t xml:space="preserve">Energy </t>
  </si>
  <si>
    <t>Bullion</t>
  </si>
  <si>
    <t>Metals other than bullion</t>
  </si>
  <si>
    <t>Agriculture</t>
  </si>
  <si>
    <t>Exchanges</t>
  </si>
  <si>
    <t>Source: MCX and NCDEX</t>
  </si>
  <si>
    <t xml:space="preserve"> 2016-17$</t>
  </si>
  <si>
    <t>Open</t>
  </si>
  <si>
    <t>Dhaanya</t>
  </si>
  <si>
    <t>MCXCOMDEX</t>
  </si>
  <si>
    <t>Year/  Month</t>
  </si>
  <si>
    <t>Source: MCX</t>
  </si>
  <si>
    <t>(Rs.crore)</t>
  </si>
  <si>
    <r>
      <t>Value                (</t>
    </r>
    <r>
      <rPr>
        <b/>
        <sz val="10"/>
        <color theme="1"/>
        <rFont val="Rupee Foradian"/>
        <family val="2"/>
      </rPr>
      <t xml:space="preserve">` </t>
    </r>
    <r>
      <rPr>
        <b/>
        <sz val="10"/>
        <color theme="1"/>
        <rFont val="Garamond"/>
        <family val="1"/>
      </rPr>
      <t>crore)</t>
    </r>
  </si>
  <si>
    <t>No of contracts</t>
  </si>
  <si>
    <t>Volume ('000 tonnes)</t>
  </si>
  <si>
    <r>
      <t>Turnover (</t>
    </r>
    <r>
      <rPr>
        <b/>
        <sz val="10"/>
        <color theme="1"/>
        <rFont val="Rupee Foradian"/>
        <family val="2"/>
      </rPr>
      <t xml:space="preserve">` </t>
    </r>
    <r>
      <rPr>
        <b/>
        <sz val="10"/>
        <color theme="1"/>
        <rFont val="Garamond"/>
        <family val="1"/>
      </rPr>
      <t>crore)</t>
    </r>
  </si>
  <si>
    <t>Volume ('000 tonnes)*</t>
  </si>
  <si>
    <t>Open interest at the end of the period</t>
  </si>
  <si>
    <t>Energy</t>
  </si>
  <si>
    <t>Metals</t>
  </si>
  <si>
    <t>No.of Trading days</t>
  </si>
  <si>
    <t>Source: NCDEX</t>
  </si>
  <si>
    <t>-</t>
  </si>
  <si>
    <r>
      <t>Value                  (</t>
    </r>
    <r>
      <rPr>
        <b/>
        <sz val="10"/>
        <color theme="1"/>
        <rFont val="Rupee Foradian"/>
        <family val="2"/>
      </rPr>
      <t>`</t>
    </r>
    <r>
      <rPr>
        <b/>
        <sz val="10"/>
        <color theme="1"/>
        <rFont val="Garamond"/>
        <family val="1"/>
      </rPr>
      <t xml:space="preserve"> crore)</t>
    </r>
  </si>
  <si>
    <t>No. of Contracts</t>
  </si>
  <si>
    <t>Volume 
('000 tonnes)</t>
  </si>
  <si>
    <t>Volume
('000 tonnes)</t>
  </si>
  <si>
    <t>Source: NMCE</t>
  </si>
  <si>
    <t>Percentage Share in Turnover at NCDEX</t>
  </si>
  <si>
    <t>Percentage Share in Turnover at MCX</t>
  </si>
  <si>
    <t>3. Profile of participants as hedgers or otherwise is not available with the Exchange</t>
  </si>
  <si>
    <t>1. All trades executed under client codes other than *OWN* (proprietary account) is treated as client trades and is computed at client Level.  </t>
  </si>
  <si>
    <t xml:space="preserve">Client </t>
  </si>
  <si>
    <t>Non-Agriculture Commodities</t>
  </si>
  <si>
    <t>Agriculture Commodities</t>
  </si>
  <si>
    <t xml:space="preserve"> Open Interest at the end of period</t>
  </si>
  <si>
    <t>Turnover</t>
  </si>
  <si>
    <t>Hedgers</t>
  </si>
  <si>
    <t xml:space="preserve"> Open Interest at the end of period (Percent)</t>
  </si>
  <si>
    <t>Turnover (Percent)</t>
  </si>
  <si>
    <t xml:space="preserve"> Open Interest at the end of Period</t>
  </si>
  <si>
    <t>Year/    Month</t>
  </si>
  <si>
    <t>JPYINR</t>
  </si>
  <si>
    <t>GBPINR</t>
  </si>
  <si>
    <t>EURINR</t>
  </si>
  <si>
    <t>USDINR</t>
  </si>
  <si>
    <t>Open Interest as on last day of the month
(in lots)</t>
  </si>
  <si>
    <r>
      <t xml:space="preserve">Turnover (in </t>
    </r>
    <r>
      <rPr>
        <b/>
        <sz val="10"/>
        <color theme="1"/>
        <rFont val="Rupee Foradian"/>
        <family val="2"/>
      </rPr>
      <t>`</t>
    </r>
    <r>
      <rPr>
        <b/>
        <sz val="10"/>
        <color theme="1"/>
        <rFont val="Garamond"/>
        <family val="1"/>
      </rPr>
      <t>crore)</t>
    </r>
  </si>
  <si>
    <r>
      <t>Turnover
(</t>
    </r>
    <r>
      <rPr>
        <b/>
        <sz val="10"/>
        <color theme="1"/>
        <rFont val="Rupee Foradian"/>
        <family val="2"/>
      </rPr>
      <t>`</t>
    </r>
    <r>
      <rPr>
        <b/>
        <sz val="10"/>
        <color theme="1"/>
        <rFont val="Garamond"/>
        <family val="1"/>
      </rPr>
      <t>crore)</t>
    </r>
  </si>
  <si>
    <t>Source: BSE</t>
  </si>
  <si>
    <t>2015-2016</t>
  </si>
  <si>
    <t>&gt; 3 months</t>
  </si>
  <si>
    <t>3 Month</t>
  </si>
  <si>
    <t>2 Month</t>
  </si>
  <si>
    <t>1 Month</t>
  </si>
  <si>
    <t>Source: BSE, NSE and MSEI</t>
  </si>
  <si>
    <r>
      <t xml:space="preserve"> Value 
(</t>
    </r>
    <r>
      <rPr>
        <b/>
        <sz val="10"/>
        <rFont val="Rupee Foradian"/>
        <family val="2"/>
      </rPr>
      <t>`</t>
    </r>
    <r>
      <rPr>
        <b/>
        <sz val="10"/>
        <rFont val="Rupee"/>
      </rPr>
      <t xml:space="preserve"> </t>
    </r>
    <r>
      <rPr>
        <b/>
        <sz val="10"/>
        <rFont val="Garamond"/>
        <family val="1"/>
      </rPr>
      <t>crore)</t>
    </r>
  </si>
  <si>
    <t xml:space="preserve">Open Interest at the end of                        </t>
  </si>
  <si>
    <t>Interest RateFutures</t>
  </si>
  <si>
    <t xml:space="preserve">Year/ Month
</t>
  </si>
  <si>
    <t>Source: NSE, BSE and MSEI</t>
  </si>
  <si>
    <t>Physical Delivery Settlement</t>
  </si>
  <si>
    <t>Source: NSDL, CDSL</t>
  </si>
  <si>
    <t>2016-17 $</t>
  </si>
  <si>
    <t>Cumulative Net
 Investment       (US $ mn.)</t>
  </si>
  <si>
    <t>Net Investment 
(US $ mn.)</t>
  </si>
  <si>
    <r>
      <t>Net Investment
 (</t>
    </r>
    <r>
      <rPr>
        <b/>
        <sz val="10"/>
        <rFont val="Rupee Foradian"/>
        <family val="2"/>
      </rPr>
      <t>`</t>
    </r>
    <r>
      <rPr>
        <b/>
        <sz val="10"/>
        <rFont val="Garamond"/>
        <family val="1"/>
      </rPr>
      <t xml:space="preserve"> crore)</t>
    </r>
  </si>
  <si>
    <r>
      <t>Gross Sales (</t>
    </r>
    <r>
      <rPr>
        <b/>
        <sz val="10"/>
        <rFont val="Rupee Foradian"/>
        <family val="2"/>
      </rPr>
      <t>`</t>
    </r>
    <r>
      <rPr>
        <b/>
        <sz val="10"/>
        <rFont val="Garamond"/>
        <family val="1"/>
      </rPr>
      <t xml:space="preserve"> crore)</t>
    </r>
  </si>
  <si>
    <r>
      <t>Gross Purchase (</t>
    </r>
    <r>
      <rPr>
        <b/>
        <sz val="10"/>
        <rFont val="Rupee Foradian"/>
        <family val="2"/>
      </rPr>
      <t>`</t>
    </r>
    <r>
      <rPr>
        <b/>
        <sz val="10"/>
        <rFont val="Garamond"/>
        <family val="1"/>
      </rPr>
      <t xml:space="preserve"> crore)</t>
    </r>
  </si>
  <si>
    <t xml:space="preserve">Notes: 1. Figures are compiled based on reports submitted by FPIs/deemed FPIs issuing ODIs. 2. Column 4 Figures are compiled on the basis of reports submitted by custodians &amp; does not includes positions taken by FPIs/deemed FPIs in derivatives. 3. The total value of ODIs excludes the unhedged positions &amp; portfolio hedging positions taken by the FPIs/deemed FPIs issuing ODIs.
</t>
  </si>
  <si>
    <t>Notional value of ODIs on Equity &amp; Debt  excluding Derivatives as % of  Assets Under Custody of FPIs/Deemed FPIs</t>
  </si>
  <si>
    <t>Notional value of ODIs on Equity, Debt &amp; Derivatives as % of  Assets Under Custody of FPIs/Deemed FPIs</t>
  </si>
  <si>
    <t>Assets Under Custody of FPIs/Deemed FPIs</t>
  </si>
  <si>
    <t xml:space="preserve">Notional value of ODIs on Equity &amp; Debt  excluding Derivatives </t>
  </si>
  <si>
    <t xml:space="preserve">Notional value of ODIs on Equity, Debt &amp; Derivatives </t>
  </si>
  <si>
    <t>Source: Custodians.</t>
  </si>
  <si>
    <t>2. "Others" include Portfolio manager, partnership firm, trusts, depository receipts, AIFs, FCCB, HUFs, Brokers etc.</t>
  </si>
  <si>
    <t xml:space="preserve">Notes: 1. With the commencement of FPI Regime from June 1, 2014, the erstwhile FIIs, Sub Accounts and QFIs are merged into a new investor class termed as “Foreign Portfolio Investors (FPIs)”. </t>
  </si>
  <si>
    <r>
      <t>Amount (</t>
    </r>
    <r>
      <rPr>
        <b/>
        <sz val="9"/>
        <rFont val="Rupee Foradian"/>
        <family val="2"/>
      </rPr>
      <t>`</t>
    </r>
    <r>
      <rPr>
        <b/>
        <sz val="9"/>
        <rFont val="Garamond"/>
        <family val="1"/>
      </rPr>
      <t xml:space="preserve"> crore)</t>
    </r>
  </si>
  <si>
    <t>No.</t>
  </si>
  <si>
    <t xml:space="preserve">Financial Institutions </t>
  </si>
  <si>
    <t>Local Pension Funds</t>
  </si>
  <si>
    <t>Insurance Companies</t>
  </si>
  <si>
    <t>Corporates</t>
  </si>
  <si>
    <t>NRIs</t>
  </si>
  <si>
    <t>OCBs</t>
  </si>
  <si>
    <t>Foreign Venture Capital Investments</t>
  </si>
  <si>
    <t>FDI Investments</t>
  </si>
  <si>
    <t>Foreign Depositories</t>
  </si>
  <si>
    <t xml:space="preserve">FPIs </t>
  </si>
  <si>
    <t xml:space="preserve">       Client
Period</t>
  </si>
  <si>
    <t>Public
 Sector</t>
  </si>
  <si>
    <t>Pvt. 
Sector</t>
  </si>
  <si>
    <t xml:space="preserve">Total </t>
  </si>
  <si>
    <t>Pvt.
 Sector</t>
  </si>
  <si>
    <t>Net Inflow/Outflow</t>
  </si>
  <si>
    <t>Redemption</t>
  </si>
  <si>
    <t>Gross Mobilisation</t>
  </si>
  <si>
    <t>Interval</t>
  </si>
  <si>
    <t>Close-ended</t>
  </si>
  <si>
    <t>Open-ended</t>
  </si>
  <si>
    <t>Net</t>
  </si>
  <si>
    <t>Purchase</t>
  </si>
  <si>
    <t>Sale</t>
  </si>
  <si>
    <t>Scheme</t>
  </si>
  <si>
    <t>Total (A+B+C+D+E)</t>
  </si>
  <si>
    <t>E. Fund of Funds Investing Overseas</t>
  </si>
  <si>
    <t xml:space="preserve">    ii. Other ETFs</t>
  </si>
  <si>
    <t xml:space="preserve">    i. Gold ETF</t>
  </si>
  <si>
    <t>D. Exchange Traded Fund (i+ii)</t>
  </si>
  <si>
    <t>C. Balanced Schemes</t>
  </si>
  <si>
    <t xml:space="preserve">   ii. Others</t>
  </si>
  <si>
    <t xml:space="preserve">    i. ELSS</t>
  </si>
  <si>
    <t>B. Growth/Equity Oriented 
     Schemes (i+ii)</t>
  </si>
  <si>
    <t xml:space="preserve">   v. Infrastructure Development</t>
  </si>
  <si>
    <t xml:space="preserve">   iv. Debt (assured return)</t>
  </si>
  <si>
    <t xml:space="preserve">  iii. Debt (other than assured return)</t>
  </si>
  <si>
    <t xml:space="preserve">   ii. Gilt</t>
  </si>
  <si>
    <t xml:space="preserve">    i. Liquid/Money Market</t>
  </si>
  <si>
    <t>A. Income/Debt Oriented Schemes 
     (i+ii+iii+iv)</t>
  </si>
  <si>
    <t xml:space="preserve">Type </t>
  </si>
  <si>
    <t>Note: Data for No. of Schemes also includes serial plans.</t>
  </si>
  <si>
    <t>E. Fund of Funds  Investing Overseas</t>
  </si>
  <si>
    <t>A. Income/Debt Oriented Schemes (i+ii+iii+iv)</t>
  </si>
  <si>
    <t>Closed</t>
  </si>
  <si>
    <t>No. of Folios</t>
  </si>
  <si>
    <t>No. of Schemes</t>
  </si>
  <si>
    <t>4,42,436</t>
  </si>
  <si>
    <t>13,36,577</t>
  </si>
  <si>
    <t>17,79,010</t>
  </si>
  <si>
    <t>3,76,292</t>
  </si>
  <si>
    <t>11,21,386</t>
  </si>
  <si>
    <t>14,97,676</t>
  </si>
  <si>
    <t>2,15,191</t>
  </si>
  <si>
    <t>2,81,334</t>
  </si>
  <si>
    <t>Net Purchase/Sales</t>
  </si>
  <si>
    <t>Gross
 Sales</t>
  </si>
  <si>
    <t>Gross
 Purchase</t>
  </si>
  <si>
    <t>Gross 
Sales</t>
  </si>
  <si>
    <t>Gross 
Purchase</t>
  </si>
  <si>
    <t>Net 
Purchase/Sales</t>
  </si>
  <si>
    <t>Gross Purchase</t>
  </si>
  <si>
    <t>Equity</t>
  </si>
  <si>
    <t>Mutual Fund</t>
  </si>
  <si>
    <t>Equity Derivative</t>
  </si>
  <si>
    <t>Structured Debt</t>
  </si>
  <si>
    <t>Plain Debt</t>
  </si>
  <si>
    <t>Unlisted  Equity</t>
  </si>
  <si>
    <t>Listed  Equity</t>
  </si>
  <si>
    <r>
      <t>AUM (</t>
    </r>
    <r>
      <rPr>
        <b/>
        <sz val="10"/>
        <color rgb="FF000000"/>
        <rFont val="Rupee Foradian"/>
        <family val="2"/>
      </rPr>
      <t xml:space="preserve">` </t>
    </r>
    <r>
      <rPr>
        <b/>
        <sz val="10"/>
        <color rgb="FF000000"/>
        <rFont val="Garamond"/>
        <family val="1"/>
      </rPr>
      <t>in crore)</t>
    </r>
  </si>
  <si>
    <t>No. of Clients</t>
  </si>
  <si>
    <t>Advisory</t>
  </si>
  <si>
    <t>Non-Discretionary</t>
  </si>
  <si>
    <t>Discretionary</t>
  </si>
  <si>
    <t>Particulars</t>
  </si>
  <si>
    <t>$ 2016-17</t>
  </si>
  <si>
    <t>Source: NSDL and CDSL.</t>
  </si>
  <si>
    <r>
      <t xml:space="preserve">Notes: 1. Shares includes only equity shares. 2. Securities include common equity shares, preference shares, debenture, MF units, etc. 3. No. of days taken for calculating Daily Average is 30 days instead of Actual settlement days. 4. Quantity and value of shares mentioned are single sided. 5. </t>
    </r>
    <r>
      <rPr>
        <b/>
        <vertAlign val="superscript"/>
        <sz val="9"/>
        <rFont val="Garamond"/>
        <family val="1"/>
      </rPr>
      <t>#</t>
    </r>
    <r>
      <rPr>
        <b/>
        <sz val="9"/>
        <rFont val="Garamond"/>
        <family val="1"/>
      </rPr>
      <t>Source for listed securities information: Issuer/ NSE/BSE.</t>
    </r>
  </si>
  <si>
    <t>percent</t>
  </si>
  <si>
    <t>The ratio of dematerialized equity shares to the total outstanding shares (market value)</t>
  </si>
  <si>
    <t>Number</t>
  </si>
  <si>
    <t>Training Programmes conducted for representatives of Corporates, DPs and Brokers</t>
  </si>
  <si>
    <r>
      <rPr>
        <b/>
        <i/>
        <sz val="10"/>
        <rFont val="Rupee Foradian"/>
        <family val="2"/>
      </rPr>
      <t>`</t>
    </r>
    <r>
      <rPr>
        <b/>
        <i/>
        <sz val="10"/>
        <rFont val="Garamond"/>
        <family val="1"/>
      </rPr>
      <t>crore</t>
    </r>
  </si>
  <si>
    <t>Average Value of shares settled daily (value of shares settled during the month (divided by 30))</t>
  </si>
  <si>
    <t>Value of shares settled during the month in dematerialized form</t>
  </si>
  <si>
    <t>crore</t>
  </si>
  <si>
    <t>Average Quantity of shares settled daily (quantity of shares settled during the month (divided by 30))</t>
  </si>
  <si>
    <t>Quantity of shares settled during the month</t>
  </si>
  <si>
    <r>
      <t xml:space="preserve">Value of Securities dematerialized </t>
    </r>
    <r>
      <rPr>
        <vertAlign val="superscript"/>
        <sz val="10"/>
        <rFont val="Garamond"/>
        <family val="1"/>
      </rPr>
      <t>#</t>
    </r>
  </si>
  <si>
    <r>
      <t xml:space="preserve">Quantity of Securities dematerialized </t>
    </r>
    <r>
      <rPr>
        <vertAlign val="superscript"/>
        <sz val="10"/>
        <rFont val="Garamond"/>
        <family val="1"/>
      </rPr>
      <t>#</t>
    </r>
  </si>
  <si>
    <t>Value of Shares dematerialized</t>
  </si>
  <si>
    <t>Quantity of Shares dematerialized</t>
  </si>
  <si>
    <t>Lakh</t>
  </si>
  <si>
    <t>Number of Investors Accounts</t>
  </si>
  <si>
    <t xml:space="preserve">Number of Stock Exchanges (connected) </t>
  </si>
  <si>
    <t>Number of Depository Participants (registered)</t>
  </si>
  <si>
    <t>Number of companies signed up to make their shares available for dematerialization</t>
  </si>
  <si>
    <t>%
Change during the month</t>
  </si>
  <si>
    <t>%
Change during the year</t>
  </si>
  <si>
    <t>CDSL</t>
  </si>
  <si>
    <t>NSDL</t>
  </si>
  <si>
    <t>Unit</t>
  </si>
  <si>
    <t>Parameter</t>
  </si>
  <si>
    <t>Notes : 1. For CDSL, the current and historical data of Companies Live has been revised to exclude MF schemes count. 2. The Companies Live figure  includes only the number of mutual fund companies and not the mutual fund schemes. 3. DPs Locations' represents the total live (main DPs and branch DPs as well as non-live (back office connected collection centres).</t>
  </si>
  <si>
    <r>
      <t>Demat Value (</t>
    </r>
    <r>
      <rPr>
        <b/>
        <sz val="10"/>
        <rFont val="Rupee Foradian"/>
        <family val="2"/>
      </rPr>
      <t>`</t>
    </r>
    <r>
      <rPr>
        <b/>
        <sz val="10"/>
        <rFont val="Rupee"/>
      </rPr>
      <t xml:space="preserve"> </t>
    </r>
    <r>
      <rPr>
        <b/>
        <sz val="10"/>
        <rFont val="Garamond"/>
        <family val="1"/>
      </rPr>
      <t>crore)</t>
    </r>
  </si>
  <si>
    <t>Demat 
Quantity 
(million securities)</t>
  </si>
  <si>
    <t xml:space="preserve">DPs
Locations
</t>
  </si>
  <si>
    <t>DPs Live</t>
  </si>
  <si>
    <t xml:space="preserve">Companies Live
</t>
  </si>
  <si>
    <t xml:space="preserve">DPs
Locations </t>
  </si>
  <si>
    <t xml:space="preserve">DPs Live
</t>
  </si>
  <si>
    <t xml:space="preserve">Companies Live 
</t>
  </si>
  <si>
    <t xml:space="preserve">Note: The categories included in Others are Preference Shares, Mutual Fund Units, Warrants, PTCs, Treasury Bills, CPs, CDs and Government Securities. 
</t>
  </si>
  <si>
    <r>
      <rPr>
        <b/>
        <i/>
        <sz val="10"/>
        <color theme="1"/>
        <rFont val="Rupee Foradian"/>
        <family val="2"/>
      </rPr>
      <t>`</t>
    </r>
    <r>
      <rPr>
        <b/>
        <i/>
        <sz val="10"/>
        <color theme="1"/>
        <rFont val="Garamond"/>
        <family val="1"/>
      </rPr>
      <t>crore</t>
    </r>
  </si>
  <si>
    <t>Value Settled during the month</t>
  </si>
  <si>
    <r>
      <t>Quantity settled during the month</t>
    </r>
    <r>
      <rPr>
        <b/>
        <sz val="10"/>
        <color indexed="8"/>
        <rFont val="Garamond"/>
        <family val="1"/>
      </rPr>
      <t xml:space="preserve"> </t>
    </r>
  </si>
  <si>
    <t xml:space="preserve">Dematerialised Value </t>
  </si>
  <si>
    <t xml:space="preserve">Dematerialised Quantity </t>
  </si>
  <si>
    <t xml:space="preserve">Active Instruments </t>
  </si>
  <si>
    <t xml:space="preserve">Issuers(debt)/ Companies(equity), who have issued the active instument </t>
  </si>
  <si>
    <t>Unlisted</t>
  </si>
  <si>
    <t>Listed</t>
  </si>
  <si>
    <t>Source :  RBI, MOSPI,  Ministry of Commerce &amp; Industry.</t>
  </si>
  <si>
    <t>3. @ First Revised Estimates</t>
  </si>
  <si>
    <t xml:space="preserve">2. CPI Data ia being released on Base 2012=100 from January 2015 by MOSPI </t>
  </si>
  <si>
    <t>Trade Balance</t>
  </si>
  <si>
    <t>commerce.nic.in</t>
  </si>
  <si>
    <t>Imports</t>
  </si>
  <si>
    <t xml:space="preserve">Exports </t>
  </si>
  <si>
    <t>X. External Sector Indicators (USD million)</t>
  </si>
  <si>
    <t>http://mospi.nic.in/</t>
  </si>
  <si>
    <t>NA</t>
  </si>
  <si>
    <t>Electricity</t>
  </si>
  <si>
    <t>Manufacturing</t>
  </si>
  <si>
    <t>Mining</t>
  </si>
  <si>
    <t>General</t>
  </si>
  <si>
    <t>IX.  Index of Industrial Production (y-o-y) percent (Base year 2004-05 = 100)</t>
  </si>
  <si>
    <t>Consumer Price Index (2012 =100)</t>
  </si>
  <si>
    <t>Wholesale Price Index (2004-05=100)</t>
  </si>
  <si>
    <r>
      <t>Govt. Market Borrowing-Gross (</t>
    </r>
    <r>
      <rPr>
        <sz val="11"/>
        <color theme="1"/>
        <rFont val="Rupee Foradian"/>
        <family val="2"/>
      </rPr>
      <t>`</t>
    </r>
    <r>
      <rPr>
        <sz val="11"/>
        <color theme="1"/>
        <rFont val="Garamond"/>
        <family val="1"/>
      </rPr>
      <t xml:space="preserve"> crore) 2016-17</t>
    </r>
  </si>
  <si>
    <t>VIII.  Public Borrowing and Inflation</t>
  </si>
  <si>
    <t>Forward Premia of USD  6-month</t>
  </si>
  <si>
    <t>Re/Euro</t>
  </si>
  <si>
    <t>Re/ Dollar</t>
  </si>
  <si>
    <t>Forex Reserves (USD million)</t>
  </si>
  <si>
    <t>VII. Exchange Rate and Reserves</t>
  </si>
  <si>
    <t xml:space="preserve">Net FPI Investment in Equity </t>
  </si>
  <si>
    <t xml:space="preserve">Market Cap-NSE </t>
  </si>
  <si>
    <t xml:space="preserve">Market Cap-BSE </t>
  </si>
  <si>
    <t xml:space="preserve">Turnover (BSE+NSE) </t>
  </si>
  <si>
    <r>
      <t>VI. Capital Market Indicators (</t>
    </r>
    <r>
      <rPr>
        <b/>
        <sz val="11"/>
        <color theme="1"/>
        <rFont val="Rupee Foradian"/>
        <family val="2"/>
      </rPr>
      <t>`</t>
    </r>
    <r>
      <rPr>
        <b/>
        <sz val="11"/>
        <color theme="1"/>
        <rFont val="Garamond"/>
        <family val="1"/>
      </rPr>
      <t>crore)</t>
    </r>
  </si>
  <si>
    <t>6.50-7.10</t>
  </si>
  <si>
    <t>6.50-7.30</t>
  </si>
  <si>
    <t xml:space="preserve">Term Deposit Rate &gt; 1 year (Maximum) </t>
  </si>
  <si>
    <t>9.30-9.65</t>
  </si>
  <si>
    <t>Base rate (percent)</t>
  </si>
  <si>
    <t>91-Day-Treasury Bill (Primary Yield)</t>
  </si>
  <si>
    <t>Call Money Rate (Weighted Average)</t>
  </si>
  <si>
    <t xml:space="preserve">V. Interest Rate                        </t>
  </si>
  <si>
    <r>
      <t>Bank Credit (</t>
    </r>
    <r>
      <rPr>
        <sz val="11"/>
        <color theme="1"/>
        <rFont val="Rupee Foradian"/>
        <family val="2"/>
      </rPr>
      <t>`</t>
    </r>
    <r>
      <rPr>
        <sz val="11"/>
        <color theme="1"/>
        <rFont val="Garamond"/>
        <family val="1"/>
      </rPr>
      <t xml:space="preserve"> crore)</t>
    </r>
  </si>
  <si>
    <r>
      <t>Aggregate Deposit (</t>
    </r>
    <r>
      <rPr>
        <sz val="11"/>
        <color theme="1"/>
        <rFont val="Rupee Foradian"/>
        <family val="2"/>
      </rPr>
      <t>`</t>
    </r>
    <r>
      <rPr>
        <sz val="11"/>
        <color theme="1"/>
        <rFont val="Garamond"/>
        <family val="1"/>
      </rPr>
      <t xml:space="preserve"> crore)</t>
    </r>
  </si>
  <si>
    <r>
      <t>Money Supply (M3)  (</t>
    </r>
    <r>
      <rPr>
        <sz val="11"/>
        <color theme="1"/>
        <rFont val="Rupee Foradian"/>
        <family val="2"/>
      </rPr>
      <t>`</t>
    </r>
    <r>
      <rPr>
        <sz val="11"/>
        <color theme="1"/>
        <rFont val="Garamond"/>
        <family val="1"/>
      </rPr>
      <t xml:space="preserve"> crore)</t>
    </r>
  </si>
  <si>
    <t>Repo Rate (percent)</t>
  </si>
  <si>
    <t>Cash Reserve Ratio (percent)</t>
  </si>
  <si>
    <t>November</t>
  </si>
  <si>
    <t>October</t>
  </si>
  <si>
    <t xml:space="preserve">IV.  Monetary and Banking Indicators                  </t>
  </si>
  <si>
    <t>Assets at the
 End of Period</t>
  </si>
  <si>
    <t xml:space="preserve">Assets at the end of period
</t>
  </si>
  <si>
    <t>Assets at the end of Period</t>
  </si>
  <si>
    <t>Notes: 1. * : Advance  estimates; Data as per the new series released by MOSPI</t>
  </si>
  <si>
    <t>6.50-7.00</t>
  </si>
  <si>
    <t>December</t>
  </si>
  <si>
    <t>NA - Data not available</t>
  </si>
  <si>
    <t>IPO (SME)</t>
  </si>
  <si>
    <t>Note: Profile of participants as hedgers or otherwise is not available with the Exchange</t>
  </si>
  <si>
    <t>Source: NCDEX, MCX, NMCE and COC Hapur.</t>
  </si>
  <si>
    <t>Upto Jan 17</t>
  </si>
  <si>
    <t>1,36,05,175</t>
  </si>
  <si>
    <t>January</t>
  </si>
  <si>
    <t>9.25-9.65</t>
  </si>
  <si>
    <t xml:space="preserve">Rights </t>
  </si>
  <si>
    <t>$ indicates as on February 28, 2017</t>
  </si>
  <si>
    <t>$ indicates as on February 28, 2017.</t>
  </si>
  <si>
    <r>
      <t xml:space="preserve">$ indicates as on </t>
    </r>
    <r>
      <rPr>
        <b/>
        <sz val="10"/>
        <rFont val="Garamond"/>
        <family val="1"/>
      </rPr>
      <t>February 28, 2017</t>
    </r>
  </si>
  <si>
    <r>
      <t xml:space="preserve">CoC, Hapur 
</t>
    </r>
    <r>
      <rPr>
        <sz val="11"/>
        <color theme="1"/>
        <rFont val="Garamond"/>
        <family val="1"/>
      </rPr>
      <t>(Regional Exchange)</t>
    </r>
  </si>
  <si>
    <t>Notes: 1. The following commodities are considered in each category: Agriculture: Cardamom, Cotton, Crude Palm Oil, Castorseed and Mentha Oil, ; Metals: Aluminium, Copper, Lead, Nickel, Zinc and their variants; Bullion: Gold, Silver and their variants; Energy: Brent Crude Oil, Crude Oil, Crude Oil Mini, Natural Gas. 
2. *Natural Gas volumes are in mm BTU and is not included for computing the Total Volume and Total Open Interest in '000 tonnes</t>
  </si>
  <si>
    <t>Notes: 1. The following commodities are considered in each category: 
Agriculture only since June 2016:  Barley, Castor Seed, Cotton Seed Oilcake, Chilli, Coriander, Cotton, Guargum 5 MT, Guarseed 10 MT, Jeera, Kapas, Rape/Mustardseed, Shankar Kapas, Sugar Medium,  Soyabean, Soyameal, Refined Soyabean Oil, Turmeric, Wheat and Maize.</t>
  </si>
  <si>
    <t>Agricultural Commodities</t>
  </si>
  <si>
    <t>Non-Agricultural Commodities</t>
  </si>
  <si>
    <t>2. All Commodities falling under the category of Energy, Bullion and Metals are treated as Non-Agricultural, wheresas other commodities are treated as Agricultural  </t>
  </si>
  <si>
    <r>
      <t>I. GDP at constant prices (2011-12 prices) for 2015-16 (</t>
    </r>
    <r>
      <rPr>
        <b/>
        <sz val="11"/>
        <color theme="1"/>
        <rFont val="Rupee Foradian"/>
        <family val="2"/>
      </rPr>
      <t>`</t>
    </r>
    <r>
      <rPr>
        <b/>
        <sz val="11"/>
        <color theme="1"/>
        <rFont val="Garamond"/>
        <family val="1"/>
      </rPr>
      <t xml:space="preserve">crore)*                         </t>
    </r>
  </si>
  <si>
    <t xml:space="preserve">II. Gross Saving as a percent of Gross national Disposable Income at current market prices in 2015-16  @             </t>
  </si>
  <si>
    <t>III. Gross Capital Formation as a percent of GDP at current market prices in 2015-16@</t>
  </si>
  <si>
    <t>February</t>
  </si>
  <si>
    <t>9.30-9.70</t>
  </si>
  <si>
    <t>7.00-7.90</t>
  </si>
  <si>
    <r>
      <t xml:space="preserve">Notes: 1. *Value of Assets for which Advisory Services are being given. 
2. </t>
    </r>
    <r>
      <rPr>
        <b/>
        <vertAlign val="superscript"/>
        <sz val="9"/>
        <color theme="1"/>
        <rFont val="Garamond"/>
        <family val="1"/>
      </rPr>
      <t>#</t>
    </r>
    <r>
      <rPr>
        <b/>
        <sz val="9"/>
        <color theme="1"/>
        <rFont val="Garamond"/>
        <family val="1"/>
      </rPr>
      <t xml:space="preserve">Of the above AUM Rs. 840881.3 crore is contributed by funds from EPFO/PFs. 
3. The above data is based on the monthly reports received from portfolio managers
</t>
    </r>
  </si>
  <si>
    <t>Steel City Securities Ltd</t>
  </si>
  <si>
    <t>Krishana Phoschem Ltd</t>
  </si>
  <si>
    <t>Global Education Ltd</t>
  </si>
  <si>
    <t>Tanvi Foods (India) Ltd</t>
  </si>
  <si>
    <t>Nitiraj Engineers Ltd</t>
  </si>
  <si>
    <t>Akash Infraprojects Ltd</t>
  </si>
  <si>
    <t>South Indian Bank Ltd</t>
  </si>
  <si>
    <t>RMC Switchgears Ltd</t>
  </si>
  <si>
    <t>WELPACE PORTFOLIO &amp; FINANCIAL CONSULTANCY SERVICES LTD.</t>
  </si>
  <si>
    <t>GENERIC ENGINEERING &amp; CONSTRUCTION PVT LTD AND MANISH RAVILAL PATEL</t>
  </si>
  <si>
    <t>SAI MOH AUTO LINKS LTD</t>
  </si>
  <si>
    <t>ANAND KUMAR AND ARPIT GOEL</t>
  </si>
  <si>
    <t>EMERALD LEASING FINANCE &amp; INVESTMENT CO. LTD</t>
  </si>
  <si>
    <t>SANJAY AGGARWAL &amp; OTHERS</t>
  </si>
  <si>
    <t>SOMA TEXTILES AND INDUSTRIES LTD</t>
  </si>
  <si>
    <t>KGPL INDUSTRIES &amp; FINVEST PVT LTD</t>
  </si>
  <si>
    <t>NISHTHA FINANCE AND INVESTMENT (INDIA) LTD.</t>
  </si>
  <si>
    <t>ASHISH JOSHI AND CHETANKUMAR CHOVATIYA</t>
  </si>
  <si>
    <t>165,371 *</t>
  </si>
  <si>
    <t>949,960.2 #</t>
  </si>
  <si>
    <t>Source: BSE and NSE. For Apr-16 and Oct-16 data has been revised by exchanges</t>
  </si>
  <si>
    <t xml:space="preserve">LUPIN LTD.  </t>
  </si>
  <si>
    <t>COAL INDIA LTD.</t>
  </si>
</sst>
</file>

<file path=xl/styles.xml><?xml version="1.0" encoding="utf-8"?>
<styleSheet xmlns="http://schemas.openxmlformats.org/spreadsheetml/2006/main">
  <numFmts count="29">
    <numFmt numFmtId="43" formatCode="_(* #,##0.00_);_(* \(#,##0.00\);_(* &quot;-&quot;??_);_(@_)"/>
    <numFmt numFmtId="164" formatCode="[$-409]d\-mmm\-yy;@"/>
    <numFmt numFmtId="165" formatCode="[&gt;=10000000]#\,##\,##\,##0;[&gt;=100000]#\,##\,##0;##,##0"/>
    <numFmt numFmtId="166" formatCode="_(* #,##0_);_(* \(#,##0\);_(* &quot;-&quot;??_);_(@_)"/>
    <numFmt numFmtId="167" formatCode="0.0"/>
    <numFmt numFmtId="168" formatCode="#,##0.0"/>
    <numFmt numFmtId="169" formatCode="[$-409]mmm\-yy;@"/>
    <numFmt numFmtId="170" formatCode="[&gt;=10000000]#.###\,##\,##0;[&gt;=100000]#.###\,##0;##,##0.0"/>
    <numFmt numFmtId="171" formatCode="00000"/>
    <numFmt numFmtId="172" formatCode="0.00_);\(0.00\)"/>
    <numFmt numFmtId="173" formatCode="[&gt;=10000000]#.##\,##\,##0;[&gt;=100000]#.##\,##0;##,##0"/>
    <numFmt numFmtId="174" formatCode="mmm\-yyyy"/>
    <numFmt numFmtId="175" formatCode="0.0%"/>
    <numFmt numFmtId="176" formatCode="0_);\(0\)"/>
    <numFmt numFmtId="177" formatCode="0.000"/>
    <numFmt numFmtId="178" formatCode="[&gt;=10000000]#.0\,##\,##\,##0;[&gt;=100000]#.0\,##\,##0;##,##0.0"/>
    <numFmt numFmtId="179" formatCode="[&gt;=10000000]#.00\,##\,##\,##0;[&gt;=100000]#.00\,##\,##0;##,##0.00"/>
    <numFmt numFmtId="180" formatCode="_(* #,##0.0_);_(* \(#,##0.0\);_(* &quot;-&quot;??_);_(@_)"/>
    <numFmt numFmtId="181" formatCode="0.0000"/>
    <numFmt numFmtId="182" formatCode="[&gt;=10000000]#.0000\,##\,##\,##0;[&gt;=100000]#.0000\,##\,##0;##,##0.0000"/>
    <numFmt numFmtId="183" formatCode="[&gt;=10000000]#.####\,##\,##0;[&gt;=100000]#.####\,##0;##,##0.00"/>
    <numFmt numFmtId="184" formatCode="[&gt;9999999]##.##\,##\,##0;[&gt;99999]##.##\,##0;##,##0"/>
    <numFmt numFmtId="185" formatCode="[&gt;9999999]##\,##\,##\,##0;[&gt;99999]##\,##\,##0;##,##0"/>
    <numFmt numFmtId="186" formatCode="[&gt;9999999]##.0\,##\,##\,##0;[&gt;99999]##.0\,##\,##0;##,##0.0"/>
    <numFmt numFmtId="187" formatCode="[&gt;9999999]##.0000\,##\,##\,##0;[&gt;99999]##.0000\,##\,##0;##,##0.0000"/>
    <numFmt numFmtId="188" formatCode="[&gt;=10000000]#.#\,##\,##0;[&gt;=100000]#.#\,##0;##,##0"/>
    <numFmt numFmtId="189" formatCode="[&gt;9999999]##.###\,##\,##0;[&gt;99999]##.###\,##0;##,##0.00"/>
    <numFmt numFmtId="190" formatCode="[&gt;9999999]##.#\,##\,##0;[&gt;99999]##.#\,##0;##,##0"/>
    <numFmt numFmtId="191" formatCode="[&gt;=10000000]#.#;[&gt;=100000]#;##,##0"/>
  </numFmts>
  <fonts count="86">
    <font>
      <sz val="11"/>
      <color theme="1"/>
      <name val="Calibri"/>
      <family val="2"/>
      <scheme val="minor"/>
    </font>
    <font>
      <sz val="11"/>
      <color theme="1"/>
      <name val="Calibri"/>
      <family val="2"/>
      <scheme val="minor"/>
    </font>
    <font>
      <b/>
      <sz val="11"/>
      <color theme="1"/>
      <name val="Calibri"/>
      <family val="2"/>
      <scheme val="minor"/>
    </font>
    <font>
      <b/>
      <sz val="10"/>
      <color theme="1"/>
      <name val="Palatino Linotype"/>
      <family val="1"/>
    </font>
    <font>
      <sz val="10"/>
      <color theme="1"/>
      <name val="Calibri"/>
      <family val="2"/>
      <scheme val="minor"/>
    </font>
    <font>
      <sz val="10"/>
      <name val="Palatino Linotype"/>
      <family val="1"/>
    </font>
    <font>
      <sz val="10"/>
      <name val="Rupee Foradian"/>
      <family val="2"/>
    </font>
    <font>
      <b/>
      <sz val="10"/>
      <color theme="1"/>
      <name val="Garamond"/>
      <family val="1"/>
    </font>
    <font>
      <b/>
      <sz val="10"/>
      <color rgb="FF000000"/>
      <name val="Garamond"/>
      <family val="1"/>
    </font>
    <font>
      <sz val="10"/>
      <name val="Arial"/>
      <family val="2"/>
    </font>
    <font>
      <b/>
      <sz val="11"/>
      <name val="Garamond"/>
      <family val="1"/>
    </font>
    <font>
      <sz val="11"/>
      <name val="Garamond"/>
      <family val="1"/>
    </font>
    <font>
      <sz val="11"/>
      <color theme="1"/>
      <name val="Garamond"/>
      <family val="1"/>
    </font>
    <font>
      <sz val="11"/>
      <color rgb="FFFF0000"/>
      <name val="Garamond"/>
      <family val="1"/>
    </font>
    <font>
      <b/>
      <sz val="9"/>
      <name val="Garamond"/>
      <family val="1"/>
    </font>
    <font>
      <sz val="9"/>
      <name val="Garamond"/>
      <family val="1"/>
    </font>
    <font>
      <b/>
      <sz val="10"/>
      <name val="Garamond"/>
      <family val="1"/>
    </font>
    <font>
      <b/>
      <sz val="10"/>
      <name val="Rupee Foradian"/>
      <family val="2"/>
    </font>
    <font>
      <sz val="10"/>
      <name val="Garamond"/>
      <family val="1"/>
    </font>
    <font>
      <sz val="12"/>
      <name val="Garamond"/>
      <family val="1"/>
    </font>
    <font>
      <b/>
      <sz val="12"/>
      <name val="Garamond"/>
      <family val="1"/>
    </font>
    <font>
      <sz val="14"/>
      <name val="Arial"/>
      <family val="2"/>
    </font>
    <font>
      <b/>
      <sz val="14"/>
      <name val="Times New Roman"/>
      <family val="1"/>
    </font>
    <font>
      <b/>
      <sz val="10"/>
      <name val="Times New Roman"/>
      <family val="1"/>
    </font>
    <font>
      <b/>
      <sz val="10"/>
      <color indexed="8"/>
      <name val="Garamond"/>
      <family val="1"/>
    </font>
    <font>
      <b/>
      <sz val="14"/>
      <name val="Arial"/>
      <family val="2"/>
    </font>
    <font>
      <sz val="14"/>
      <name val="Times New Roman"/>
      <family val="1"/>
    </font>
    <font>
      <sz val="12"/>
      <name val="Arial"/>
      <family val="2"/>
    </font>
    <font>
      <b/>
      <sz val="12"/>
      <name val="Arial"/>
      <family val="2"/>
    </font>
    <font>
      <b/>
      <sz val="12"/>
      <name val="Times New Roman"/>
      <family val="1"/>
    </font>
    <font>
      <sz val="11"/>
      <name val="Times New Roman"/>
      <family val="1"/>
    </font>
    <font>
      <sz val="9"/>
      <color theme="1"/>
      <name val="Garamond"/>
      <family val="1"/>
    </font>
    <font>
      <sz val="10"/>
      <name val="Times New Roman"/>
      <family val="1"/>
    </font>
    <font>
      <sz val="9"/>
      <name val="Arial"/>
      <family val="2"/>
    </font>
    <font>
      <b/>
      <vertAlign val="superscript"/>
      <sz val="10"/>
      <name val="Garamond"/>
      <family val="1"/>
    </font>
    <font>
      <sz val="8"/>
      <name val="Garamond"/>
      <family val="1"/>
    </font>
    <font>
      <b/>
      <sz val="12"/>
      <color theme="1"/>
      <name val="Garamond"/>
      <family val="1"/>
    </font>
    <font>
      <sz val="11"/>
      <color theme="1"/>
      <name val="Arial"/>
      <family val="2"/>
    </font>
    <font>
      <sz val="11"/>
      <color rgb="FF000000"/>
      <name val="Calibri"/>
      <family val="2"/>
    </font>
    <font>
      <sz val="12"/>
      <color theme="1"/>
      <name val="Arial"/>
      <family val="2"/>
    </font>
    <font>
      <b/>
      <sz val="10"/>
      <name val="Rupee"/>
    </font>
    <font>
      <sz val="10"/>
      <color indexed="8"/>
      <name val="Garamond"/>
      <family val="2"/>
    </font>
    <font>
      <b/>
      <sz val="11"/>
      <color theme="1"/>
      <name val="Garamond"/>
      <family val="1"/>
    </font>
    <font>
      <sz val="10"/>
      <color theme="1"/>
      <name val="Garamond"/>
      <family val="1"/>
    </font>
    <font>
      <b/>
      <sz val="9"/>
      <color indexed="8"/>
      <name val="Garamond"/>
      <family val="1"/>
    </font>
    <font>
      <b/>
      <sz val="10"/>
      <name val="Arial"/>
      <family val="2"/>
    </font>
    <font>
      <b/>
      <sz val="9"/>
      <name val="Arial"/>
      <family val="2"/>
    </font>
    <font>
      <b/>
      <sz val="9"/>
      <color indexed="8"/>
      <name val="Rupee Foradian"/>
      <family val="2"/>
    </font>
    <font>
      <b/>
      <sz val="9"/>
      <name val="Times New Roman"/>
      <family val="1"/>
    </font>
    <font>
      <sz val="12"/>
      <color rgb="FF000000"/>
      <name val="Calibri"/>
      <family val="2"/>
      <scheme val="minor"/>
    </font>
    <font>
      <sz val="11"/>
      <name val="Arial"/>
      <family val="2"/>
    </font>
    <font>
      <sz val="11"/>
      <color theme="1"/>
      <name val="Rupee Foradian"/>
      <family val="2"/>
    </font>
    <font>
      <b/>
      <sz val="10"/>
      <color theme="1"/>
      <name val="Garamond"/>
      <family val="2"/>
    </font>
    <font>
      <sz val="11"/>
      <color indexed="8"/>
      <name val="Calibri"/>
      <family val="2"/>
    </font>
    <font>
      <b/>
      <sz val="11"/>
      <name val="Rupee Foradian"/>
      <family val="2"/>
    </font>
    <font>
      <sz val="10"/>
      <color theme="1"/>
      <name val="Garamond"/>
      <family val="2"/>
    </font>
    <font>
      <sz val="12"/>
      <color theme="1"/>
      <name val="Garamond"/>
      <family val="1"/>
    </font>
    <font>
      <sz val="10"/>
      <color indexed="8"/>
      <name val="Garamond"/>
      <family val="1"/>
    </font>
    <font>
      <b/>
      <sz val="10"/>
      <color indexed="8"/>
      <name val="Rupee Foradian"/>
      <family val="2"/>
    </font>
    <font>
      <b/>
      <sz val="9"/>
      <color theme="1"/>
      <name val="Garamond"/>
      <family val="1"/>
    </font>
    <font>
      <sz val="10"/>
      <color rgb="FF000000"/>
      <name val="Garamond"/>
      <family val="1"/>
    </font>
    <font>
      <sz val="9"/>
      <color rgb="FF000000"/>
      <name val="Garamond"/>
      <family val="1"/>
    </font>
    <font>
      <sz val="9"/>
      <color theme="1"/>
      <name val="Calibri"/>
      <family val="2"/>
      <scheme val="minor"/>
    </font>
    <font>
      <sz val="11"/>
      <color theme="1" tint="0.14999847407452621"/>
      <name val="Garamond"/>
      <family val="1"/>
    </font>
    <font>
      <sz val="11"/>
      <color theme="1"/>
      <name val="Times New Roman"/>
      <family val="1"/>
    </font>
    <font>
      <b/>
      <sz val="10"/>
      <color theme="1"/>
      <name val="Rupee Foradian"/>
      <family val="2"/>
    </font>
    <font>
      <sz val="10"/>
      <color theme="1"/>
      <name val="Arial"/>
      <family val="2"/>
    </font>
    <font>
      <b/>
      <sz val="11"/>
      <color rgb="FF000000"/>
      <name val="Garamond"/>
      <family val="1"/>
    </font>
    <font>
      <b/>
      <sz val="9"/>
      <name val="Rupee Foradian"/>
      <family val="2"/>
    </font>
    <font>
      <b/>
      <sz val="14"/>
      <name val="Garamond"/>
      <family val="1"/>
    </font>
    <font>
      <b/>
      <sz val="11"/>
      <name val="Times New Roman"/>
      <family val="1"/>
    </font>
    <font>
      <sz val="12"/>
      <name val="Times New Roman"/>
      <family val="1"/>
    </font>
    <font>
      <b/>
      <sz val="10"/>
      <color rgb="FFFF0000"/>
      <name val="Garamond"/>
      <family val="1"/>
    </font>
    <font>
      <b/>
      <vertAlign val="superscript"/>
      <sz val="9"/>
      <color theme="1"/>
      <name val="Garamond"/>
      <family val="1"/>
    </font>
    <font>
      <b/>
      <sz val="10"/>
      <color rgb="FF000000"/>
      <name val="Rupee Foradian"/>
      <family val="2"/>
    </font>
    <font>
      <b/>
      <vertAlign val="superscript"/>
      <sz val="9"/>
      <name val="Garamond"/>
      <family val="1"/>
    </font>
    <font>
      <b/>
      <i/>
      <sz val="10"/>
      <name val="Garamond"/>
      <family val="1"/>
    </font>
    <font>
      <b/>
      <i/>
      <sz val="10"/>
      <name val="Rupee Foradian"/>
      <family val="2"/>
    </font>
    <font>
      <vertAlign val="superscript"/>
      <sz val="10"/>
      <name val="Garamond"/>
      <family val="1"/>
    </font>
    <font>
      <b/>
      <i/>
      <sz val="10"/>
      <color theme="1"/>
      <name val="Garamond"/>
      <family val="1"/>
    </font>
    <font>
      <b/>
      <i/>
      <sz val="10"/>
      <color theme="1"/>
      <name val="Rupee Foradian"/>
      <family val="2"/>
    </font>
    <font>
      <sz val="9"/>
      <color theme="1"/>
      <name val="Arial"/>
      <family val="2"/>
    </font>
    <font>
      <sz val="11"/>
      <color rgb="FF009933"/>
      <name val="Arial"/>
      <family val="2"/>
    </font>
    <font>
      <u/>
      <sz val="10"/>
      <color indexed="12"/>
      <name val="Arial"/>
      <family val="2"/>
    </font>
    <font>
      <b/>
      <sz val="11"/>
      <color theme="1"/>
      <name val="Rupee Foradian"/>
      <family val="2"/>
    </font>
    <font>
      <b/>
      <sz val="9"/>
      <color rgb="FF000000"/>
      <name val="Garamond"/>
      <family val="1"/>
    </font>
  </fonts>
  <fills count="12">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indexed="9"/>
        <bgColor indexed="64"/>
      </patternFill>
    </fill>
    <fill>
      <patternFill patternType="solid">
        <fgColor theme="0" tint="-0.249977111117893"/>
        <bgColor indexed="64"/>
      </patternFill>
    </fill>
    <fill>
      <patternFill patternType="solid">
        <fgColor rgb="FFFFFF00"/>
        <bgColor indexed="64"/>
      </patternFill>
    </fill>
    <fill>
      <patternFill patternType="solid">
        <fgColor indexed="2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rgb="FFFFFFFF"/>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bottom/>
      <diagonal/>
    </border>
    <border>
      <left/>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right/>
      <top style="medium">
        <color indexed="64"/>
      </top>
      <bottom/>
      <diagonal/>
    </border>
    <border>
      <left style="medium">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style="medium">
        <color indexed="64"/>
      </top>
      <bottom style="medium">
        <color indexed="64"/>
      </bottom>
      <diagonal/>
    </border>
  </borders>
  <cellStyleXfs count="43">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xf numFmtId="164" fontId="9" fillId="0" borderId="0"/>
    <xf numFmtId="164" fontId="9" fillId="0" borderId="0"/>
    <xf numFmtId="164" fontId="1" fillId="0" borderId="0" applyNumberFormat="0" applyFill="0" applyBorder="0" applyAlignment="0" applyProtection="0"/>
    <xf numFmtId="164" fontId="9" fillId="0" borderId="0"/>
    <xf numFmtId="164" fontId="9" fillId="0" borderId="0"/>
    <xf numFmtId="164" fontId="9" fillId="0" borderId="0"/>
    <xf numFmtId="170" fontId="32" fillId="0" borderId="0">
      <alignment horizontal="right"/>
    </xf>
    <xf numFmtId="172" fontId="32" fillId="0" borderId="0">
      <alignment horizontal="right"/>
    </xf>
    <xf numFmtId="164" fontId="9" fillId="0" borderId="0"/>
    <xf numFmtId="164" fontId="9" fillId="0" borderId="0"/>
    <xf numFmtId="164" fontId="9" fillId="0" borderId="0" applyNumberFormat="0" applyFill="0" applyBorder="0" applyAlignment="0" applyProtection="0"/>
    <xf numFmtId="172" fontId="32" fillId="0" borderId="0">
      <alignment horizontal="right"/>
    </xf>
    <xf numFmtId="164" fontId="9" fillId="0" borderId="0" applyNumberFormat="0" applyFill="0" applyBorder="0" applyAlignment="0" applyProtection="0"/>
    <xf numFmtId="43" fontId="41" fillId="0" borderId="0" applyFont="0" applyFill="0" applyBorder="0" applyAlignment="0" applyProtection="0"/>
    <xf numFmtId="164" fontId="9" fillId="0" borderId="0" applyNumberFormat="0" applyFill="0" applyBorder="0" applyAlignment="0" applyProtection="0"/>
    <xf numFmtId="9" fontId="41" fillId="0" borderId="0" applyFon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0"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applyNumberFormat="0" applyFill="0" applyBorder="0" applyAlignment="0" applyProtection="0"/>
    <xf numFmtId="164" fontId="9" fillId="0" borderId="0"/>
    <xf numFmtId="164" fontId="1" fillId="0" borderId="0"/>
    <xf numFmtId="164" fontId="9" fillId="0" borderId="0" applyNumberFormat="0" applyFill="0" applyBorder="0" applyAlignment="0" applyProtection="0"/>
    <xf numFmtId="164" fontId="1" fillId="0" borderId="0" applyNumberFormat="0" applyFill="0" applyBorder="0" applyAlignment="0" applyProtection="0"/>
    <xf numFmtId="164" fontId="9"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2" fontId="53" fillId="0" borderId="0" applyFont="0" applyFill="0" applyBorder="0" applyAlignment="0" applyProtection="0"/>
    <xf numFmtId="43" fontId="9" fillId="0" borderId="0" applyFon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164" fontId="9" fillId="0" borderId="0"/>
    <xf numFmtId="0" fontId="1" fillId="0" borderId="0"/>
    <xf numFmtId="164" fontId="83" fillId="0" borderId="0" applyNumberFormat="0" applyFill="0" applyBorder="0" applyAlignment="0" applyProtection="0">
      <alignment vertical="top"/>
      <protection locked="0"/>
    </xf>
  </cellStyleXfs>
  <cellXfs count="1573">
    <xf numFmtId="0" fontId="0" fillId="0" borderId="0" xfId="0"/>
    <xf numFmtId="164" fontId="4" fillId="0" borderId="0" xfId="3" applyFont="1"/>
    <xf numFmtId="164" fontId="5" fillId="0" borderId="0" xfId="3" applyFont="1"/>
    <xf numFmtId="164" fontId="10" fillId="0" borderId="0" xfId="4" applyFont="1"/>
    <xf numFmtId="164" fontId="11" fillId="0" borderId="0" xfId="4" applyFont="1"/>
    <xf numFmtId="164" fontId="10" fillId="2" borderId="1" xfId="4" applyFont="1" applyFill="1" applyBorder="1" applyAlignment="1">
      <alignment horizontal="center" vertical="center"/>
    </xf>
    <xf numFmtId="164" fontId="10" fillId="2" borderId="1" xfId="4" applyFont="1" applyFill="1" applyBorder="1" applyAlignment="1">
      <alignment horizontal="center" vertical="center" wrapText="1"/>
    </xf>
    <xf numFmtId="164" fontId="10" fillId="0" borderId="0" xfId="4" applyFont="1" applyAlignment="1">
      <alignment horizontal="center"/>
    </xf>
    <xf numFmtId="164" fontId="11" fillId="0" borderId="3" xfId="4" applyFont="1" applyFill="1" applyBorder="1" applyAlignment="1">
      <alignment vertical="center"/>
    </xf>
    <xf numFmtId="3" fontId="11" fillId="3" borderId="4" xfId="5" applyNumberFormat="1" applyFont="1" applyFill="1" applyBorder="1" applyAlignment="1">
      <alignment vertical="center" wrapText="1"/>
    </xf>
    <xf numFmtId="3" fontId="11" fillId="0" borderId="4" xfId="5" applyNumberFormat="1" applyFont="1" applyFill="1" applyBorder="1" applyAlignment="1">
      <alignment vertical="center" wrapText="1"/>
    </xf>
    <xf numFmtId="164" fontId="11" fillId="0" borderId="4" xfId="4" applyFont="1" applyFill="1" applyBorder="1" applyAlignment="1">
      <alignment vertical="center"/>
    </xf>
    <xf numFmtId="3" fontId="11" fillId="3" borderId="4" xfId="5" applyNumberFormat="1" applyFont="1" applyFill="1" applyBorder="1" applyAlignment="1">
      <alignment horizontal="right" vertical="center" wrapText="1"/>
    </xf>
    <xf numFmtId="3" fontId="11" fillId="0" borderId="4" xfId="5" applyNumberFormat="1" applyFont="1" applyFill="1" applyBorder="1" applyAlignment="1">
      <alignment horizontal="right" vertical="center" wrapText="1"/>
    </xf>
    <xf numFmtId="1" fontId="11" fillId="3" borderId="4" xfId="5" applyNumberFormat="1" applyFont="1" applyFill="1" applyBorder="1" applyAlignment="1">
      <alignment horizontal="right" vertical="center" wrapText="1"/>
    </xf>
    <xf numFmtId="1" fontId="11" fillId="0" borderId="4" xfId="5" applyNumberFormat="1" applyFont="1" applyFill="1" applyBorder="1" applyAlignment="1">
      <alignment horizontal="right" vertical="center" wrapText="1"/>
    </xf>
    <xf numFmtId="164" fontId="13" fillId="0" borderId="0" xfId="4" applyFont="1"/>
    <xf numFmtId="164" fontId="11" fillId="0" borderId="5" xfId="4" applyFont="1" applyFill="1" applyBorder="1" applyAlignment="1">
      <alignment vertical="center"/>
    </xf>
    <xf numFmtId="3" fontId="11" fillId="3" borderId="5" xfId="5" applyNumberFormat="1" applyFont="1" applyFill="1" applyBorder="1" applyAlignment="1">
      <alignment vertical="center" wrapText="1"/>
    </xf>
    <xf numFmtId="3" fontId="11" fillId="0" borderId="5" xfId="5" applyNumberFormat="1" applyFont="1" applyFill="1" applyBorder="1" applyAlignment="1">
      <alignment vertical="center" wrapText="1"/>
    </xf>
    <xf numFmtId="164" fontId="14" fillId="0" borderId="0" xfId="4" applyFont="1" applyFill="1" applyAlignment="1"/>
    <xf numFmtId="164" fontId="14" fillId="0" borderId="0" xfId="4" applyFont="1" applyFill="1" applyAlignment="1">
      <alignment horizontal="left"/>
    </xf>
    <xf numFmtId="164" fontId="15" fillId="0" borderId="0" xfId="4" applyFont="1"/>
    <xf numFmtId="0" fontId="14" fillId="3" borderId="0" xfId="3" applyNumberFormat="1" applyFont="1" applyFill="1" applyBorder="1" applyAlignment="1">
      <alignment horizontal="left" vertical="center"/>
    </xf>
    <xf numFmtId="164" fontId="14" fillId="0" borderId="0" xfId="4" applyFont="1"/>
    <xf numFmtId="164" fontId="10" fillId="0" borderId="0" xfId="4" applyFont="1" applyAlignment="1">
      <alignment vertical="center"/>
    </xf>
    <xf numFmtId="164" fontId="10" fillId="0" borderId="0" xfId="4" applyFont="1" applyAlignment="1">
      <alignment horizontal="center" vertical="center"/>
    </xf>
    <xf numFmtId="164" fontId="16" fillId="0" borderId="0" xfId="4" applyFont="1" applyAlignment="1">
      <alignment vertical="top"/>
    </xf>
    <xf numFmtId="164" fontId="16" fillId="0" borderId="0" xfId="4" applyFont="1" applyFill="1" applyBorder="1" applyAlignment="1">
      <alignment horizontal="left" vertical="center"/>
    </xf>
    <xf numFmtId="164" fontId="18" fillId="0" borderId="0" xfId="4" applyFont="1" applyAlignment="1">
      <alignment vertical="top"/>
    </xf>
    <xf numFmtId="164" fontId="18" fillId="0" borderId="0" xfId="4" applyFont="1" applyAlignment="1">
      <alignment horizontal="center" vertical="top"/>
    </xf>
    <xf numFmtId="164" fontId="18" fillId="0" borderId="0" xfId="3" applyNumberFormat="1" applyFont="1" applyFill="1" applyBorder="1" applyAlignment="1">
      <alignment horizontal="center" vertical="center"/>
    </xf>
    <xf numFmtId="0" fontId="18" fillId="0" borderId="0" xfId="3" applyNumberFormat="1" applyFont="1" applyFill="1" applyBorder="1" applyAlignment="1">
      <alignment horizontal="center" vertical="center"/>
    </xf>
    <xf numFmtId="2" fontId="18" fillId="0" borderId="0" xfId="3" applyNumberFormat="1" applyFont="1" applyFill="1" applyBorder="1" applyAlignment="1">
      <alignment horizontal="center" vertical="center"/>
    </xf>
    <xf numFmtId="166" fontId="18" fillId="0" borderId="0" xfId="1" applyNumberFormat="1" applyFont="1" applyFill="1" applyBorder="1" applyAlignment="1">
      <alignment horizontal="center" vertical="center"/>
    </xf>
    <xf numFmtId="164" fontId="16" fillId="0" borderId="0" xfId="4" applyFont="1"/>
    <xf numFmtId="164" fontId="18" fillId="0" borderId="0" xfId="4" applyFont="1"/>
    <xf numFmtId="1" fontId="18" fillId="0" borderId="1" xfId="4" applyNumberFormat="1" applyFont="1" applyFill="1" applyBorder="1" applyAlignment="1">
      <alignment horizontal="center" vertical="center" wrapText="1"/>
    </xf>
    <xf numFmtId="167" fontId="18" fillId="0" borderId="1" xfId="4" applyNumberFormat="1" applyFont="1" applyFill="1" applyBorder="1" applyAlignment="1">
      <alignment horizontal="center" vertical="center" wrapText="1"/>
    </xf>
    <xf numFmtId="164" fontId="19" fillId="0" borderId="0" xfId="4" applyFont="1"/>
    <xf numFmtId="14" fontId="19" fillId="0" borderId="0" xfId="4" applyNumberFormat="1" applyFont="1"/>
    <xf numFmtId="164" fontId="21" fillId="0" borderId="0" xfId="4" applyFont="1" applyAlignment="1">
      <alignment vertical="center"/>
    </xf>
    <xf numFmtId="164" fontId="22" fillId="0" borderId="0" xfId="4" applyFont="1" applyAlignment="1">
      <alignment vertical="top"/>
    </xf>
    <xf numFmtId="17" fontId="16" fillId="3" borderId="1" xfId="7" applyNumberFormat="1" applyFont="1" applyFill="1" applyBorder="1" applyAlignment="1">
      <alignment horizontal="left" vertical="center" wrapText="1"/>
    </xf>
    <xf numFmtId="3" fontId="16" fillId="3" borderId="1" xfId="4" applyNumberFormat="1" applyFont="1" applyFill="1" applyBorder="1" applyAlignment="1">
      <alignment horizontal="right" vertical="top"/>
    </xf>
    <xf numFmtId="164" fontId="9" fillId="0" borderId="0" xfId="4" applyFont="1" applyAlignment="1">
      <alignment vertical="top"/>
    </xf>
    <xf numFmtId="17" fontId="18" fillId="3" borderId="1" xfId="7" applyNumberFormat="1" applyFont="1" applyFill="1" applyBorder="1" applyAlignment="1">
      <alignment horizontal="left" vertical="center" wrapText="1"/>
    </xf>
    <xf numFmtId="164" fontId="9" fillId="0" borderId="0" xfId="4" applyFont="1" applyBorder="1" applyAlignment="1">
      <alignment vertical="top"/>
    </xf>
    <xf numFmtId="164" fontId="22" fillId="0" borderId="0" xfId="4" applyFont="1" applyFill="1"/>
    <xf numFmtId="164" fontId="25" fillId="0" borderId="0" xfId="4" applyFont="1" applyFill="1"/>
    <xf numFmtId="164" fontId="22" fillId="0" borderId="0" xfId="4" applyFont="1" applyFill="1" applyAlignment="1">
      <alignment horizontal="center" vertical="center"/>
    </xf>
    <xf numFmtId="164" fontId="26" fillId="0" borderId="0" xfId="4" applyFont="1" applyFill="1" applyAlignment="1">
      <alignment horizontal="center" vertical="center"/>
    </xf>
    <xf numFmtId="164" fontId="16" fillId="0" borderId="1" xfId="4" applyFont="1" applyFill="1" applyBorder="1" applyAlignment="1">
      <alignment horizontal="center" vertical="top" wrapText="1"/>
    </xf>
    <xf numFmtId="164" fontId="22" fillId="0" borderId="0" xfId="4" applyFont="1" applyFill="1" applyAlignment="1">
      <alignment horizontal="center" vertical="top"/>
    </xf>
    <xf numFmtId="3" fontId="16" fillId="0" borderId="1" xfId="4" applyNumberFormat="1" applyFont="1" applyFill="1" applyBorder="1" applyAlignment="1">
      <alignment horizontal="right" vertical="center"/>
    </xf>
    <xf numFmtId="3" fontId="18" fillId="0" borderId="1" xfId="4" applyNumberFormat="1" applyFont="1" applyFill="1" applyBorder="1" applyAlignment="1">
      <alignment horizontal="right" vertical="center"/>
    </xf>
    <xf numFmtId="3" fontId="16" fillId="0" borderId="0" xfId="4" applyNumberFormat="1" applyFont="1" applyFill="1" applyBorder="1" applyAlignment="1">
      <alignment horizontal="right" vertical="center"/>
    </xf>
    <xf numFmtId="164" fontId="27" fillId="0" borderId="0" xfId="4" applyFont="1" applyFill="1"/>
    <xf numFmtId="164" fontId="28" fillId="0" borderId="0" xfId="4" applyFont="1" applyFill="1" applyBorder="1"/>
    <xf numFmtId="3" fontId="18" fillId="0" borderId="0" xfId="4" applyNumberFormat="1" applyFont="1" applyFill="1" applyBorder="1" applyAlignment="1">
      <alignment horizontal="right" vertical="center"/>
    </xf>
    <xf numFmtId="164" fontId="27" fillId="0" borderId="0" xfId="4" applyFont="1" applyFill="1" applyBorder="1"/>
    <xf numFmtId="164" fontId="14" fillId="0" borderId="0" xfId="4" applyFont="1" applyFill="1" applyBorder="1" applyAlignment="1">
      <alignment vertical="top" wrapText="1"/>
    </xf>
    <xf numFmtId="164" fontId="27" fillId="0" borderId="0" xfId="4" applyFont="1" applyFill="1" applyAlignment="1">
      <alignment vertical="top"/>
    </xf>
    <xf numFmtId="164" fontId="20" fillId="0" borderId="0" xfId="4" applyFont="1" applyFill="1"/>
    <xf numFmtId="2" fontId="27" fillId="0" borderId="0" xfId="4" applyNumberFormat="1" applyFont="1" applyFill="1"/>
    <xf numFmtId="2" fontId="27" fillId="0" borderId="0" xfId="4" applyNumberFormat="1" applyFont="1" applyFill="1" applyBorder="1"/>
    <xf numFmtId="164" fontId="20" fillId="0" borderId="2" xfId="4" applyFont="1" applyFill="1" applyBorder="1" applyAlignment="1"/>
    <xf numFmtId="164" fontId="22" fillId="0" borderId="0" xfId="4" applyFont="1" applyAlignment="1">
      <alignment horizontal="center" vertical="center"/>
    </xf>
    <xf numFmtId="164" fontId="26" fillId="0" borderId="0" xfId="4" applyFont="1" applyAlignment="1">
      <alignment horizontal="center" vertical="center"/>
    </xf>
    <xf numFmtId="164" fontId="22" fillId="0" borderId="0" xfId="4" applyFont="1" applyAlignment="1">
      <alignment horizontal="center" vertical="top"/>
    </xf>
    <xf numFmtId="3" fontId="16" fillId="3" borderId="1" xfId="4" applyNumberFormat="1" applyFont="1" applyFill="1" applyBorder="1" applyAlignment="1">
      <alignment horizontal="right" vertical="center"/>
    </xf>
    <xf numFmtId="3" fontId="16" fillId="0" borderId="0" xfId="4" applyNumberFormat="1" applyFont="1" applyBorder="1" applyAlignment="1">
      <alignment horizontal="right" vertical="center"/>
    </xf>
    <xf numFmtId="164" fontId="28" fillId="0" borderId="0" xfId="4" applyFont="1" applyBorder="1"/>
    <xf numFmtId="3" fontId="16" fillId="3" borderId="8" xfId="4" applyNumberFormat="1" applyFont="1" applyFill="1" applyBorder="1" applyAlignment="1">
      <alignment horizontal="right" vertical="center"/>
    </xf>
    <xf numFmtId="164" fontId="27" fillId="0" borderId="0" xfId="4" applyFont="1"/>
    <xf numFmtId="164" fontId="9" fillId="0" borderId="0" xfId="4"/>
    <xf numFmtId="164" fontId="27" fillId="0" borderId="0" xfId="4" applyFont="1" applyBorder="1"/>
    <xf numFmtId="164" fontId="29" fillId="0" borderId="0" xfId="4" applyFont="1" applyFill="1" applyAlignment="1">
      <alignment vertical="top"/>
    </xf>
    <xf numFmtId="164" fontId="30" fillId="0" borderId="0" xfId="4" applyFont="1" applyFill="1" applyAlignment="1">
      <alignment horizontal="center" vertical="top"/>
    </xf>
    <xf numFmtId="164" fontId="16" fillId="0" borderId="1" xfId="4" applyNumberFormat="1" applyFont="1" applyFill="1" applyBorder="1" applyAlignment="1" applyProtection="1">
      <alignment horizontal="center" vertical="center" wrapText="1"/>
    </xf>
    <xf numFmtId="164" fontId="30" fillId="0" borderId="0" xfId="4" applyFont="1" applyFill="1" applyAlignment="1">
      <alignment vertical="top"/>
    </xf>
    <xf numFmtId="164" fontId="18" fillId="0" borderId="3" xfId="4" applyFont="1" applyFill="1" applyBorder="1" applyAlignment="1">
      <alignment horizontal="left" vertical="top"/>
    </xf>
    <xf numFmtId="3" fontId="32" fillId="0" borderId="0" xfId="4" applyNumberFormat="1" applyFont="1" applyFill="1" applyAlignment="1">
      <alignment vertical="top"/>
    </xf>
    <xf numFmtId="1" fontId="32" fillId="0" borderId="0" xfId="4" applyNumberFormat="1" applyFont="1" applyFill="1" applyAlignment="1">
      <alignment vertical="top"/>
    </xf>
    <xf numFmtId="164" fontId="32" fillId="0" borderId="0" xfId="4" applyFont="1" applyFill="1" applyAlignment="1">
      <alignment vertical="top"/>
    </xf>
    <xf numFmtId="164" fontId="18" fillId="0" borderId="4" xfId="4" applyFont="1" applyFill="1" applyBorder="1" applyAlignment="1">
      <alignment horizontal="left" vertical="top"/>
    </xf>
    <xf numFmtId="164" fontId="16" fillId="0" borderId="1" xfId="4" applyFont="1" applyFill="1" applyBorder="1" applyAlignment="1">
      <alignment horizontal="left" vertical="top"/>
    </xf>
    <xf numFmtId="3" fontId="16" fillId="0" borderId="6" xfId="7" applyNumberFormat="1" applyFont="1" applyFill="1" applyBorder="1" applyAlignment="1">
      <alignment horizontal="right" vertical="top"/>
    </xf>
    <xf numFmtId="164" fontId="23" fillId="0" borderId="0" xfId="4" applyFont="1" applyFill="1" applyAlignment="1">
      <alignment vertical="top"/>
    </xf>
    <xf numFmtId="164" fontId="32" fillId="0" borderId="0" xfId="4" applyFont="1" applyFill="1" applyBorder="1" applyAlignment="1">
      <alignment vertical="top"/>
    </xf>
    <xf numFmtId="164" fontId="21" fillId="0" borderId="0" xfId="4" applyFont="1" applyFill="1"/>
    <xf numFmtId="164" fontId="22" fillId="0" borderId="0" xfId="4" applyFont="1" applyFill="1" applyAlignment="1">
      <alignment horizontal="center"/>
    </xf>
    <xf numFmtId="3" fontId="16" fillId="0" borderId="1" xfId="7" applyNumberFormat="1" applyFont="1" applyFill="1" applyBorder="1" applyAlignment="1">
      <alignment horizontal="right" wrapText="1"/>
    </xf>
    <xf numFmtId="164" fontId="28" fillId="0" borderId="0" xfId="4" applyFont="1" applyFill="1"/>
    <xf numFmtId="3" fontId="18" fillId="0" borderId="1" xfId="7" applyNumberFormat="1" applyFont="1" applyFill="1" applyBorder="1" applyAlignment="1">
      <alignment horizontal="right" wrapText="1"/>
    </xf>
    <xf numFmtId="2" fontId="28" fillId="0" borderId="0" xfId="4" applyNumberFormat="1" applyFont="1" applyFill="1"/>
    <xf numFmtId="164" fontId="27" fillId="0" borderId="0" xfId="4" applyFont="1" applyFill="1" applyAlignment="1">
      <alignment vertical="center"/>
    </xf>
    <xf numFmtId="164" fontId="33" fillId="0" borderId="0" xfId="4" applyFont="1" applyFill="1" applyAlignment="1">
      <alignment vertical="center"/>
    </xf>
    <xf numFmtId="2" fontId="14" fillId="0" borderId="0" xfId="4" applyNumberFormat="1" applyFont="1" applyFill="1" applyAlignment="1">
      <alignment vertical="center"/>
    </xf>
    <xf numFmtId="2" fontId="33" fillId="0" borderId="0" xfId="4" applyNumberFormat="1" applyFont="1" applyFill="1" applyAlignment="1">
      <alignment vertical="center"/>
    </xf>
    <xf numFmtId="164" fontId="9" fillId="0" borderId="0" xfId="4" applyFill="1" applyAlignment="1">
      <alignment vertical="center"/>
    </xf>
    <xf numFmtId="164" fontId="9" fillId="0" borderId="0" xfId="4" applyFill="1"/>
    <xf numFmtId="164" fontId="26" fillId="0" borderId="0" xfId="4" applyFont="1" applyFill="1"/>
    <xf numFmtId="164" fontId="18" fillId="0" borderId="0" xfId="4" applyFont="1" applyFill="1"/>
    <xf numFmtId="3" fontId="18" fillId="0" borderId="1" xfId="7" applyNumberFormat="1" applyFont="1" applyFill="1" applyBorder="1"/>
    <xf numFmtId="2" fontId="9" fillId="0" borderId="0" xfId="4" applyNumberFormat="1" applyFill="1" applyAlignment="1">
      <alignment vertical="center"/>
    </xf>
    <xf numFmtId="164" fontId="16" fillId="0" borderId="0" xfId="4" applyFont="1" applyFill="1" applyAlignment="1">
      <alignment vertical="center"/>
    </xf>
    <xf numFmtId="2" fontId="9" fillId="0" borderId="0" xfId="4" applyNumberFormat="1" applyFill="1"/>
    <xf numFmtId="164" fontId="20" fillId="0" borderId="0" xfId="8" applyFont="1" applyBorder="1" applyAlignment="1">
      <alignment horizontal="left" vertical="center"/>
    </xf>
    <xf numFmtId="164" fontId="16" fillId="0" borderId="0" xfId="8" applyFont="1" applyBorder="1" applyAlignment="1">
      <alignment horizontal="left" vertical="center"/>
    </xf>
    <xf numFmtId="164" fontId="20" fillId="0" borderId="0" xfId="8" applyFont="1"/>
    <xf numFmtId="164" fontId="11" fillId="0" borderId="0" xfId="8" applyFont="1"/>
    <xf numFmtId="164" fontId="16" fillId="2" borderId="1" xfId="8" applyFont="1" applyFill="1" applyBorder="1" applyAlignment="1">
      <alignment horizontal="center" vertical="center" wrapText="1"/>
    </xf>
    <xf numFmtId="164" fontId="16" fillId="2" borderId="1" xfId="4" applyNumberFormat="1" applyFont="1" applyFill="1" applyBorder="1" applyAlignment="1" applyProtection="1">
      <alignment horizontal="center" vertical="center" wrapText="1"/>
    </xf>
    <xf numFmtId="3" fontId="19" fillId="0" borderId="0" xfId="4" applyNumberFormat="1" applyFont="1" applyBorder="1"/>
    <xf numFmtId="164" fontId="18" fillId="0" borderId="0" xfId="8" applyFont="1"/>
    <xf numFmtId="164" fontId="1" fillId="0" borderId="0" xfId="3"/>
    <xf numFmtId="164" fontId="35" fillId="0" borderId="0" xfId="9" applyFont="1" applyAlignment="1"/>
    <xf numFmtId="164" fontId="35" fillId="0" borderId="0" xfId="7" applyFont="1"/>
    <xf numFmtId="164" fontId="16" fillId="2" borderId="5" xfId="3" applyNumberFormat="1" applyFont="1" applyFill="1" applyBorder="1" applyAlignment="1">
      <alignment horizontal="center" vertical="top" wrapText="1"/>
    </xf>
    <xf numFmtId="164" fontId="35" fillId="0" borderId="0" xfId="7" applyFont="1" applyAlignment="1">
      <alignment horizontal="center" vertical="top"/>
    </xf>
    <xf numFmtId="164" fontId="35" fillId="0" borderId="0" xfId="7" applyFont="1" applyAlignment="1">
      <alignment horizontal="center"/>
    </xf>
    <xf numFmtId="165" fontId="18" fillId="3" borderId="1" xfId="3" applyNumberFormat="1" applyFont="1" applyFill="1" applyBorder="1" applyAlignment="1">
      <alignment horizontal="right" vertical="center"/>
    </xf>
    <xf numFmtId="1" fontId="35" fillId="0" borderId="0" xfId="7" applyNumberFormat="1" applyFont="1"/>
    <xf numFmtId="164" fontId="35" fillId="0" borderId="0" xfId="7" applyFont="1" applyAlignment="1">
      <alignment horizontal="center" vertical="center"/>
    </xf>
    <xf numFmtId="164" fontId="17" fillId="2" borderId="1" xfId="4" applyNumberFormat="1" applyFont="1" applyFill="1" applyBorder="1" applyAlignment="1" applyProtection="1">
      <alignment horizontal="center" vertical="center" wrapText="1"/>
    </xf>
    <xf numFmtId="165" fontId="16" fillId="3" borderId="1" xfId="10" applyNumberFormat="1" applyFont="1" applyFill="1" applyBorder="1" applyAlignment="1">
      <alignment horizontal="right" wrapText="1"/>
    </xf>
    <xf numFmtId="165" fontId="18" fillId="3" borderId="1" xfId="10" applyNumberFormat="1" applyFont="1" applyFill="1" applyBorder="1" applyAlignment="1">
      <alignment horizontal="right" wrapText="1"/>
    </xf>
    <xf numFmtId="164" fontId="0" fillId="0" borderId="0" xfId="3" applyFont="1"/>
    <xf numFmtId="164" fontId="1" fillId="0" borderId="0" xfId="3" applyBorder="1"/>
    <xf numFmtId="164" fontId="38" fillId="0" borderId="0" xfId="3" applyFont="1" applyAlignment="1">
      <alignment horizontal="left" wrapText="1" indent="5"/>
    </xf>
    <xf numFmtId="164" fontId="20" fillId="0" borderId="2" xfId="6" applyFont="1" applyFill="1" applyBorder="1" applyAlignment="1"/>
    <xf numFmtId="164" fontId="9" fillId="0" borderId="0" xfId="6" applyFont="1"/>
    <xf numFmtId="165" fontId="16" fillId="3" borderId="1" xfId="11" applyNumberFormat="1" applyFont="1" applyFill="1" applyBorder="1" applyAlignment="1">
      <alignment horizontal="right" vertical="center"/>
    </xf>
    <xf numFmtId="164" fontId="9" fillId="0" borderId="0" xfId="6" applyFont="1" applyBorder="1"/>
    <xf numFmtId="165" fontId="18" fillId="3" borderId="1" xfId="11" applyNumberFormat="1" applyFont="1" applyFill="1" applyBorder="1" applyAlignment="1">
      <alignment horizontal="right" vertical="center"/>
    </xf>
    <xf numFmtId="173" fontId="18" fillId="3" borderId="1" xfId="11" applyNumberFormat="1" applyFont="1" applyFill="1" applyBorder="1" applyAlignment="1">
      <alignment horizontal="right" vertical="center"/>
    </xf>
    <xf numFmtId="164" fontId="18" fillId="0" borderId="0" xfId="6" applyFont="1" applyAlignment="1">
      <alignment vertical="top"/>
    </xf>
    <xf numFmtId="164" fontId="16" fillId="0" borderId="0" xfId="6" applyFont="1" applyFill="1"/>
    <xf numFmtId="164" fontId="32" fillId="0" borderId="0" xfId="6" applyFont="1" applyFill="1"/>
    <xf numFmtId="3" fontId="9" fillId="0" borderId="0" xfId="6" applyNumberFormat="1" applyFont="1" applyBorder="1"/>
    <xf numFmtId="3" fontId="9" fillId="0" borderId="0" xfId="6" applyNumberFormat="1" applyFont="1" applyFill="1" applyBorder="1"/>
    <xf numFmtId="164" fontId="39" fillId="0" borderId="0" xfId="3" applyFont="1" applyFill="1" applyBorder="1" applyAlignment="1">
      <alignment horizontal="right"/>
    </xf>
    <xf numFmtId="164" fontId="20" fillId="0" borderId="0" xfId="4" applyFont="1"/>
    <xf numFmtId="164" fontId="16" fillId="0" borderId="0" xfId="4" applyFont="1" applyAlignment="1">
      <alignment horizontal="center" vertical="center"/>
    </xf>
    <xf numFmtId="165" fontId="16" fillId="3" borderId="1" xfId="4" applyNumberFormat="1" applyFont="1" applyFill="1" applyBorder="1" applyAlignment="1">
      <alignment horizontal="right" vertical="center"/>
    </xf>
    <xf numFmtId="165" fontId="18" fillId="0" borderId="2" xfId="7" applyNumberFormat="1" applyFont="1" applyBorder="1"/>
    <xf numFmtId="164" fontId="18" fillId="0" borderId="2" xfId="7" applyFont="1" applyBorder="1"/>
    <xf numFmtId="165" fontId="16" fillId="3" borderId="5" xfId="4" applyNumberFormat="1" applyFont="1" applyFill="1" applyBorder="1" applyAlignment="1">
      <alignment horizontal="right" vertical="center"/>
    </xf>
    <xf numFmtId="165" fontId="18" fillId="0" borderId="0" xfId="7" applyNumberFormat="1" applyFont="1" applyBorder="1"/>
    <xf numFmtId="164" fontId="18" fillId="0" borderId="0" xfId="7" applyFont="1" applyBorder="1"/>
    <xf numFmtId="165" fontId="18" fillId="3" borderId="1" xfId="4" applyNumberFormat="1" applyFont="1" applyFill="1" applyBorder="1" applyAlignment="1">
      <alignment horizontal="right" vertical="center"/>
    </xf>
    <xf numFmtId="164" fontId="16" fillId="0" borderId="0" xfId="12" applyNumberFormat="1" applyFont="1" applyFill="1" applyBorder="1" applyAlignment="1">
      <alignment vertical="center" wrapText="1"/>
    </xf>
    <xf numFmtId="165" fontId="16" fillId="0" borderId="0" xfId="7" applyNumberFormat="1" applyFont="1" applyFill="1" applyBorder="1" applyAlignment="1">
      <alignment horizontal="right" vertical="center"/>
    </xf>
    <xf numFmtId="1" fontId="16" fillId="0" borderId="0" xfId="7" applyNumberFormat="1" applyFont="1" applyBorder="1" applyAlignment="1">
      <alignment horizontal="right" vertical="center"/>
    </xf>
    <xf numFmtId="164" fontId="16" fillId="0" borderId="0" xfId="4" applyFont="1" applyAlignment="1">
      <alignment horizontal="left" vertical="center"/>
    </xf>
    <xf numFmtId="164" fontId="18" fillId="0" borderId="0" xfId="4" applyFont="1" applyAlignment="1">
      <alignment horizontal="left" vertical="center"/>
    </xf>
    <xf numFmtId="164" fontId="18" fillId="0" borderId="0" xfId="4" applyFont="1" applyBorder="1" applyAlignment="1">
      <alignment horizontal="left" vertical="center"/>
    </xf>
    <xf numFmtId="1" fontId="18" fillId="0" borderId="0" xfId="7" applyNumberFormat="1" applyFont="1" applyFill="1" applyBorder="1" applyAlignment="1">
      <alignment horizontal="right" vertical="center"/>
    </xf>
    <xf numFmtId="164" fontId="18" fillId="0" borderId="0" xfId="7" applyFont="1"/>
    <xf numFmtId="17" fontId="16" fillId="3" borderId="3" xfId="7" applyNumberFormat="1" applyFont="1" applyFill="1" applyBorder="1" applyAlignment="1">
      <alignment horizontal="left" vertical="center" wrapText="1"/>
    </xf>
    <xf numFmtId="165" fontId="16" fillId="3" borderId="7" xfId="4" applyNumberFormat="1" applyFont="1" applyFill="1" applyBorder="1" applyAlignment="1">
      <alignment horizontal="right" vertical="center"/>
    </xf>
    <xf numFmtId="3" fontId="16" fillId="0" borderId="1" xfId="7" applyNumberFormat="1" applyFont="1" applyFill="1" applyBorder="1" applyAlignment="1">
      <alignment horizontal="right" vertical="center" wrapText="1"/>
    </xf>
    <xf numFmtId="164" fontId="18" fillId="0" borderId="0" xfId="7" applyFont="1" applyFill="1"/>
    <xf numFmtId="3" fontId="18" fillId="3" borderId="1" xfId="4" applyNumberFormat="1" applyFont="1" applyFill="1" applyBorder="1" applyAlignment="1">
      <alignment horizontal="right" vertical="center"/>
    </xf>
    <xf numFmtId="164" fontId="18" fillId="0" borderId="0" xfId="7" applyFont="1" applyFill="1" applyBorder="1"/>
    <xf numFmtId="165" fontId="18" fillId="0" borderId="0" xfId="4" applyNumberFormat="1" applyFont="1" applyBorder="1" applyAlignment="1">
      <alignment horizontal="right" vertical="center"/>
    </xf>
    <xf numFmtId="3" fontId="18" fillId="0" borderId="0" xfId="4" applyNumberFormat="1" applyFont="1" applyBorder="1" applyAlignment="1">
      <alignment horizontal="right" vertical="center"/>
    </xf>
    <xf numFmtId="164" fontId="18" fillId="0" borderId="0" xfId="7" applyFont="1" applyAlignment="1">
      <alignment vertical="center"/>
    </xf>
    <xf numFmtId="164" fontId="9" fillId="0" borderId="0" xfId="13"/>
    <xf numFmtId="164" fontId="16" fillId="2" borderId="1" xfId="6" applyFont="1" applyFill="1" applyBorder="1" applyAlignment="1">
      <alignment horizontal="left" vertical="top"/>
    </xf>
    <xf numFmtId="17" fontId="16" fillId="3" borderId="1" xfId="7" applyNumberFormat="1" applyFont="1" applyFill="1" applyBorder="1" applyAlignment="1">
      <alignment horizontal="center" vertical="center" wrapText="1"/>
    </xf>
    <xf numFmtId="169" fontId="16" fillId="2" borderId="1" xfId="6" applyNumberFormat="1" applyFont="1" applyFill="1" applyBorder="1" applyAlignment="1">
      <alignment horizontal="center" vertical="top" wrapText="1"/>
    </xf>
    <xf numFmtId="164" fontId="18" fillId="2" borderId="4" xfId="6" applyFont="1" applyFill="1" applyBorder="1" applyAlignment="1">
      <alignment horizontal="left"/>
    </xf>
    <xf numFmtId="1" fontId="18" fillId="3" borderId="9" xfId="6" applyNumberFormat="1" applyFont="1" applyFill="1" applyBorder="1" applyAlignment="1">
      <alignment horizontal="right"/>
    </xf>
    <xf numFmtId="165" fontId="18" fillId="3" borderId="4" xfId="6" applyNumberFormat="1" applyFont="1" applyFill="1" applyBorder="1"/>
    <xf numFmtId="164" fontId="18" fillId="2" borderId="4" xfId="6" applyFont="1" applyFill="1" applyBorder="1"/>
    <xf numFmtId="165" fontId="18" fillId="3" borderId="5" xfId="6" applyNumberFormat="1" applyFont="1" applyFill="1" applyBorder="1"/>
    <xf numFmtId="164" fontId="9" fillId="0" borderId="0" xfId="13" applyFill="1"/>
    <xf numFmtId="164" fontId="18" fillId="0" borderId="0" xfId="6" applyFont="1" applyBorder="1"/>
    <xf numFmtId="164" fontId="18" fillId="0" borderId="17" xfId="3" applyFont="1" applyBorder="1"/>
    <xf numFmtId="164" fontId="18" fillId="0" borderId="0" xfId="3" applyFont="1" applyBorder="1"/>
    <xf numFmtId="164" fontId="16" fillId="2" borderId="1" xfId="14" applyFont="1" applyFill="1" applyBorder="1" applyAlignment="1">
      <alignment horizontal="center" vertical="top" wrapText="1"/>
    </xf>
    <xf numFmtId="17" fontId="16" fillId="3" borderId="1" xfId="7" applyNumberFormat="1" applyFont="1" applyFill="1" applyBorder="1" applyAlignment="1">
      <alignment horizontal="left" wrapText="1"/>
    </xf>
    <xf numFmtId="3" fontId="16" fillId="3" borderId="1" xfId="3" quotePrefix="1" applyNumberFormat="1" applyFont="1" applyFill="1" applyBorder="1" applyAlignment="1">
      <alignment horizontal="right"/>
    </xf>
    <xf numFmtId="165" fontId="16" fillId="3" borderId="1" xfId="10" applyNumberFormat="1" applyFont="1" applyFill="1" applyBorder="1" applyAlignment="1">
      <alignment horizontal="right"/>
    </xf>
    <xf numFmtId="164" fontId="18" fillId="0" borderId="0" xfId="6" applyFont="1" applyBorder="1" applyAlignment="1"/>
    <xf numFmtId="17" fontId="18" fillId="3" borderId="1" xfId="7" applyNumberFormat="1" applyFont="1" applyFill="1" applyBorder="1" applyAlignment="1">
      <alignment horizontal="left" wrapText="1"/>
    </xf>
    <xf numFmtId="165" fontId="18" fillId="3" borderId="1" xfId="10" applyNumberFormat="1" applyFont="1" applyFill="1" applyBorder="1" applyAlignment="1">
      <alignment horizontal="right"/>
    </xf>
    <xf numFmtId="164" fontId="18" fillId="0" borderId="0" xfId="6" applyFont="1"/>
    <xf numFmtId="164" fontId="18" fillId="0" borderId="0" xfId="14" applyFont="1" applyBorder="1" applyAlignment="1">
      <alignment vertical="top"/>
    </xf>
    <xf numFmtId="3" fontId="18" fillId="0" borderId="0" xfId="14" applyNumberFormat="1" applyFont="1" applyBorder="1" applyAlignment="1">
      <alignment vertical="top"/>
    </xf>
    <xf numFmtId="3" fontId="18" fillId="0" borderId="0" xfId="14" applyNumberFormat="1" applyFont="1" applyBorder="1" applyAlignment="1">
      <alignment horizontal="right" vertical="top"/>
    </xf>
    <xf numFmtId="164" fontId="18" fillId="0" borderId="0" xfId="5" applyFont="1" applyBorder="1"/>
    <xf numFmtId="164" fontId="16" fillId="0" borderId="0" xfId="14" applyFont="1" applyFill="1" applyAlignment="1">
      <alignment vertical="top"/>
    </xf>
    <xf numFmtId="164" fontId="18" fillId="0" borderId="0" xfId="14" applyFont="1" applyFill="1" applyAlignment="1">
      <alignment vertical="top"/>
    </xf>
    <xf numFmtId="164" fontId="18" fillId="0" borderId="0" xfId="14" applyFont="1" applyAlignment="1">
      <alignment vertical="top"/>
    </xf>
    <xf numFmtId="164" fontId="16" fillId="0" borderId="0" xfId="6" applyFont="1" applyBorder="1" applyAlignment="1">
      <alignment vertical="top"/>
    </xf>
    <xf numFmtId="164" fontId="18" fillId="0" borderId="0" xfId="6" applyFont="1" applyBorder="1" applyAlignment="1">
      <alignment vertical="top"/>
    </xf>
    <xf numFmtId="169" fontId="18" fillId="4" borderId="1" xfId="3" applyNumberFormat="1" applyFont="1" applyFill="1" applyBorder="1" applyAlignment="1">
      <alignment horizontal="left"/>
    </xf>
    <xf numFmtId="164" fontId="16" fillId="0" borderId="0" xfId="6" applyFont="1" applyAlignment="1">
      <alignment horizontal="left"/>
    </xf>
    <xf numFmtId="165" fontId="18" fillId="0" borderId="0" xfId="15" applyNumberFormat="1" applyFont="1" applyFill="1" applyBorder="1" applyAlignment="1">
      <alignment horizontal="left"/>
    </xf>
    <xf numFmtId="164" fontId="18" fillId="0" borderId="0" xfId="16" applyFont="1" applyFill="1" applyBorder="1" applyAlignment="1">
      <alignment horizontal="left"/>
    </xf>
    <xf numFmtId="164" fontId="18" fillId="0" borderId="0" xfId="6" applyFont="1" applyAlignment="1">
      <alignment horizontal="left"/>
    </xf>
    <xf numFmtId="2" fontId="16" fillId="0" borderId="0" xfId="6" applyNumberFormat="1" applyFont="1" applyAlignment="1">
      <alignment horizontal="left"/>
    </xf>
    <xf numFmtId="169" fontId="16" fillId="2" borderId="1" xfId="18" applyNumberFormat="1" applyFont="1" applyFill="1" applyBorder="1" applyAlignment="1">
      <alignment horizontal="center" vertical="center"/>
    </xf>
    <xf numFmtId="17" fontId="16" fillId="2" borderId="1" xfId="6" applyNumberFormat="1" applyFont="1" applyFill="1" applyBorder="1" applyAlignment="1">
      <alignment horizontal="center" vertical="center"/>
    </xf>
    <xf numFmtId="166" fontId="15" fillId="3" borderId="1" xfId="6" applyNumberFormat="1" applyFont="1" applyFill="1" applyBorder="1" applyAlignment="1">
      <alignment horizontal="center" vertical="center"/>
    </xf>
    <xf numFmtId="164" fontId="15" fillId="0" borderId="1" xfId="18" applyFont="1" applyFill="1" applyBorder="1"/>
    <xf numFmtId="167" fontId="15" fillId="3" borderId="1" xfId="6" applyNumberFormat="1" applyFont="1" applyFill="1" applyBorder="1" applyAlignment="1">
      <alignment vertical="top"/>
    </xf>
    <xf numFmtId="167" fontId="15" fillId="4" borderId="1" xfId="19" applyNumberFormat="1" applyFont="1" applyFill="1" applyBorder="1" applyAlignment="1">
      <alignment vertical="top"/>
    </xf>
    <xf numFmtId="167" fontId="31" fillId="0" borderId="1" xfId="3" applyNumberFormat="1" applyFont="1" applyFill="1" applyBorder="1"/>
    <xf numFmtId="164" fontId="15" fillId="3" borderId="1" xfId="18" applyFont="1" applyFill="1" applyBorder="1"/>
    <xf numFmtId="167" fontId="15" fillId="0" borderId="1" xfId="6" applyNumberFormat="1" applyFont="1" applyFill="1" applyBorder="1" applyAlignment="1">
      <alignment vertical="top"/>
    </xf>
    <xf numFmtId="166" fontId="14" fillId="3" borderId="1" xfId="6" applyNumberFormat="1" applyFont="1" applyFill="1" applyBorder="1" applyAlignment="1">
      <alignment horizontal="left" vertical="top"/>
    </xf>
    <xf numFmtId="164" fontId="14" fillId="3" borderId="1" xfId="18" applyFont="1" applyFill="1" applyBorder="1"/>
    <xf numFmtId="167" fontId="14" fillId="3" borderId="1" xfId="6" applyNumberFormat="1" applyFont="1" applyFill="1" applyBorder="1" applyAlignment="1">
      <alignment horizontal="right" vertical="top"/>
    </xf>
    <xf numFmtId="167" fontId="14" fillId="3" borderId="1" xfId="6" applyNumberFormat="1" applyFont="1" applyFill="1" applyBorder="1" applyAlignment="1">
      <alignment vertical="top"/>
    </xf>
    <xf numFmtId="164" fontId="14" fillId="0" borderId="0" xfId="6" applyFont="1" applyBorder="1" applyAlignment="1">
      <alignment vertical="top" wrapText="1"/>
    </xf>
    <xf numFmtId="164" fontId="15" fillId="0" borderId="0" xfId="6" applyFont="1"/>
    <xf numFmtId="164" fontId="14" fillId="0" borderId="0" xfId="18" applyFont="1" applyFill="1" applyBorder="1" applyAlignment="1"/>
    <xf numFmtId="2" fontId="14" fillId="0" borderId="0" xfId="18" applyNumberFormat="1" applyFont="1" applyFill="1" applyBorder="1"/>
    <xf numFmtId="2" fontId="15" fillId="0" borderId="0" xfId="18" applyNumberFormat="1" applyFont="1" applyFill="1"/>
    <xf numFmtId="164" fontId="15" fillId="0" borderId="0" xfId="18" applyFont="1" applyFill="1"/>
    <xf numFmtId="2" fontId="18" fillId="0" borderId="0" xfId="6" applyNumberFormat="1" applyFont="1"/>
    <xf numFmtId="0" fontId="36" fillId="0" borderId="0" xfId="3" applyNumberFormat="1" applyFont="1"/>
    <xf numFmtId="0" fontId="12" fillId="0" borderId="0" xfId="3" applyNumberFormat="1" applyFont="1"/>
    <xf numFmtId="0" fontId="42" fillId="5" borderId="1" xfId="3" applyNumberFormat="1" applyFont="1" applyFill="1" applyBorder="1" applyAlignment="1">
      <alignment horizontal="center" vertical="center"/>
    </xf>
    <xf numFmtId="0" fontId="42" fillId="5" borderId="1" xfId="3" applyNumberFormat="1" applyFont="1" applyFill="1" applyBorder="1" applyAlignment="1">
      <alignment horizontal="center" vertical="center" wrapText="1"/>
    </xf>
    <xf numFmtId="167" fontId="43" fillId="0" borderId="1" xfId="3" applyNumberFormat="1" applyFont="1" applyFill="1" applyBorder="1" applyAlignment="1">
      <alignment horizontal="right"/>
    </xf>
    <xf numFmtId="0" fontId="42" fillId="0" borderId="0" xfId="3" applyNumberFormat="1" applyFont="1"/>
    <xf numFmtId="164" fontId="18" fillId="0" borderId="0" xfId="4" applyFont="1" applyFill="1" applyAlignment="1">
      <alignment vertical="top"/>
    </xf>
    <xf numFmtId="164" fontId="9" fillId="0" borderId="0" xfId="4" applyFont="1" applyFill="1" applyBorder="1" applyAlignment="1">
      <alignment vertical="top"/>
    </xf>
    <xf numFmtId="164" fontId="18" fillId="0" borderId="0" xfId="6" applyFont="1" applyFill="1"/>
    <xf numFmtId="164" fontId="18" fillId="0" borderId="0" xfId="6" applyFont="1" applyAlignment="1">
      <alignment vertical="center"/>
    </xf>
    <xf numFmtId="164" fontId="16" fillId="0" borderId="0" xfId="27" applyFont="1" applyFill="1" applyBorder="1" applyAlignment="1"/>
    <xf numFmtId="164" fontId="18" fillId="0" borderId="0" xfId="26" applyFont="1"/>
    <xf numFmtId="164" fontId="5" fillId="0" borderId="0" xfId="3" applyFont="1" applyFill="1"/>
    <xf numFmtId="0" fontId="36" fillId="0" borderId="0" xfId="30" applyNumberFormat="1" applyFont="1"/>
    <xf numFmtId="0" fontId="12" fillId="0" borderId="0" xfId="30" applyNumberFormat="1" applyFont="1"/>
    <xf numFmtId="0" fontId="42" fillId="5" borderId="1" xfId="30" applyNumberFormat="1" applyFont="1" applyFill="1" applyBorder="1" applyAlignment="1">
      <alignment horizontal="center" vertical="center"/>
    </xf>
    <xf numFmtId="0" fontId="42" fillId="5" borderId="1" xfId="30" applyNumberFormat="1" applyFont="1" applyFill="1" applyBorder="1" applyAlignment="1">
      <alignment horizontal="center" vertical="center" wrapText="1"/>
    </xf>
    <xf numFmtId="169" fontId="18" fillId="4" borderId="1" xfId="30" applyNumberFormat="1" applyFont="1" applyFill="1" applyBorder="1" applyAlignment="1">
      <alignment horizontal="left"/>
    </xf>
    <xf numFmtId="167" fontId="43" fillId="0" borderId="1" xfId="30" applyNumberFormat="1" applyFont="1" applyFill="1" applyBorder="1" applyAlignment="1">
      <alignment horizontal="right"/>
    </xf>
    <xf numFmtId="177" fontId="12" fillId="0" borderId="0" xfId="30" applyNumberFormat="1" applyFont="1"/>
    <xf numFmtId="175" fontId="12" fillId="0" borderId="0" xfId="2" applyNumberFormat="1" applyFont="1"/>
    <xf numFmtId="164" fontId="9" fillId="0" borderId="0" xfId="32" applyFont="1"/>
    <xf numFmtId="164" fontId="16" fillId="2" borderId="1" xfId="33" applyFont="1" applyFill="1" applyBorder="1" applyAlignment="1">
      <alignment horizontal="center" vertical="center" wrapText="1"/>
    </xf>
    <xf numFmtId="2" fontId="16" fillId="2" borderId="1" xfId="33" applyNumberFormat="1" applyFont="1" applyFill="1" applyBorder="1" applyAlignment="1">
      <alignment horizontal="center" vertical="center" wrapText="1"/>
    </xf>
    <xf numFmtId="172" fontId="16" fillId="2" borderId="1" xfId="33" applyNumberFormat="1" applyFont="1" applyFill="1" applyBorder="1" applyAlignment="1">
      <alignment horizontal="center" vertical="center" wrapText="1"/>
    </xf>
    <xf numFmtId="176" fontId="35" fillId="3" borderId="1" xfId="31" applyNumberFormat="1" applyFont="1" applyFill="1" applyBorder="1" applyAlignment="1">
      <alignment horizontal="center" vertical="center"/>
    </xf>
    <xf numFmtId="164" fontId="43" fillId="0" borderId="1" xfId="30" applyFont="1" applyFill="1" applyBorder="1" applyAlignment="1"/>
    <xf numFmtId="3" fontId="43" fillId="0" borderId="1" xfId="30" applyNumberFormat="1" applyFont="1" applyFill="1" applyBorder="1" applyAlignment="1">
      <alignment horizontal="right"/>
    </xf>
    <xf numFmtId="168" fontId="43" fillId="0" borderId="1" xfId="30" applyNumberFormat="1" applyFont="1" applyFill="1" applyBorder="1" applyAlignment="1">
      <alignment horizontal="right"/>
    </xf>
    <xf numFmtId="168" fontId="18" fillId="0" borderId="1" xfId="30" applyNumberFormat="1" applyFont="1" applyBorder="1" applyAlignment="1">
      <alignment horizontal="right"/>
    </xf>
    <xf numFmtId="164" fontId="46" fillId="0" borderId="0" xfId="32" applyFont="1" applyAlignment="1"/>
    <xf numFmtId="164" fontId="46" fillId="0" borderId="0" xfId="32" applyFont="1"/>
    <xf numFmtId="164" fontId="45" fillId="0" borderId="0" xfId="32" applyFont="1"/>
    <xf numFmtId="164" fontId="18" fillId="0" borderId="0" xfId="32" applyFont="1"/>
    <xf numFmtId="164" fontId="16" fillId="2" borderId="3" xfId="33" applyFont="1" applyFill="1" applyBorder="1" applyAlignment="1">
      <alignment horizontal="center" vertical="center" wrapText="1"/>
    </xf>
    <xf numFmtId="164" fontId="16" fillId="2" borderId="8" xfId="33" applyFont="1" applyFill="1" applyBorder="1" applyAlignment="1">
      <alignment horizontal="center" vertical="center" wrapText="1"/>
    </xf>
    <xf numFmtId="164" fontId="16" fillId="2" borderId="6" xfId="33" applyFont="1" applyFill="1" applyBorder="1" applyAlignment="1">
      <alignment horizontal="center" vertical="center" wrapText="1"/>
    </xf>
    <xf numFmtId="167" fontId="16" fillId="2" borderId="1" xfId="33" applyNumberFormat="1" applyFont="1" applyFill="1" applyBorder="1" applyAlignment="1">
      <alignment horizontal="center" vertical="center" wrapText="1"/>
    </xf>
    <xf numFmtId="176" fontId="15" fillId="3" borderId="1" xfId="31" applyNumberFormat="1" applyFont="1" applyFill="1" applyBorder="1" applyAlignment="1">
      <alignment horizontal="center" vertical="center"/>
    </xf>
    <xf numFmtId="164" fontId="31" fillId="0" borderId="1" xfId="30" applyFont="1" applyBorder="1"/>
    <xf numFmtId="3" fontId="43" fillId="0" borderId="1" xfId="30" applyNumberFormat="1" applyFont="1" applyBorder="1" applyAlignment="1" applyProtection="1">
      <alignment horizontal="right"/>
      <protection locked="0"/>
    </xf>
    <xf numFmtId="167" fontId="18" fillId="0" borderId="0" xfId="32" applyNumberFormat="1" applyFont="1"/>
    <xf numFmtId="164" fontId="20" fillId="0" borderId="0" xfId="26" applyFont="1" applyBorder="1" applyAlignment="1">
      <alignment vertical="center"/>
    </xf>
    <xf numFmtId="164" fontId="16" fillId="2" borderId="8" xfId="26" applyFont="1" applyFill="1" applyBorder="1" applyAlignment="1">
      <alignment horizontal="center" vertical="center" wrapText="1"/>
    </xf>
    <xf numFmtId="3" fontId="18" fillId="3" borderId="1" xfId="26" applyNumberFormat="1" applyFont="1" applyFill="1" applyBorder="1" applyAlignment="1" applyProtection="1">
      <alignment horizontal="center"/>
      <protection locked="0"/>
    </xf>
    <xf numFmtId="168" fontId="18" fillId="0" borderId="1" xfId="26" applyNumberFormat="1" applyFont="1" applyBorder="1" applyAlignment="1" applyProtection="1">
      <alignment horizontal="center"/>
    </xf>
    <xf numFmtId="164" fontId="16" fillId="0" borderId="0" xfId="26" applyNumberFormat="1" applyFont="1" applyBorder="1" applyAlignment="1">
      <alignment vertical="top"/>
    </xf>
    <xf numFmtId="164" fontId="18" fillId="0" borderId="0" xfId="26" applyFont="1" applyFill="1"/>
    <xf numFmtId="0" fontId="14" fillId="3" borderId="0" xfId="3" applyNumberFormat="1" applyFont="1" applyFill="1" applyBorder="1" applyAlignment="1">
      <alignment horizontal="left" vertical="center" wrapText="1"/>
    </xf>
    <xf numFmtId="164" fontId="16" fillId="2" borderId="1" xfId="6" applyFont="1" applyFill="1" applyBorder="1" applyAlignment="1">
      <alignment horizontal="center" vertical="center" wrapText="1"/>
    </xf>
    <xf numFmtId="164" fontId="16" fillId="2" borderId="1" xfId="4" applyFont="1" applyFill="1" applyBorder="1" applyAlignment="1">
      <alignment horizontal="center" vertical="top" wrapText="1"/>
    </xf>
    <xf numFmtId="164" fontId="18" fillId="0" borderId="0" xfId="3" applyNumberFormat="1" applyFont="1" applyFill="1" applyBorder="1" applyAlignment="1">
      <alignment horizontal="left" vertical="center"/>
    </xf>
    <xf numFmtId="0" fontId="18" fillId="0" borderId="0" xfId="3" applyNumberFormat="1" applyFont="1" applyFill="1" applyBorder="1" applyAlignment="1">
      <alignment horizontal="left" vertical="center"/>
    </xf>
    <xf numFmtId="2" fontId="18" fillId="0" borderId="0" xfId="3" applyNumberFormat="1" applyFont="1" applyFill="1" applyBorder="1" applyAlignment="1">
      <alignment horizontal="left" vertical="center"/>
    </xf>
    <xf numFmtId="166" fontId="18" fillId="0" borderId="0" xfId="1" applyNumberFormat="1" applyFont="1" applyFill="1" applyBorder="1" applyAlignment="1">
      <alignment horizontal="left" vertical="center"/>
    </xf>
    <xf numFmtId="164" fontId="16" fillId="0" borderId="0" xfId="6" applyFont="1" applyAlignment="1">
      <alignment horizontal="left" vertical="center"/>
    </xf>
    <xf numFmtId="165" fontId="18" fillId="0" borderId="0" xfId="15" applyNumberFormat="1" applyFont="1" applyFill="1" applyBorder="1" applyAlignment="1">
      <alignment horizontal="left" vertical="center"/>
    </xf>
    <xf numFmtId="164" fontId="18" fillId="0" borderId="0" xfId="16" applyFont="1" applyFill="1" applyBorder="1" applyAlignment="1">
      <alignment horizontal="left" vertical="center"/>
    </xf>
    <xf numFmtId="3" fontId="18" fillId="0" borderId="0" xfId="7" applyNumberFormat="1" applyFont="1" applyFill="1" applyBorder="1" applyAlignment="1">
      <alignment horizontal="right" wrapText="1"/>
    </xf>
    <xf numFmtId="165" fontId="15" fillId="3" borderId="1" xfId="6" applyNumberFormat="1" applyFont="1" applyFill="1" applyBorder="1" applyAlignment="1">
      <alignment horizontal="right"/>
    </xf>
    <xf numFmtId="17" fontId="18" fillId="0" borderId="1" xfId="7" applyNumberFormat="1" applyFont="1" applyFill="1" applyBorder="1" applyAlignment="1">
      <alignment horizontal="left" vertical="center" wrapText="1"/>
    </xf>
    <xf numFmtId="3" fontId="18" fillId="0" borderId="1" xfId="4" applyNumberFormat="1" applyFont="1" applyFill="1" applyBorder="1" applyAlignment="1">
      <alignment horizontal="right" vertical="top"/>
    </xf>
    <xf numFmtId="2" fontId="18" fillId="0" borderId="0" xfId="6" applyNumberFormat="1" applyFont="1" applyBorder="1"/>
    <xf numFmtId="2" fontId="18" fillId="0" borderId="0" xfId="6" applyNumberFormat="1" applyFont="1" applyAlignment="1">
      <alignment vertical="top"/>
    </xf>
    <xf numFmtId="164" fontId="1" fillId="0" borderId="0" xfId="3" applyAlignment="1"/>
    <xf numFmtId="3" fontId="18" fillId="3" borderId="8" xfId="4" applyNumberFormat="1" applyFont="1" applyFill="1" applyBorder="1" applyAlignment="1">
      <alignment horizontal="right" vertical="center"/>
    </xf>
    <xf numFmtId="3" fontId="18" fillId="3" borderId="1" xfId="3" quotePrefix="1" applyNumberFormat="1" applyFont="1" applyFill="1" applyBorder="1" applyAlignment="1">
      <alignment horizontal="right"/>
    </xf>
    <xf numFmtId="164" fontId="16" fillId="0" borderId="0" xfId="6" applyFont="1" applyAlignment="1">
      <alignment vertical="center"/>
    </xf>
    <xf numFmtId="164" fontId="18" fillId="0" borderId="0" xfId="14" applyFont="1" applyBorder="1" applyAlignment="1">
      <alignment vertical="center"/>
    </xf>
    <xf numFmtId="172" fontId="18" fillId="0" borderId="0" xfId="7" applyNumberFormat="1" applyFont="1"/>
    <xf numFmtId="0" fontId="18" fillId="0" borderId="0" xfId="4" applyNumberFormat="1" applyFont="1"/>
    <xf numFmtId="0" fontId="18" fillId="0" borderId="0" xfId="7" applyNumberFormat="1" applyFont="1"/>
    <xf numFmtId="166" fontId="18" fillId="0" borderId="0" xfId="7" applyNumberFormat="1" applyFont="1"/>
    <xf numFmtId="1" fontId="18" fillId="0" borderId="0" xfId="7" applyNumberFormat="1" applyFont="1"/>
    <xf numFmtId="167" fontId="18" fillId="0" borderId="0" xfId="7" applyNumberFormat="1" applyFont="1"/>
    <xf numFmtId="3" fontId="18" fillId="0" borderId="0" xfId="4" applyNumberFormat="1" applyFont="1"/>
    <xf numFmtId="1" fontId="18" fillId="0" borderId="0" xfId="4" applyNumberFormat="1" applyFont="1"/>
    <xf numFmtId="164" fontId="14" fillId="0" borderId="0" xfId="4" applyFont="1" applyAlignment="1">
      <alignment horizontal="left" vertical="center"/>
    </xf>
    <xf numFmtId="164" fontId="15" fillId="0" borderId="0" xfId="4" applyFont="1" applyAlignment="1">
      <alignment horizontal="left" vertical="center"/>
    </xf>
    <xf numFmtId="165" fontId="18" fillId="0" borderId="1" xfId="6" applyNumberFormat="1" applyFont="1" applyFill="1" applyBorder="1" applyAlignment="1">
      <alignment horizontal="center" vertical="center"/>
    </xf>
    <xf numFmtId="164" fontId="18" fillId="0" borderId="1" xfId="4" applyFont="1" applyFill="1" applyBorder="1" applyAlignment="1">
      <alignment horizontal="left" vertical="center" wrapText="1"/>
    </xf>
    <xf numFmtId="164" fontId="18" fillId="0" borderId="1" xfId="4" applyFont="1" applyFill="1" applyBorder="1" applyAlignment="1">
      <alignment horizontal="center" vertical="center" wrapText="1"/>
    </xf>
    <xf numFmtId="3" fontId="18" fillId="0" borderId="3" xfId="4" applyNumberFormat="1" applyFont="1" applyFill="1" applyBorder="1" applyAlignment="1">
      <alignment horizontal="right" vertical="top"/>
    </xf>
    <xf numFmtId="3" fontId="18" fillId="0" borderId="4" xfId="4" applyNumberFormat="1" applyFont="1" applyFill="1" applyBorder="1" applyAlignment="1">
      <alignment horizontal="right" vertical="top"/>
    </xf>
    <xf numFmtId="164" fontId="32" fillId="0" borderId="0" xfId="4" applyFont="1" applyFill="1" applyAlignment="1">
      <alignment vertical="center"/>
    </xf>
    <xf numFmtId="164" fontId="15" fillId="0" borderId="0" xfId="7" applyFont="1"/>
    <xf numFmtId="3" fontId="15" fillId="0" borderId="0" xfId="5" applyNumberFormat="1" applyFont="1" applyFill="1" applyBorder="1" applyAlignment="1">
      <alignment vertical="center" wrapText="1"/>
    </xf>
    <xf numFmtId="164" fontId="46" fillId="0" borderId="0" xfId="32" applyFont="1" applyAlignment="1">
      <alignment wrapText="1"/>
    </xf>
    <xf numFmtId="4" fontId="18" fillId="0" borderId="1" xfId="4" applyNumberFormat="1" applyFont="1" applyFill="1" applyBorder="1" applyAlignment="1">
      <alignment horizontal="right" vertical="center"/>
    </xf>
    <xf numFmtId="3" fontId="18" fillId="0" borderId="17" xfId="4" applyNumberFormat="1" applyFont="1" applyFill="1" applyBorder="1" applyAlignment="1">
      <alignment horizontal="right" vertical="top"/>
    </xf>
    <xf numFmtId="3" fontId="18" fillId="0" borderId="5" xfId="4" applyNumberFormat="1" applyFont="1" applyFill="1" applyBorder="1" applyAlignment="1">
      <alignment horizontal="right" vertical="top"/>
    </xf>
    <xf numFmtId="164" fontId="22" fillId="0" borderId="0" xfId="4" applyFont="1" applyFill="1" applyAlignment="1">
      <alignment vertical="center"/>
    </xf>
    <xf numFmtId="164" fontId="35" fillId="0" borderId="0" xfId="7" applyFont="1" applyAlignment="1">
      <alignment vertical="center"/>
    </xf>
    <xf numFmtId="169" fontId="16" fillId="4" borderId="1" xfId="3" applyNumberFormat="1" applyFont="1" applyFill="1" applyBorder="1" applyAlignment="1">
      <alignment horizontal="left"/>
    </xf>
    <xf numFmtId="167" fontId="7" fillId="0" borderId="1" xfId="3" applyNumberFormat="1" applyFont="1" applyFill="1" applyBorder="1" applyAlignment="1">
      <alignment horizontal="right"/>
    </xf>
    <xf numFmtId="167" fontId="7" fillId="0" borderId="0" xfId="3" applyNumberFormat="1" applyFont="1" applyFill="1" applyBorder="1" applyAlignment="1">
      <alignment horizontal="right"/>
    </xf>
    <xf numFmtId="167" fontId="7" fillId="0" borderId="0" xfId="30" applyNumberFormat="1" applyFont="1" applyFill="1" applyBorder="1" applyAlignment="1">
      <alignment horizontal="right"/>
    </xf>
    <xf numFmtId="0" fontId="42" fillId="0" borderId="0" xfId="30" applyNumberFormat="1" applyFont="1"/>
    <xf numFmtId="169" fontId="16" fillId="4" borderId="1" xfId="30" applyNumberFormat="1" applyFont="1" applyFill="1" applyBorder="1" applyAlignment="1">
      <alignment horizontal="left"/>
    </xf>
    <xf numFmtId="167" fontId="7" fillId="0" borderId="1" xfId="30" applyNumberFormat="1" applyFont="1" applyFill="1" applyBorder="1" applyAlignment="1">
      <alignment horizontal="right"/>
    </xf>
    <xf numFmtId="3" fontId="16" fillId="3" borderId="1" xfId="26" applyNumberFormat="1" applyFont="1" applyFill="1" applyBorder="1" applyAlignment="1" applyProtection="1">
      <alignment horizontal="center"/>
      <protection locked="0"/>
    </xf>
    <xf numFmtId="168" fontId="16" fillId="0" borderId="1" xfId="26" applyNumberFormat="1" applyFont="1" applyBorder="1" applyAlignment="1" applyProtection="1">
      <alignment horizontal="center"/>
    </xf>
    <xf numFmtId="3" fontId="18" fillId="0" borderId="0" xfId="7" applyNumberFormat="1" applyFont="1" applyFill="1" applyBorder="1"/>
    <xf numFmtId="0" fontId="9" fillId="0" borderId="0" xfId="4" applyNumberFormat="1" applyFill="1"/>
    <xf numFmtId="0" fontId="49" fillId="0" borderId="0" xfId="0" applyFont="1" applyAlignment="1">
      <alignment vertical="center" wrapText="1"/>
    </xf>
    <xf numFmtId="0" fontId="16" fillId="0" borderId="1" xfId="4" applyNumberFormat="1" applyFont="1" applyFill="1" applyBorder="1" applyAlignment="1">
      <alignment horizontal="center" vertical="center" wrapText="1"/>
    </xf>
    <xf numFmtId="0" fontId="18" fillId="0" borderId="1" xfId="4" applyNumberFormat="1" applyFont="1" applyFill="1" applyBorder="1" applyAlignment="1">
      <alignment horizontal="center" vertical="center" wrapText="1"/>
    </xf>
    <xf numFmtId="0" fontId="18" fillId="0" borderId="1" xfId="6" applyNumberFormat="1" applyFont="1" applyFill="1" applyBorder="1" applyAlignment="1">
      <alignment horizontal="center" vertical="center"/>
    </xf>
    <xf numFmtId="164" fontId="15" fillId="0" borderId="0" xfId="4" applyFont="1" applyFill="1"/>
    <xf numFmtId="3" fontId="16" fillId="0" borderId="8" xfId="4" applyNumberFormat="1" applyFont="1" applyFill="1" applyBorder="1" applyAlignment="1">
      <alignment horizontal="right" vertical="center"/>
    </xf>
    <xf numFmtId="165" fontId="16" fillId="0" borderId="1" xfId="4" applyNumberFormat="1" applyFont="1" applyFill="1" applyBorder="1" applyAlignment="1">
      <alignment horizontal="right" vertical="center"/>
    </xf>
    <xf numFmtId="169" fontId="16" fillId="0" borderId="0" xfId="30" applyNumberFormat="1" applyFont="1" applyFill="1" applyBorder="1" applyAlignment="1">
      <alignment horizontal="left"/>
    </xf>
    <xf numFmtId="167" fontId="43" fillId="0" borderId="0" xfId="30" applyNumberFormat="1" applyFont="1" applyFill="1" applyBorder="1" applyAlignment="1">
      <alignment horizontal="right"/>
    </xf>
    <xf numFmtId="169" fontId="18" fillId="0" borderId="0" xfId="30" applyNumberFormat="1" applyFont="1" applyFill="1" applyBorder="1" applyAlignment="1">
      <alignment horizontal="left"/>
    </xf>
    <xf numFmtId="164" fontId="18" fillId="0" borderId="0" xfId="6" applyFont="1" applyFill="1" applyBorder="1"/>
    <xf numFmtId="169" fontId="16" fillId="0" borderId="0" xfId="3" applyNumberFormat="1" applyFont="1" applyFill="1" applyBorder="1" applyAlignment="1">
      <alignment horizontal="left"/>
    </xf>
    <xf numFmtId="164" fontId="18" fillId="0" borderId="0" xfId="7" applyFont="1" applyFill="1" applyAlignment="1">
      <alignment vertical="center"/>
    </xf>
    <xf numFmtId="164" fontId="18" fillId="0" borderId="0" xfId="4" applyFont="1" applyFill="1" applyAlignment="1">
      <alignment horizontal="left" vertical="center"/>
    </xf>
    <xf numFmtId="164" fontId="9" fillId="0" borderId="0" xfId="6" applyFont="1" applyFill="1"/>
    <xf numFmtId="166" fontId="18" fillId="0" borderId="0" xfId="1" applyNumberFormat="1" applyFont="1" applyFill="1" applyBorder="1" applyAlignment="1">
      <alignment wrapText="1"/>
    </xf>
    <xf numFmtId="164" fontId="37" fillId="0" borderId="0" xfId="3" applyFont="1" applyFill="1" applyAlignment="1">
      <alignment horizontal="right"/>
    </xf>
    <xf numFmtId="3" fontId="15" fillId="0" borderId="0" xfId="10" applyNumberFormat="1" applyFont="1" applyFill="1" applyBorder="1" applyAlignment="1">
      <alignment horizontal="right" vertical="center"/>
    </xf>
    <xf numFmtId="164" fontId="19" fillId="0" borderId="0" xfId="4" applyFont="1" applyFill="1"/>
    <xf numFmtId="164" fontId="15" fillId="0" borderId="0" xfId="3" applyNumberFormat="1" applyFont="1" applyFill="1" applyBorder="1" applyAlignment="1">
      <alignment horizontal="left" vertical="center" wrapText="1"/>
    </xf>
    <xf numFmtId="17" fontId="18" fillId="0" borderId="0" xfId="7" applyNumberFormat="1" applyFont="1" applyFill="1" applyBorder="1" applyAlignment="1">
      <alignment horizontal="left" vertical="center" wrapText="1"/>
    </xf>
    <xf numFmtId="164" fontId="14" fillId="0" borderId="0" xfId="3" applyFont="1" applyFill="1" applyBorder="1" applyAlignment="1"/>
    <xf numFmtId="164" fontId="16" fillId="0" borderId="0" xfId="3" applyFont="1" applyFill="1" applyBorder="1" applyAlignment="1"/>
    <xf numFmtId="3" fontId="18" fillId="0" borderId="8" xfId="4" applyNumberFormat="1" applyFont="1" applyFill="1" applyBorder="1" applyAlignment="1">
      <alignment horizontal="right" vertical="center"/>
    </xf>
    <xf numFmtId="3" fontId="18" fillId="0" borderId="0" xfId="4" applyNumberFormat="1" applyFont="1" applyFill="1" applyBorder="1" applyAlignment="1">
      <alignment horizontal="right" vertical="top"/>
    </xf>
    <xf numFmtId="1" fontId="18" fillId="0" borderId="0" xfId="4" applyNumberFormat="1" applyFont="1" applyFill="1" applyBorder="1" applyAlignment="1">
      <alignment vertical="top"/>
    </xf>
    <xf numFmtId="164" fontId="9" fillId="0" borderId="0" xfId="4" applyFont="1" applyFill="1" applyAlignment="1">
      <alignment vertical="top"/>
    </xf>
    <xf numFmtId="14" fontId="18" fillId="0" borderId="1" xfId="4" applyNumberFormat="1" applyFont="1" applyFill="1" applyBorder="1" applyAlignment="1">
      <alignment horizontal="center" vertical="center" wrapText="1"/>
    </xf>
    <xf numFmtId="164" fontId="19" fillId="0" borderId="0" xfId="4" applyFont="1" applyBorder="1"/>
    <xf numFmtId="14" fontId="19" fillId="0" borderId="0" xfId="4" applyNumberFormat="1" applyFont="1" applyBorder="1"/>
    <xf numFmtId="0" fontId="16" fillId="0" borderId="0" xfId="4" applyNumberFormat="1" applyFont="1" applyFill="1" applyBorder="1" applyAlignment="1">
      <alignment horizontal="center" vertical="center" wrapText="1"/>
    </xf>
    <xf numFmtId="164" fontId="18" fillId="0" borderId="0" xfId="4" applyFont="1" applyFill="1" applyBorder="1" applyAlignment="1">
      <alignment horizontal="left" vertical="center" wrapText="1"/>
    </xf>
    <xf numFmtId="164" fontId="18" fillId="0" borderId="0" xfId="4" applyFont="1" applyFill="1" applyBorder="1" applyAlignment="1">
      <alignment horizontal="center" vertical="center" wrapText="1"/>
    </xf>
    <xf numFmtId="0" fontId="18" fillId="0" borderId="0" xfId="4" applyNumberFormat="1" applyFont="1" applyFill="1" applyBorder="1" applyAlignment="1">
      <alignment horizontal="center" vertical="center" wrapText="1"/>
    </xf>
    <xf numFmtId="0" fontId="18" fillId="0" borderId="0" xfId="6" applyNumberFormat="1" applyFont="1" applyFill="1" applyBorder="1" applyAlignment="1">
      <alignment horizontal="center" vertical="center"/>
    </xf>
    <xf numFmtId="164" fontId="18" fillId="0" borderId="0" xfId="4" applyFont="1" applyFill="1" applyAlignment="1">
      <alignment horizontal="left" vertical="top"/>
    </xf>
    <xf numFmtId="164" fontId="16" fillId="0" borderId="0" xfId="4" applyFont="1" applyFill="1" applyAlignment="1">
      <alignment horizontal="left" vertical="center"/>
    </xf>
    <xf numFmtId="0" fontId="18" fillId="0" borderId="0" xfId="3" applyNumberFormat="1" applyFont="1" applyFill="1" applyBorder="1" applyAlignment="1">
      <alignment horizontal="left" vertical="center" wrapText="1"/>
    </xf>
    <xf numFmtId="164" fontId="18" fillId="0" borderId="0" xfId="4" applyFont="1" applyFill="1" applyAlignment="1">
      <alignment horizontal="center" vertical="top"/>
    </xf>
    <xf numFmtId="164" fontId="9" fillId="0" borderId="0" xfId="13" applyFill="1" applyBorder="1"/>
    <xf numFmtId="164" fontId="18" fillId="2" borderId="3" xfId="6" applyFont="1" applyFill="1" applyBorder="1" applyAlignment="1">
      <alignment horizontal="left"/>
    </xf>
    <xf numFmtId="164" fontId="18" fillId="2" borderId="5" xfId="6" applyFont="1" applyFill="1" applyBorder="1"/>
    <xf numFmtId="1" fontId="18" fillId="3" borderId="3" xfId="6" applyNumberFormat="1" applyFont="1" applyFill="1" applyBorder="1" applyAlignment="1">
      <alignment horizontal="right"/>
    </xf>
    <xf numFmtId="1" fontId="18" fillId="3" borderId="4" xfId="6" applyNumberFormat="1" applyFont="1" applyFill="1" applyBorder="1" applyAlignment="1">
      <alignment horizontal="right"/>
    </xf>
    <xf numFmtId="164" fontId="15" fillId="0" borderId="0" xfId="4" applyFont="1" applyFill="1" applyBorder="1"/>
    <xf numFmtId="3" fontId="43" fillId="0" borderId="0" xfId="30" applyNumberFormat="1" applyFont="1" applyFill="1" applyBorder="1" applyAlignment="1">
      <alignment horizontal="right"/>
    </xf>
    <xf numFmtId="168" fontId="43" fillId="0" borderId="0" xfId="30" applyNumberFormat="1" applyFont="1" applyFill="1" applyBorder="1" applyAlignment="1">
      <alignment horizontal="right"/>
    </xf>
    <xf numFmtId="168" fontId="18" fillId="0" borderId="0" xfId="30" applyNumberFormat="1" applyFont="1" applyBorder="1" applyAlignment="1">
      <alignment horizontal="right"/>
    </xf>
    <xf numFmtId="176" fontId="15" fillId="0" borderId="0" xfId="31" applyNumberFormat="1" applyFont="1" applyFill="1" applyBorder="1" applyAlignment="1">
      <alignment horizontal="center" vertical="center"/>
    </xf>
    <xf numFmtId="164" fontId="31" fillId="0" borderId="0" xfId="30" applyFont="1" applyFill="1" applyBorder="1"/>
    <xf numFmtId="3" fontId="43" fillId="0" borderId="0" xfId="30" applyNumberFormat="1" applyFont="1" applyFill="1" applyBorder="1" applyAlignment="1" applyProtection="1">
      <alignment horizontal="right"/>
      <protection locked="0"/>
    </xf>
    <xf numFmtId="168" fontId="18" fillId="0" borderId="0" xfId="30" applyNumberFormat="1" applyFont="1" applyFill="1" applyBorder="1" applyAlignment="1">
      <alignment horizontal="right"/>
    </xf>
    <xf numFmtId="164" fontId="48" fillId="0" borderId="0" xfId="31" applyFont="1" applyFill="1" applyAlignment="1">
      <alignment vertical="top" wrapText="1"/>
    </xf>
    <xf numFmtId="164" fontId="46" fillId="0" borderId="0" xfId="32" applyFont="1" applyFill="1"/>
    <xf numFmtId="176" fontId="35" fillId="3" borderId="0" xfId="31" applyNumberFormat="1" applyFont="1" applyFill="1" applyBorder="1" applyAlignment="1">
      <alignment horizontal="center" vertical="center"/>
    </xf>
    <xf numFmtId="164" fontId="43" fillId="0" borderId="0" xfId="30" applyFont="1" applyFill="1" applyBorder="1" applyAlignment="1"/>
    <xf numFmtId="165" fontId="15" fillId="3" borderId="0" xfId="6" applyNumberFormat="1" applyFont="1" applyFill="1" applyBorder="1" applyAlignment="1">
      <alignment horizontal="right"/>
    </xf>
    <xf numFmtId="166" fontId="14" fillId="0" borderId="0" xfId="6" applyNumberFormat="1" applyFont="1" applyFill="1" applyBorder="1" applyAlignment="1">
      <alignment horizontal="left" vertical="top"/>
    </xf>
    <xf numFmtId="164" fontId="14" fillId="0" borderId="0" xfId="18" applyFont="1" applyFill="1" applyBorder="1"/>
    <xf numFmtId="167" fontId="14" fillId="0" borderId="0" xfId="6" applyNumberFormat="1" applyFont="1" applyFill="1" applyBorder="1" applyAlignment="1">
      <alignment horizontal="right" vertical="top"/>
    </xf>
    <xf numFmtId="167" fontId="14" fillId="0" borderId="0" xfId="6" applyNumberFormat="1" applyFont="1" applyFill="1" applyBorder="1" applyAlignment="1">
      <alignment vertical="top"/>
    </xf>
    <xf numFmtId="164" fontId="14" fillId="0" borderId="0" xfId="6" applyFont="1" applyFill="1" applyBorder="1" applyAlignment="1">
      <alignment vertical="top" wrapText="1"/>
    </xf>
    <xf numFmtId="164" fontId="15" fillId="0" borderId="0" xfId="6" applyFont="1" applyFill="1"/>
    <xf numFmtId="2" fontId="18" fillId="0" borderId="0" xfId="6" applyNumberFormat="1" applyFont="1" applyFill="1"/>
    <xf numFmtId="0" fontId="12" fillId="6" borderId="0" xfId="3" applyNumberFormat="1" applyFont="1" applyFill="1"/>
    <xf numFmtId="0" fontId="12" fillId="6" borderId="0" xfId="30" applyNumberFormat="1" applyFont="1" applyFill="1"/>
    <xf numFmtId="164" fontId="18" fillId="6" borderId="0" xfId="32" applyFont="1" applyFill="1"/>
    <xf numFmtId="164" fontId="3" fillId="0" borderId="0" xfId="3" applyFont="1" applyAlignment="1">
      <alignment horizontal="center" vertical="center" wrapText="1"/>
    </xf>
    <xf numFmtId="164" fontId="4" fillId="0" borderId="0" xfId="3" applyFont="1" applyAlignment="1">
      <alignment vertical="center" wrapText="1"/>
    </xf>
    <xf numFmtId="164" fontId="7" fillId="0" borderId="0" xfId="3" applyFont="1" applyAlignment="1">
      <alignment horizontal="left" vertical="center" wrapText="1"/>
    </xf>
    <xf numFmtId="164" fontId="8" fillId="0" borderId="0" xfId="3" applyFont="1" applyAlignment="1">
      <alignment horizontal="left" vertical="center" wrapText="1"/>
    </xf>
    <xf numFmtId="164" fontId="4" fillId="0" borderId="0" xfId="3" applyFont="1" applyAlignment="1">
      <alignment wrapText="1"/>
    </xf>
    <xf numFmtId="0" fontId="50" fillId="0" borderId="1" xfId="0" applyFont="1" applyFill="1" applyBorder="1" applyAlignment="1">
      <alignment horizontal="center" vertical="center" wrapText="1"/>
    </xf>
    <xf numFmtId="169" fontId="18" fillId="0" borderId="1" xfId="30" applyNumberFormat="1" applyFont="1" applyFill="1" applyBorder="1" applyAlignment="1">
      <alignment horizontal="left"/>
    </xf>
    <xf numFmtId="3" fontId="18" fillId="0" borderId="1" xfId="26" applyNumberFormat="1" applyFont="1" applyFill="1" applyBorder="1" applyAlignment="1" applyProtection="1">
      <alignment horizontal="center"/>
      <protection locked="0"/>
    </xf>
    <xf numFmtId="168" fontId="18" fillId="0" borderId="1" xfId="26" applyNumberFormat="1" applyFont="1" applyFill="1" applyBorder="1" applyAlignment="1" applyProtection="1">
      <alignment horizontal="center"/>
    </xf>
    <xf numFmtId="3" fontId="12" fillId="0" borderId="4" xfId="5" applyNumberFormat="1" applyFont="1" applyFill="1" applyBorder="1" applyAlignment="1">
      <alignment vertical="center" wrapText="1"/>
    </xf>
    <xf numFmtId="164" fontId="18" fillId="0" borderId="0" xfId="6" applyFont="1" applyFill="1" applyAlignment="1">
      <alignment vertical="center"/>
    </xf>
    <xf numFmtId="164" fontId="18" fillId="0" borderId="0" xfId="26" applyFont="1" applyAlignment="1">
      <alignment vertical="center"/>
    </xf>
    <xf numFmtId="9" fontId="18" fillId="0" borderId="0" xfId="2" applyFont="1" applyBorder="1" applyAlignment="1">
      <alignment vertical="center"/>
    </xf>
    <xf numFmtId="164" fontId="18" fillId="0" borderId="0" xfId="26" applyFont="1" applyFill="1" applyAlignment="1">
      <alignment vertical="center"/>
    </xf>
    <xf numFmtId="164" fontId="16" fillId="0" borderId="0" xfId="27" applyFont="1" applyFill="1" applyBorder="1" applyAlignment="1">
      <alignment vertical="center"/>
    </xf>
    <xf numFmtId="164" fontId="16" fillId="0" borderId="0" xfId="6" applyFont="1" applyAlignment="1"/>
    <xf numFmtId="0" fontId="16" fillId="0" borderId="0" xfId="26" applyNumberFormat="1" applyFont="1" applyBorder="1" applyAlignment="1">
      <alignment horizontal="left" vertical="top"/>
    </xf>
    <xf numFmtId="164" fontId="16" fillId="0" borderId="0" xfId="6" applyFont="1"/>
    <xf numFmtId="175" fontId="18" fillId="0" borderId="17" xfId="2" applyNumberFormat="1" applyFont="1" applyBorder="1"/>
    <xf numFmtId="168" fontId="18" fillId="0" borderId="18" xfId="26" applyNumberFormat="1" applyFont="1" applyFill="1" applyBorder="1" applyAlignment="1" applyProtection="1">
      <alignment horizontal="right"/>
    </xf>
    <xf numFmtId="3" fontId="18" fillId="0" borderId="1" xfId="17" applyNumberFormat="1" applyFont="1" applyFill="1" applyBorder="1" applyAlignment="1">
      <alignment vertical="center"/>
    </xf>
    <xf numFmtId="168" fontId="18" fillId="0" borderId="0" xfId="26" applyNumberFormat="1" applyFont="1" applyBorder="1" applyAlignment="1" applyProtection="1">
      <alignment horizontal="right"/>
    </xf>
    <xf numFmtId="3" fontId="18" fillId="0" borderId="1" xfId="0" quotePrefix="1" applyNumberFormat="1" applyFont="1" applyFill="1" applyBorder="1" applyAlignment="1">
      <alignment horizontal="right"/>
    </xf>
    <xf numFmtId="169" fontId="18" fillId="0" borderId="1" xfId="26" applyNumberFormat="1" applyFont="1" applyBorder="1" applyAlignment="1">
      <alignment horizontal="left"/>
    </xf>
    <xf numFmtId="175" fontId="18" fillId="0" borderId="0" xfId="2" applyNumberFormat="1" applyFont="1" applyBorder="1"/>
    <xf numFmtId="168" fontId="18" fillId="0" borderId="1" xfId="26" applyNumberFormat="1" applyFont="1" applyFill="1" applyBorder="1" applyAlignment="1" applyProtection="1">
      <alignment horizontal="right"/>
    </xf>
    <xf numFmtId="3" fontId="18" fillId="0" borderId="3" xfId="17" applyNumberFormat="1" applyFont="1" applyFill="1" applyBorder="1" applyAlignment="1">
      <alignment vertical="center"/>
    </xf>
    <xf numFmtId="168" fontId="18" fillId="0" borderId="1" xfId="26" applyNumberFormat="1" applyFont="1" applyBorder="1" applyAlignment="1" applyProtection="1">
      <alignment horizontal="right"/>
    </xf>
    <xf numFmtId="3" fontId="18" fillId="0" borderId="3" xfId="0" quotePrefix="1" applyNumberFormat="1" applyFont="1" applyFill="1" applyBorder="1" applyAlignment="1">
      <alignment horizontal="right"/>
    </xf>
    <xf numFmtId="169" fontId="18" fillId="0" borderId="3" xfId="26" applyNumberFormat="1" applyFont="1" applyBorder="1" applyAlignment="1">
      <alignment horizontal="left"/>
    </xf>
    <xf numFmtId="168" fontId="18" fillId="0" borderId="6" xfId="26" applyNumberFormat="1" applyFont="1" applyFill="1" applyBorder="1" applyAlignment="1" applyProtection="1">
      <alignment horizontal="right"/>
    </xf>
    <xf numFmtId="3" fontId="18" fillId="0" borderId="1" xfId="34" applyNumberFormat="1" applyFont="1" applyFill="1" applyBorder="1" applyAlignment="1"/>
    <xf numFmtId="3" fontId="18" fillId="0" borderId="1" xfId="34" applyNumberFormat="1" applyFont="1" applyFill="1" applyBorder="1" applyAlignment="1">
      <alignment vertical="center"/>
    </xf>
    <xf numFmtId="43" fontId="18" fillId="0" borderId="0" xfId="34" applyFont="1" applyFill="1"/>
    <xf numFmtId="175" fontId="18" fillId="0" borderId="0" xfId="2" applyNumberFormat="1" applyFont="1"/>
    <xf numFmtId="3" fontId="18" fillId="0" borderId="1" xfId="35" applyNumberFormat="1" applyFont="1" applyFill="1" applyBorder="1" applyAlignment="1">
      <alignment vertical="center"/>
    </xf>
    <xf numFmtId="3" fontId="18" fillId="0" borderId="1" xfId="35" applyNumberFormat="1" applyFont="1" applyFill="1" applyBorder="1" applyAlignment="1">
      <alignment horizontal="right"/>
    </xf>
    <xf numFmtId="168" fontId="18" fillId="0" borderId="8" xfId="26" applyNumberFormat="1" applyFont="1" applyBorder="1" applyAlignment="1" applyProtection="1">
      <alignment horizontal="right"/>
    </xf>
    <xf numFmtId="3" fontId="18" fillId="0" borderId="1" xfId="35" applyNumberFormat="1" applyFont="1" applyFill="1" applyBorder="1" applyProtection="1">
      <protection locked="0"/>
    </xf>
    <xf numFmtId="3" fontId="18" fillId="0" borderId="1" xfId="35" applyNumberFormat="1" applyFont="1" applyFill="1" applyBorder="1" applyAlignment="1" applyProtection="1">
      <alignment horizontal="right"/>
      <protection locked="0"/>
    </xf>
    <xf numFmtId="3" fontId="18" fillId="3" borderId="1" xfId="26" applyNumberFormat="1" applyFont="1" applyFill="1" applyBorder="1" applyProtection="1">
      <protection locked="0"/>
    </xf>
    <xf numFmtId="168" fontId="16" fillId="0" borderId="18" xfId="26" applyNumberFormat="1" applyFont="1" applyFill="1" applyBorder="1" applyAlignment="1" applyProtection="1">
      <alignment horizontal="right"/>
    </xf>
    <xf numFmtId="3" fontId="16" fillId="0" borderId="1" xfId="17" applyNumberFormat="1" applyFont="1" applyFill="1" applyBorder="1" applyAlignment="1">
      <alignment vertical="center"/>
    </xf>
    <xf numFmtId="168" fontId="16" fillId="0" borderId="0" xfId="26" applyNumberFormat="1" applyFont="1" applyBorder="1" applyAlignment="1" applyProtection="1">
      <alignment horizontal="right"/>
    </xf>
    <xf numFmtId="3" fontId="16" fillId="0" borderId="1" xfId="0" quotePrefix="1" applyNumberFormat="1" applyFont="1" applyFill="1" applyBorder="1" applyAlignment="1">
      <alignment horizontal="right"/>
    </xf>
    <xf numFmtId="164" fontId="16" fillId="0" borderId="1" xfId="32" applyFont="1" applyBorder="1"/>
    <xf numFmtId="168" fontId="16" fillId="0" borderId="1" xfId="26" applyNumberFormat="1" applyFont="1" applyBorder="1" applyAlignment="1" applyProtection="1">
      <alignment horizontal="right"/>
    </xf>
    <xf numFmtId="3" fontId="16" fillId="3" borderId="1" xfId="26" applyNumberFormat="1" applyFont="1" applyFill="1" applyBorder="1" applyProtection="1">
      <protection locked="0"/>
    </xf>
    <xf numFmtId="3" fontId="16" fillId="3" borderId="1" xfId="26" applyNumberFormat="1" applyFont="1" applyFill="1" applyBorder="1" applyAlignment="1" applyProtection="1">
      <alignment horizontal="right"/>
      <protection locked="0"/>
    </xf>
    <xf numFmtId="164" fontId="9" fillId="0" borderId="0" xfId="32" applyFont="1" applyAlignment="1">
      <alignment vertical="top"/>
    </xf>
    <xf numFmtId="2" fontId="9" fillId="0" borderId="0" xfId="32" applyNumberFormat="1" applyFont="1" applyAlignment="1">
      <alignment vertical="top"/>
    </xf>
    <xf numFmtId="164" fontId="32" fillId="0" borderId="0" xfId="28" applyFont="1" applyAlignment="1">
      <alignment vertical="top"/>
    </xf>
    <xf numFmtId="2" fontId="32" fillId="0" borderId="0" xfId="28" applyNumberFormat="1" applyFont="1" applyAlignment="1">
      <alignment vertical="top"/>
    </xf>
    <xf numFmtId="164" fontId="23" fillId="0" borderId="0" xfId="28" applyFont="1" applyBorder="1" applyAlignment="1">
      <alignment vertical="top"/>
    </xf>
    <xf numFmtId="164" fontId="16" fillId="3" borderId="0" xfId="0" applyNumberFormat="1" applyFont="1" applyFill="1" applyBorder="1" applyAlignment="1"/>
    <xf numFmtId="164" fontId="9" fillId="0" borderId="0" xfId="32" applyFont="1" applyBorder="1" applyAlignment="1">
      <alignment vertical="top"/>
    </xf>
    <xf numFmtId="2" fontId="43" fillId="0" borderId="1" xfId="0" applyNumberFormat="1" applyFont="1" applyBorder="1" applyAlignment="1">
      <alignment horizontal="right"/>
    </xf>
    <xf numFmtId="4" fontId="18" fillId="0" borderId="1" xfId="7" applyNumberFormat="1" applyFont="1" applyFill="1" applyBorder="1" applyAlignment="1">
      <alignment horizontal="right" vertical="center" wrapText="1"/>
    </xf>
    <xf numFmtId="164" fontId="9" fillId="0" borderId="17" xfId="32" applyFont="1" applyBorder="1" applyAlignment="1">
      <alignment vertical="top"/>
    </xf>
    <xf numFmtId="2" fontId="43" fillId="0" borderId="6" xfId="0" applyNumberFormat="1" applyFont="1" applyBorder="1"/>
    <xf numFmtId="2" fontId="43" fillId="0" borderId="1" xfId="0" applyNumberFormat="1" applyFont="1" applyBorder="1"/>
    <xf numFmtId="2" fontId="12" fillId="0" borderId="1" xfId="0" applyNumberFormat="1" applyFont="1" applyBorder="1"/>
    <xf numFmtId="2" fontId="18" fillId="0" borderId="1" xfId="7" applyNumberFormat="1" applyFont="1" applyFill="1" applyBorder="1" applyAlignment="1">
      <alignment horizontal="right" vertical="center" wrapText="1"/>
    </xf>
    <xf numFmtId="2" fontId="43" fillId="0" borderId="5" xfId="0" applyNumberFormat="1" applyFont="1" applyBorder="1"/>
    <xf numFmtId="2" fontId="7" fillId="0" borderId="1" xfId="0" applyNumberFormat="1" applyFont="1" applyFill="1" applyBorder="1" applyAlignment="1">
      <alignment horizontal="right"/>
    </xf>
    <xf numFmtId="2" fontId="16" fillId="3" borderId="1" xfId="28" applyNumberFormat="1" applyFont="1" applyFill="1" applyBorder="1" applyAlignment="1">
      <alignment horizontal="right" vertical="top"/>
    </xf>
    <xf numFmtId="2" fontId="16" fillId="3" borderId="3" xfId="28" applyNumberFormat="1" applyFont="1" applyFill="1" applyBorder="1" applyAlignment="1">
      <alignment horizontal="right" vertical="top"/>
    </xf>
    <xf numFmtId="164" fontId="16" fillId="7" borderId="1" xfId="28" applyFont="1" applyFill="1" applyBorder="1" applyAlignment="1">
      <alignment horizontal="center" vertical="center" wrapText="1"/>
    </xf>
    <xf numFmtId="2" fontId="16" fillId="2" borderId="1" xfId="28" applyNumberFormat="1" applyFont="1" applyFill="1" applyBorder="1" applyAlignment="1">
      <alignment horizontal="center" vertical="center" wrapText="1"/>
    </xf>
    <xf numFmtId="164" fontId="16" fillId="2" borderId="1" xfId="28" applyFont="1" applyFill="1" applyBorder="1" applyAlignment="1">
      <alignment horizontal="center" vertical="center" wrapText="1"/>
    </xf>
    <xf numFmtId="164" fontId="9" fillId="0" borderId="0" xfId="32" applyFont="1" applyAlignment="1">
      <alignment vertical="center"/>
    </xf>
    <xf numFmtId="164" fontId="33" fillId="0" borderId="0" xfId="32" applyFont="1" applyFill="1" applyAlignment="1">
      <alignment vertical="center"/>
    </xf>
    <xf numFmtId="164" fontId="14" fillId="0" borderId="0" xfId="32" applyFont="1" applyFill="1" applyBorder="1" applyAlignment="1">
      <alignment horizontal="left" vertical="center"/>
    </xf>
    <xf numFmtId="164" fontId="14" fillId="3" borderId="18" xfId="0" applyNumberFormat="1" applyFont="1" applyFill="1" applyBorder="1" applyAlignment="1">
      <alignment wrapText="1"/>
    </xf>
    <xf numFmtId="164" fontId="14" fillId="3" borderId="18" xfId="0" applyNumberFormat="1" applyFont="1" applyFill="1" applyBorder="1" applyAlignment="1"/>
    <xf numFmtId="164" fontId="16" fillId="0" borderId="0" xfId="32" applyFont="1" applyBorder="1" applyAlignment="1">
      <alignment vertical="center" wrapText="1"/>
    </xf>
    <xf numFmtId="167" fontId="43" fillId="0" borderId="1" xfId="0" applyNumberFormat="1" applyFont="1" applyFill="1" applyBorder="1"/>
    <xf numFmtId="167" fontId="18" fillId="0" borderId="1" xfId="32" applyNumberFormat="1" applyFont="1" applyBorder="1"/>
    <xf numFmtId="167" fontId="18" fillId="0" borderId="1" xfId="32" applyNumberFormat="1" applyFont="1" applyFill="1" applyBorder="1"/>
    <xf numFmtId="168" fontId="18" fillId="0" borderId="1" xfId="32" applyNumberFormat="1" applyFont="1" applyFill="1" applyBorder="1"/>
    <xf numFmtId="168" fontId="18" fillId="0" borderId="1" xfId="32" applyNumberFormat="1" applyFont="1" applyBorder="1"/>
    <xf numFmtId="167" fontId="52" fillId="0" borderId="1" xfId="0" applyNumberFormat="1" applyFont="1" applyFill="1" applyBorder="1"/>
    <xf numFmtId="168" fontId="16" fillId="0" borderId="1" xfId="32" applyNumberFormat="1" applyFont="1" applyFill="1" applyBorder="1"/>
    <xf numFmtId="168" fontId="16" fillId="0" borderId="1" xfId="32" applyNumberFormat="1" applyFont="1" applyBorder="1"/>
    <xf numFmtId="168" fontId="43" fillId="0" borderId="1" xfId="0" applyNumberFormat="1" applyFont="1" applyBorder="1"/>
    <xf numFmtId="168" fontId="43" fillId="0" borderId="1" xfId="0" applyNumberFormat="1" applyFont="1" applyFill="1" applyBorder="1"/>
    <xf numFmtId="167" fontId="43" fillId="0" borderId="1" xfId="0" applyNumberFormat="1" applyFont="1" applyBorder="1"/>
    <xf numFmtId="168" fontId="52" fillId="0" borderId="1" xfId="0" applyNumberFormat="1" applyFont="1" applyBorder="1"/>
    <xf numFmtId="167" fontId="16" fillId="0" borderId="1" xfId="32" applyNumberFormat="1" applyFont="1" applyFill="1" applyBorder="1"/>
    <xf numFmtId="176" fontId="16" fillId="2" borderId="1" xfId="32" applyNumberFormat="1" applyFont="1" applyFill="1" applyBorder="1" applyAlignment="1">
      <alignment horizontal="center" vertical="center"/>
    </xf>
    <xf numFmtId="164" fontId="14" fillId="2" borderId="3" xfId="32" applyFont="1" applyFill="1" applyBorder="1" applyAlignment="1">
      <alignment vertical="center" wrapText="1"/>
    </xf>
    <xf numFmtId="164" fontId="18" fillId="0" borderId="0" xfId="32" applyFont="1" applyAlignment="1">
      <alignment vertical="top"/>
    </xf>
    <xf numFmtId="2" fontId="18" fillId="0" borderId="0" xfId="32" applyNumberFormat="1" applyFont="1" applyAlignment="1">
      <alignment vertical="top"/>
    </xf>
    <xf numFmtId="164" fontId="16" fillId="0" borderId="0" xfId="32" applyFont="1" applyAlignment="1">
      <alignment vertical="top"/>
    </xf>
    <xf numFmtId="168" fontId="18" fillId="0" borderId="0" xfId="32" applyNumberFormat="1" applyFont="1" applyBorder="1" applyAlignment="1">
      <alignment horizontal="right"/>
    </xf>
    <xf numFmtId="164" fontId="14" fillId="3" borderId="0" xfId="0" applyNumberFormat="1" applyFont="1" applyFill="1" applyBorder="1" applyAlignment="1">
      <alignment wrapText="1"/>
    </xf>
    <xf numFmtId="164" fontId="14" fillId="3" borderId="0" xfId="0" applyNumberFormat="1" applyFont="1" applyFill="1" applyBorder="1" applyAlignment="1"/>
    <xf numFmtId="3" fontId="18" fillId="0" borderId="1" xfId="32" applyNumberFormat="1" applyFont="1" applyBorder="1" applyAlignment="1">
      <alignment horizontal="right" wrapText="1"/>
    </xf>
    <xf numFmtId="165" fontId="18" fillId="0" borderId="1" xfId="32" applyNumberFormat="1" applyFont="1" applyBorder="1" applyAlignment="1">
      <alignment horizontal="right" vertical="top"/>
    </xf>
    <xf numFmtId="3" fontId="18" fillId="0" borderId="1" xfId="32" applyNumberFormat="1" applyFont="1" applyBorder="1" applyAlignment="1">
      <alignment vertical="top" wrapText="1"/>
    </xf>
    <xf numFmtId="43" fontId="18" fillId="0" borderId="1" xfId="17" applyFont="1" applyBorder="1" applyAlignment="1">
      <alignment horizontal="right" wrapText="1"/>
    </xf>
    <xf numFmtId="1" fontId="18" fillId="0" borderId="1" xfId="32" applyNumberFormat="1" applyFont="1" applyBorder="1" applyAlignment="1">
      <alignment vertical="top" wrapText="1"/>
    </xf>
    <xf numFmtId="167" fontId="18" fillId="0" borderId="1" xfId="32" applyNumberFormat="1" applyFont="1" applyBorder="1" applyAlignment="1">
      <alignment horizontal="right" wrapText="1"/>
    </xf>
    <xf numFmtId="167" fontId="18" fillId="0" borderId="1" xfId="32" applyNumberFormat="1" applyFont="1" applyBorder="1" applyAlignment="1">
      <alignment vertical="top" wrapText="1"/>
    </xf>
    <xf numFmtId="3" fontId="18" fillId="0" borderId="1" xfId="32" applyNumberFormat="1" applyFont="1" applyBorder="1" applyAlignment="1">
      <alignment horizontal="right" vertical="top"/>
    </xf>
    <xf numFmtId="2" fontId="18" fillId="0" borderId="1" xfId="17" applyNumberFormat="1" applyFont="1" applyBorder="1" applyAlignment="1">
      <alignment horizontal="right" wrapText="1"/>
    </xf>
    <xf numFmtId="3" fontId="18" fillId="0" borderId="1" xfId="32" applyNumberFormat="1" applyFont="1" applyFill="1" applyBorder="1" applyAlignment="1">
      <alignment horizontal="right" wrapText="1"/>
    </xf>
    <xf numFmtId="4" fontId="18" fillId="0" borderId="1" xfId="32" applyNumberFormat="1" applyFont="1" applyBorder="1" applyAlignment="1">
      <alignment vertical="top" wrapText="1"/>
    </xf>
    <xf numFmtId="43" fontId="16" fillId="0" borderId="1" xfId="17" applyFont="1" applyBorder="1" applyAlignment="1">
      <alignment horizontal="right" wrapText="1"/>
    </xf>
    <xf numFmtId="3" fontId="16" fillId="0" borderId="1" xfId="32" applyNumberFormat="1" applyFont="1" applyBorder="1" applyAlignment="1">
      <alignment vertical="top" wrapText="1"/>
    </xf>
    <xf numFmtId="167" fontId="16" fillId="0" borderId="1" xfId="32" applyNumberFormat="1" applyFont="1" applyBorder="1" applyAlignment="1">
      <alignment horizontal="right" wrapText="1"/>
    </xf>
    <xf numFmtId="165" fontId="16" fillId="0" borderId="1" xfId="32" applyNumberFormat="1" applyFont="1" applyBorder="1" applyAlignment="1">
      <alignment horizontal="right" vertical="top"/>
    </xf>
    <xf numFmtId="167" fontId="16" fillId="0" borderId="1" xfId="32" applyNumberFormat="1" applyFont="1" applyBorder="1" applyAlignment="1">
      <alignment vertical="top" wrapText="1"/>
    </xf>
    <xf numFmtId="3" fontId="16" fillId="0" borderId="1" xfId="32" applyNumberFormat="1" applyFont="1" applyFill="1" applyBorder="1" applyAlignment="1">
      <alignment horizontal="right" wrapText="1"/>
    </xf>
    <xf numFmtId="164" fontId="16" fillId="2" borderId="1" xfId="32" applyFont="1" applyFill="1" applyBorder="1" applyAlignment="1">
      <alignment horizontal="center" vertical="center" wrapText="1"/>
    </xf>
    <xf numFmtId="3" fontId="16" fillId="2" borderId="1" xfId="32" applyNumberFormat="1" applyFont="1" applyFill="1" applyBorder="1" applyAlignment="1">
      <alignment horizontal="center" vertical="center" wrapText="1"/>
    </xf>
    <xf numFmtId="164" fontId="33" fillId="0" borderId="0" xfId="32" applyFont="1"/>
    <xf numFmtId="164" fontId="14" fillId="0" borderId="0" xfId="32" applyFont="1" applyBorder="1" applyAlignment="1">
      <alignment horizontal="left"/>
    </xf>
    <xf numFmtId="164" fontId="15" fillId="0" borderId="0" xfId="32" applyFont="1" applyAlignment="1">
      <alignment vertical="top"/>
    </xf>
    <xf numFmtId="168" fontId="15" fillId="0" borderId="0" xfId="32" applyNumberFormat="1" applyFont="1" applyBorder="1" applyAlignment="1">
      <alignment horizontal="right"/>
    </xf>
    <xf numFmtId="164" fontId="9" fillId="0" borderId="0" xfId="32" applyFont="1" applyBorder="1"/>
    <xf numFmtId="165" fontId="18" fillId="0" borderId="1" xfId="32" applyNumberFormat="1" applyFont="1" applyFill="1" applyBorder="1" applyAlignment="1">
      <alignment horizontal="right" vertical="top"/>
    </xf>
    <xf numFmtId="178" fontId="18" fillId="0" borderId="1" xfId="32" applyNumberFormat="1" applyFont="1" applyFill="1" applyBorder="1" applyAlignment="1">
      <alignment horizontal="right" vertical="top"/>
    </xf>
    <xf numFmtId="167" fontId="18" fillId="0" borderId="1" xfId="32" applyNumberFormat="1" applyFont="1" applyFill="1" applyBorder="1" applyAlignment="1">
      <alignment horizontal="right" vertical="top"/>
    </xf>
    <xf numFmtId="168" fontId="18" fillId="0" borderId="1" xfId="7" applyNumberFormat="1" applyFont="1" applyFill="1" applyBorder="1" applyAlignment="1">
      <alignment horizontal="right" wrapText="1"/>
    </xf>
    <xf numFmtId="164" fontId="9" fillId="0" borderId="2" xfId="32" applyFont="1" applyBorder="1"/>
    <xf numFmtId="164" fontId="9" fillId="0" borderId="17" xfId="32" applyFont="1" applyBorder="1"/>
    <xf numFmtId="165" fontId="16" fillId="0" borderId="1" xfId="32" applyNumberFormat="1" applyFont="1" applyFill="1" applyBorder="1" applyAlignment="1">
      <alignment horizontal="right" vertical="top"/>
    </xf>
    <xf numFmtId="164" fontId="9" fillId="0" borderId="2" xfId="32" applyFont="1" applyBorder="1" applyAlignment="1"/>
    <xf numFmtId="164" fontId="9" fillId="0" borderId="0" xfId="32" applyFont="1" applyAlignment="1"/>
    <xf numFmtId="3" fontId="14" fillId="3" borderId="1" xfId="32" applyNumberFormat="1" applyFont="1" applyFill="1" applyBorder="1" applyAlignment="1">
      <alignment horizontal="right" wrapText="1"/>
    </xf>
    <xf numFmtId="165" fontId="14" fillId="3" borderId="1" xfId="32" applyNumberFormat="1" applyFont="1" applyFill="1" applyBorder="1" applyAlignment="1">
      <alignment horizontal="right"/>
    </xf>
    <xf numFmtId="168" fontId="14" fillId="3" borderId="1" xfId="32" applyNumberFormat="1" applyFont="1" applyFill="1" applyBorder="1" applyAlignment="1">
      <alignment horizontal="right" wrapText="1"/>
    </xf>
    <xf numFmtId="165" fontId="14" fillId="3" borderId="1" xfId="32" applyNumberFormat="1" applyFont="1" applyFill="1" applyBorder="1" applyAlignment="1">
      <alignment horizontal="right" vertical="top"/>
    </xf>
    <xf numFmtId="168" fontId="14" fillId="0" borderId="1" xfId="7" applyNumberFormat="1" applyFont="1" applyFill="1" applyBorder="1" applyAlignment="1">
      <alignment horizontal="right" wrapText="1"/>
    </xf>
    <xf numFmtId="168" fontId="16" fillId="3" borderId="0" xfId="32" applyNumberFormat="1" applyFont="1" applyFill="1" applyBorder="1" applyAlignment="1">
      <alignment wrapText="1"/>
    </xf>
    <xf numFmtId="168" fontId="16" fillId="3" borderId="1" xfId="32" applyNumberFormat="1" applyFont="1" applyFill="1" applyBorder="1" applyAlignment="1">
      <alignment wrapText="1"/>
    </xf>
    <xf numFmtId="3" fontId="16" fillId="0" borderId="0" xfId="32" applyNumberFormat="1" applyFont="1" applyBorder="1" applyAlignment="1">
      <alignment vertical="top" wrapText="1"/>
    </xf>
    <xf numFmtId="179" fontId="18" fillId="0" borderId="0" xfId="11" applyNumberFormat="1" applyFont="1" applyBorder="1" applyAlignment="1">
      <alignment horizontal="right" vertical="top"/>
    </xf>
    <xf numFmtId="4" fontId="9" fillId="0" borderId="0" xfId="32" applyNumberFormat="1" applyFont="1" applyAlignment="1">
      <alignment vertical="top"/>
    </xf>
    <xf numFmtId="164" fontId="16" fillId="0" borderId="0" xfId="32" applyFont="1" applyBorder="1" applyAlignment="1">
      <alignment horizontal="left" vertical="top"/>
    </xf>
    <xf numFmtId="3" fontId="18" fillId="0" borderId="3" xfId="32" applyNumberFormat="1" applyFont="1" applyBorder="1" applyAlignment="1">
      <alignment horizontal="right" vertical="top"/>
    </xf>
    <xf numFmtId="3" fontId="18" fillId="0" borderId="1" xfId="36" applyNumberFormat="1" applyFont="1" applyFill="1" applyBorder="1"/>
    <xf numFmtId="166" fontId="18" fillId="0" borderId="1" xfId="36" applyNumberFormat="1" applyFont="1" applyFill="1" applyBorder="1"/>
    <xf numFmtId="3" fontId="18" fillId="0" borderId="1" xfId="32" applyNumberFormat="1" applyFont="1" applyFill="1" applyBorder="1" applyAlignment="1">
      <alignment vertical="top" wrapText="1"/>
    </xf>
    <xf numFmtId="169" fontId="18" fillId="4" borderId="1" xfId="0" applyNumberFormat="1" applyFont="1" applyFill="1" applyBorder="1" applyAlignment="1">
      <alignment horizontal="left"/>
    </xf>
    <xf numFmtId="3" fontId="18" fillId="0" borderId="1" xfId="35" applyNumberFormat="1" applyFont="1" applyFill="1" applyBorder="1"/>
    <xf numFmtId="3" fontId="15" fillId="3" borderId="1" xfId="32" applyNumberFormat="1" applyFont="1" applyFill="1" applyBorder="1" applyAlignment="1">
      <alignment wrapText="1"/>
    </xf>
    <xf numFmtId="3" fontId="18" fillId="0" borderId="1" xfId="32" applyNumberFormat="1" applyFont="1" applyFill="1" applyBorder="1" applyAlignment="1">
      <alignment horizontal="right" vertical="top"/>
    </xf>
    <xf numFmtId="3" fontId="16" fillId="0" borderId="1" xfId="32" applyNumberFormat="1" applyFont="1" applyBorder="1" applyAlignment="1">
      <alignment horizontal="right" vertical="top"/>
    </xf>
    <xf numFmtId="3" fontId="16" fillId="0" borderId="3" xfId="32" applyNumberFormat="1" applyFont="1" applyBorder="1" applyAlignment="1">
      <alignment horizontal="right" vertical="top"/>
    </xf>
    <xf numFmtId="3" fontId="14" fillId="3" borderId="1" xfId="32" applyNumberFormat="1" applyFont="1" applyFill="1" applyBorder="1" applyAlignment="1">
      <alignment wrapText="1"/>
    </xf>
    <xf numFmtId="164" fontId="20" fillId="0" borderId="0" xfId="32" applyFont="1" applyBorder="1" applyAlignment="1">
      <alignment vertical="top"/>
    </xf>
    <xf numFmtId="9" fontId="18" fillId="0" borderId="0" xfId="2" applyFont="1" applyAlignment="1">
      <alignment vertical="top"/>
    </xf>
    <xf numFmtId="9" fontId="18" fillId="0" borderId="0" xfId="2" applyNumberFormat="1" applyFont="1" applyAlignment="1">
      <alignment vertical="top"/>
    </xf>
    <xf numFmtId="175" fontId="18" fillId="0" borderId="0" xfId="2" applyNumberFormat="1" applyFont="1" applyAlignment="1">
      <alignment vertical="top"/>
    </xf>
    <xf numFmtId="175" fontId="18" fillId="0" borderId="0" xfId="2" applyNumberFormat="1" applyFont="1" applyFill="1" applyBorder="1" applyAlignment="1">
      <alignment horizontal="right" vertical="top"/>
    </xf>
    <xf numFmtId="165" fontId="18" fillId="3" borderId="0" xfId="32" applyNumberFormat="1" applyFont="1" applyFill="1" applyBorder="1" applyAlignment="1">
      <alignment horizontal="right" vertical="top"/>
    </xf>
    <xf numFmtId="3" fontId="18" fillId="0" borderId="0" xfId="32" applyNumberFormat="1" applyFont="1" applyBorder="1" applyAlignment="1">
      <alignment vertical="top"/>
    </xf>
    <xf numFmtId="164" fontId="18" fillId="0" borderId="0" xfId="32" applyFont="1" applyBorder="1" applyAlignment="1">
      <alignment vertical="top"/>
    </xf>
    <xf numFmtId="164" fontId="16" fillId="0" borderId="0" xfId="32" applyFont="1" applyBorder="1" applyAlignment="1">
      <alignment vertical="top"/>
    </xf>
    <xf numFmtId="164" fontId="15" fillId="0" borderId="0" xfId="32" applyFont="1" applyBorder="1" applyAlignment="1"/>
    <xf numFmtId="3" fontId="18" fillId="3" borderId="1" xfId="0" applyNumberFormat="1" applyFont="1" applyFill="1" applyBorder="1"/>
    <xf numFmtId="3" fontId="18" fillId="4" borderId="1" xfId="37" applyNumberFormat="1" applyFont="1" applyFill="1" applyBorder="1" applyAlignment="1"/>
    <xf numFmtId="3" fontId="18" fillId="3" borderId="1" xfId="1" applyNumberFormat="1" applyFont="1" applyFill="1" applyBorder="1"/>
    <xf numFmtId="3" fontId="18" fillId="4" borderId="1" xfId="1" applyNumberFormat="1" applyFont="1" applyFill="1" applyBorder="1" applyAlignment="1"/>
    <xf numFmtId="3" fontId="18" fillId="3" borderId="1" xfId="34" applyNumberFormat="1" applyFont="1" applyFill="1" applyBorder="1"/>
    <xf numFmtId="3" fontId="18" fillId="4" borderId="1" xfId="34" applyNumberFormat="1" applyFont="1" applyFill="1" applyBorder="1" applyAlignment="1"/>
    <xf numFmtId="3" fontId="18" fillId="3" borderId="1" xfId="35" applyNumberFormat="1" applyFont="1" applyFill="1" applyBorder="1" applyAlignment="1">
      <alignment horizontal="right"/>
    </xf>
    <xf numFmtId="3" fontId="15" fillId="4" borderId="1" xfId="35" applyNumberFormat="1" applyFont="1" applyFill="1" applyBorder="1" applyAlignment="1">
      <alignment horizontal="right"/>
    </xf>
    <xf numFmtId="165" fontId="18" fillId="3" borderId="1" xfId="32" applyNumberFormat="1" applyFont="1" applyFill="1" applyBorder="1" applyAlignment="1">
      <alignment horizontal="right"/>
    </xf>
    <xf numFmtId="164" fontId="15" fillId="0" borderId="1" xfId="32" applyFont="1" applyBorder="1" applyAlignment="1"/>
    <xf numFmtId="3" fontId="16" fillId="3" borderId="1" xfId="0" applyNumberFormat="1" applyFont="1" applyFill="1" applyBorder="1"/>
    <xf numFmtId="3" fontId="16" fillId="3" borderId="1" xfId="1" applyNumberFormat="1" applyFont="1" applyFill="1" applyBorder="1" applyAlignment="1">
      <alignment horizontal="right" vertical="top"/>
    </xf>
    <xf numFmtId="165" fontId="16" fillId="3" borderId="1" xfId="32" applyNumberFormat="1" applyFont="1" applyFill="1" applyBorder="1" applyAlignment="1">
      <alignment horizontal="right"/>
    </xf>
    <xf numFmtId="3" fontId="18" fillId="0" borderId="0" xfId="32" applyNumberFormat="1" applyFont="1" applyAlignment="1">
      <alignment vertical="top"/>
    </xf>
    <xf numFmtId="164" fontId="18" fillId="0" borderId="0" xfId="32" applyFont="1" applyAlignment="1">
      <alignment horizontal="left"/>
    </xf>
    <xf numFmtId="2" fontId="18" fillId="0" borderId="0" xfId="32" applyNumberFormat="1" applyFont="1"/>
    <xf numFmtId="3" fontId="15" fillId="0" borderId="1" xfId="17" applyNumberFormat="1" applyFont="1" applyFill="1" applyBorder="1"/>
    <xf numFmtId="1" fontId="15" fillId="0" borderId="1" xfId="11" applyNumberFormat="1" applyFont="1" applyFill="1" applyBorder="1" applyAlignment="1">
      <alignment horizontal="right" vertical="center"/>
    </xf>
    <xf numFmtId="1" fontId="15" fillId="0" borderId="1" xfId="11" applyNumberFormat="1" applyFont="1" applyBorder="1" applyAlignment="1">
      <alignment horizontal="right" vertical="center"/>
    </xf>
    <xf numFmtId="0" fontId="15" fillId="0" borderId="1" xfId="11" applyNumberFormat="1" applyFont="1" applyBorder="1" applyAlignment="1">
      <alignment horizontal="right" vertical="center"/>
    </xf>
    <xf numFmtId="17" fontId="15" fillId="3" borderId="1" xfId="7" applyNumberFormat="1" applyFont="1" applyFill="1" applyBorder="1" applyAlignment="1">
      <alignment horizontal="left" vertical="center" wrapText="1"/>
    </xf>
    <xf numFmtId="2" fontId="15" fillId="0" borderId="1" xfId="11" applyNumberFormat="1" applyFont="1" applyBorder="1" applyAlignment="1">
      <alignment horizontal="right" vertical="center"/>
    </xf>
    <xf numFmtId="3" fontId="15" fillId="0" borderId="1" xfId="11" applyNumberFormat="1" applyFont="1" applyBorder="1" applyAlignment="1">
      <alignment horizontal="right" vertical="center"/>
    </xf>
    <xf numFmtId="166" fontId="15" fillId="0" borderId="1" xfId="17" applyNumberFormat="1" applyFont="1" applyFill="1" applyBorder="1"/>
    <xf numFmtId="4" fontId="15" fillId="0" borderId="1" xfId="11" applyNumberFormat="1" applyFont="1" applyBorder="1" applyAlignment="1">
      <alignment horizontal="right" vertical="center"/>
    </xf>
    <xf numFmtId="3" fontId="14" fillId="0" borderId="1" xfId="17" applyNumberFormat="1" applyFont="1" applyFill="1" applyBorder="1"/>
    <xf numFmtId="3" fontId="14" fillId="0" borderId="1" xfId="7" applyNumberFormat="1" applyFont="1" applyFill="1" applyBorder="1" applyAlignment="1">
      <alignment horizontal="right" wrapText="1"/>
    </xf>
    <xf numFmtId="1" fontId="16" fillId="0" borderId="1" xfId="11" applyNumberFormat="1" applyFont="1" applyFill="1" applyBorder="1" applyAlignment="1">
      <alignment horizontal="right" vertical="center"/>
    </xf>
    <xf numFmtId="1" fontId="16" fillId="0" borderId="1" xfId="11" applyNumberFormat="1" applyFont="1" applyBorder="1" applyAlignment="1">
      <alignment horizontal="right" vertical="center"/>
    </xf>
    <xf numFmtId="3" fontId="14" fillId="3" borderId="1" xfId="11" applyNumberFormat="1" applyFont="1" applyFill="1" applyBorder="1" applyAlignment="1">
      <alignment horizontal="right" vertical="center"/>
    </xf>
    <xf numFmtId="17" fontId="14" fillId="3" borderId="1" xfId="7" applyNumberFormat="1" applyFont="1" applyFill="1" applyBorder="1" applyAlignment="1">
      <alignment horizontal="left" vertical="center" wrapText="1"/>
    </xf>
    <xf numFmtId="164" fontId="16" fillId="2" borderId="8" xfId="32" applyFont="1" applyFill="1" applyBorder="1" applyAlignment="1">
      <alignment horizontal="center" vertical="top" wrapText="1"/>
    </xf>
    <xf numFmtId="164" fontId="16" fillId="2" borderId="6" xfId="32" applyFont="1" applyFill="1" applyBorder="1" applyAlignment="1">
      <alignment horizontal="center" vertical="top" wrapText="1"/>
    </xf>
    <xf numFmtId="164" fontId="20" fillId="0" borderId="2" xfId="32" applyFont="1" applyBorder="1" applyAlignment="1"/>
    <xf numFmtId="0" fontId="12" fillId="0" borderId="0" xfId="0" applyNumberFormat="1" applyFont="1"/>
    <xf numFmtId="9" fontId="12" fillId="0" borderId="0" xfId="2" applyFont="1"/>
    <xf numFmtId="164" fontId="18" fillId="3" borderId="0" xfId="32" applyFont="1" applyFill="1"/>
    <xf numFmtId="164" fontId="18" fillId="0" borderId="0" xfId="32" applyFont="1" applyFill="1"/>
    <xf numFmtId="164" fontId="16" fillId="3" borderId="0" xfId="32" applyFont="1" applyFill="1"/>
    <xf numFmtId="167" fontId="43" fillId="0" borderId="0" xfId="0" applyNumberFormat="1" applyFont="1" applyBorder="1" applyAlignment="1">
      <alignment horizontal="center"/>
    </xf>
    <xf numFmtId="167" fontId="43" fillId="0" borderId="1" xfId="0" applyNumberFormat="1" applyFont="1" applyBorder="1" applyAlignment="1">
      <alignment horizontal="center"/>
    </xf>
    <xf numFmtId="169" fontId="18" fillId="0" borderId="1" xfId="38" applyNumberFormat="1" applyFont="1" applyFill="1" applyBorder="1" applyAlignment="1">
      <alignment horizontal="left"/>
    </xf>
    <xf numFmtId="2" fontId="7" fillId="0" borderId="1" xfId="0" applyNumberFormat="1" applyFont="1" applyFill="1" applyBorder="1" applyAlignment="1">
      <alignment horizontal="center"/>
    </xf>
    <xf numFmtId="2" fontId="7" fillId="0" borderId="5" xfId="0" applyNumberFormat="1" applyFont="1" applyFill="1" applyBorder="1" applyAlignment="1">
      <alignment horizontal="center"/>
    </xf>
    <xf numFmtId="169" fontId="16" fillId="4" borderId="1" xfId="0" applyNumberFormat="1" applyFont="1" applyFill="1" applyBorder="1" applyAlignment="1">
      <alignment horizontal="left"/>
    </xf>
    <xf numFmtId="167" fontId="7" fillId="0" borderId="1" xfId="0" applyNumberFormat="1" applyFont="1" applyBorder="1" applyAlignment="1">
      <alignment horizontal="center"/>
    </xf>
    <xf numFmtId="0" fontId="7" fillId="0" borderId="0" xfId="0" applyNumberFormat="1" applyFont="1" applyAlignment="1">
      <alignment vertical="center"/>
    </xf>
    <xf numFmtId="0" fontId="36" fillId="0" borderId="0" xfId="0" applyNumberFormat="1" applyFont="1"/>
    <xf numFmtId="0" fontId="12" fillId="0" borderId="0" xfId="0" applyNumberFormat="1" applyFont="1" applyFill="1"/>
    <xf numFmtId="169" fontId="16" fillId="4" borderId="0" xfId="0" applyNumberFormat="1" applyFont="1" applyFill="1" applyBorder="1" applyAlignment="1">
      <alignment horizontal="left"/>
    </xf>
    <xf numFmtId="168" fontId="43" fillId="0" borderId="1" xfId="0" applyNumberFormat="1" applyFont="1" applyBorder="1" applyAlignment="1">
      <alignment horizontal="center"/>
    </xf>
    <xf numFmtId="167" fontId="43" fillId="0" borderId="1" xfId="2" applyNumberFormat="1" applyFont="1" applyBorder="1" applyAlignment="1">
      <alignment horizontal="center" vertical="center"/>
    </xf>
    <xf numFmtId="168" fontId="43" fillId="0" borderId="1" xfId="0" applyNumberFormat="1" applyFont="1" applyBorder="1" applyAlignment="1">
      <alignment horizontal="center" vertical="center"/>
    </xf>
    <xf numFmtId="168" fontId="7" fillId="0" borderId="1" xfId="0" applyNumberFormat="1" applyFont="1" applyBorder="1" applyAlignment="1">
      <alignment horizontal="center"/>
    </xf>
    <xf numFmtId="167" fontId="7" fillId="0" borderId="1" xfId="2" applyNumberFormat="1" applyFont="1" applyBorder="1" applyAlignment="1">
      <alignment horizontal="center" vertical="center"/>
    </xf>
    <xf numFmtId="0" fontId="7" fillId="0" borderId="0" xfId="0" applyNumberFormat="1" applyFont="1" applyFill="1" applyAlignment="1">
      <alignment vertical="center"/>
    </xf>
    <xf numFmtId="0" fontId="7" fillId="0" borderId="0" xfId="0" applyNumberFormat="1" applyFont="1"/>
    <xf numFmtId="0" fontId="7" fillId="0" borderId="0" xfId="0" applyNumberFormat="1" applyFont="1" applyFill="1"/>
    <xf numFmtId="0" fontId="12" fillId="0" borderId="0" xfId="3" applyNumberFormat="1" applyFont="1" applyAlignment="1">
      <alignment wrapText="1"/>
    </xf>
    <xf numFmtId="0" fontId="12" fillId="0" borderId="1" xfId="3" applyNumberFormat="1" applyFont="1" applyBorder="1" applyAlignment="1">
      <alignment wrapText="1"/>
    </xf>
    <xf numFmtId="164" fontId="18" fillId="3" borderId="0" xfId="6" applyFont="1" applyFill="1"/>
    <xf numFmtId="164" fontId="16" fillId="3" borderId="0" xfId="6" applyFont="1" applyFill="1"/>
    <xf numFmtId="2" fontId="12" fillId="0" borderId="1" xfId="0" applyNumberFormat="1" applyFont="1" applyBorder="1" applyAlignment="1">
      <alignment horizontal="center" wrapText="1"/>
    </xf>
    <xf numFmtId="2" fontId="43" fillId="0" borderId="1" xfId="0" applyNumberFormat="1" applyFont="1" applyBorder="1" applyAlignment="1">
      <alignment horizontal="center" wrapText="1"/>
    </xf>
    <xf numFmtId="167" fontId="43" fillId="0" borderId="1" xfId="0" applyNumberFormat="1" applyFont="1" applyBorder="1" applyAlignment="1">
      <alignment horizontal="center" wrapText="1"/>
    </xf>
    <xf numFmtId="2" fontId="43" fillId="0" borderId="1" xfId="0" applyNumberFormat="1" applyFont="1" applyBorder="1" applyAlignment="1">
      <alignment horizontal="center"/>
    </xf>
    <xf numFmtId="2" fontId="7" fillId="0" borderId="1" xfId="0" applyNumberFormat="1" applyFont="1" applyBorder="1" applyAlignment="1">
      <alignment horizontal="center" wrapText="1"/>
    </xf>
    <xf numFmtId="2" fontId="7" fillId="0" borderId="1" xfId="0" applyNumberFormat="1" applyFont="1" applyFill="1" applyBorder="1" applyAlignment="1">
      <alignment horizontal="center" wrapText="1"/>
    </xf>
    <xf numFmtId="2" fontId="7" fillId="0" borderId="1" xfId="0" applyNumberFormat="1" applyFont="1" applyBorder="1" applyAlignment="1">
      <alignment horizontal="center"/>
    </xf>
    <xf numFmtId="0" fontId="7" fillId="0" borderId="0" xfId="3" applyNumberFormat="1" applyFont="1" applyAlignment="1">
      <alignment vertical="center"/>
    </xf>
    <xf numFmtId="0" fontId="7" fillId="2" borderId="1" xfId="3" applyNumberFormat="1" applyFont="1" applyFill="1" applyBorder="1" applyAlignment="1">
      <alignment horizontal="center" vertical="center" wrapText="1"/>
    </xf>
    <xf numFmtId="0" fontId="7" fillId="0" borderId="0" xfId="3" applyNumberFormat="1" applyFont="1"/>
    <xf numFmtId="0" fontId="56" fillId="0" borderId="0" xfId="3" applyNumberFormat="1" applyFont="1"/>
    <xf numFmtId="0" fontId="56" fillId="0" borderId="0" xfId="3" applyNumberFormat="1" applyFont="1" applyAlignment="1">
      <alignment wrapText="1"/>
    </xf>
    <xf numFmtId="168" fontId="55" fillId="0" borderId="1" xfId="39" applyNumberFormat="1" applyFill="1" applyBorder="1" applyAlignment="1">
      <alignment horizontal="center"/>
    </xf>
    <xf numFmtId="168" fontId="55" fillId="0" borderId="1" xfId="39" applyNumberFormat="1" applyBorder="1" applyAlignment="1">
      <alignment horizontal="center"/>
    </xf>
    <xf numFmtId="168" fontId="7" fillId="0" borderId="1" xfId="39" applyNumberFormat="1" applyFont="1" applyFill="1" applyBorder="1" applyAlignment="1">
      <alignment horizontal="center"/>
    </xf>
    <xf numFmtId="164" fontId="18" fillId="0" borderId="0" xfId="5" applyNumberFormat="1" applyFont="1" applyAlignment="1">
      <alignment vertical="top"/>
    </xf>
    <xf numFmtId="2" fontId="18" fillId="0" borderId="0" xfId="5" applyNumberFormat="1" applyFont="1" applyAlignment="1">
      <alignment vertical="top"/>
    </xf>
    <xf numFmtId="164" fontId="16" fillId="0" borderId="0" xfId="5" applyNumberFormat="1" applyFont="1" applyAlignment="1">
      <alignment vertical="top"/>
    </xf>
    <xf numFmtId="3" fontId="15" fillId="0" borderId="1" xfId="32" applyNumberFormat="1" applyFont="1" applyFill="1" applyBorder="1" applyAlignment="1">
      <alignment vertical="top" wrapText="1"/>
    </xf>
    <xf numFmtId="3" fontId="15" fillId="0" borderId="1" xfId="32" applyNumberFormat="1" applyFont="1" applyFill="1" applyBorder="1" applyAlignment="1">
      <alignment horizontal="right" vertical="top"/>
    </xf>
    <xf numFmtId="3" fontId="15" fillId="0" borderId="1" xfId="32" applyNumberFormat="1" applyFont="1" applyFill="1" applyBorder="1" applyAlignment="1">
      <alignment horizontal="right" vertical="top" wrapText="1"/>
    </xf>
    <xf numFmtId="3" fontId="15" fillId="0" borderId="1" xfId="32" applyNumberFormat="1" applyFont="1" applyFill="1" applyBorder="1" applyAlignment="1">
      <alignment horizontal="right" wrapText="1"/>
    </xf>
    <xf numFmtId="165" fontId="15" fillId="0" borderId="1" xfId="32" applyNumberFormat="1" applyFont="1" applyFill="1" applyBorder="1" applyAlignment="1">
      <alignment vertical="top"/>
    </xf>
    <xf numFmtId="165" fontId="15" fillId="3" borderId="1" xfId="10" applyNumberFormat="1" applyFont="1" applyFill="1" applyBorder="1" applyAlignment="1">
      <alignment horizontal="right" vertical="top"/>
    </xf>
    <xf numFmtId="3" fontId="15" fillId="0" borderId="1" xfId="7" applyNumberFormat="1" applyFont="1" applyFill="1" applyBorder="1" applyAlignment="1">
      <alignment horizontal="right" vertical="center" wrapText="1"/>
    </xf>
    <xf numFmtId="3" fontId="14" fillId="0" borderId="1" xfId="32" applyNumberFormat="1" applyFont="1" applyFill="1" applyBorder="1" applyAlignment="1">
      <alignment vertical="top" wrapText="1"/>
    </xf>
    <xf numFmtId="165" fontId="14" fillId="3" borderId="1" xfId="10" applyNumberFormat="1" applyFont="1" applyFill="1" applyBorder="1" applyAlignment="1">
      <alignment horizontal="right" vertical="top"/>
    </xf>
    <xf numFmtId="1" fontId="14" fillId="3" borderId="1" xfId="5" applyNumberFormat="1" applyFont="1" applyFill="1" applyBorder="1" applyAlignment="1">
      <alignment horizontal="right" vertical="top" wrapText="1"/>
    </xf>
    <xf numFmtId="164" fontId="24" fillId="9" borderId="1" xfId="32" applyNumberFormat="1" applyFont="1" applyFill="1" applyBorder="1" applyAlignment="1">
      <alignment horizontal="center" vertical="center" wrapText="1"/>
    </xf>
    <xf numFmtId="164" fontId="11" fillId="0" borderId="0" xfId="32" applyFont="1" applyFill="1" applyAlignment="1">
      <alignment vertical="top"/>
    </xf>
    <xf numFmtId="2" fontId="11" fillId="0" borderId="0" xfId="32" applyNumberFormat="1" applyFont="1" applyFill="1" applyAlignment="1">
      <alignment vertical="top"/>
    </xf>
    <xf numFmtId="164" fontId="16" fillId="0" borderId="0" xfId="32" applyFont="1" applyFill="1" applyAlignment="1">
      <alignment vertical="top"/>
    </xf>
    <xf numFmtId="3" fontId="11" fillId="0" borderId="0" xfId="32" applyNumberFormat="1" applyFont="1" applyFill="1" applyBorder="1" applyAlignment="1">
      <alignment vertical="top"/>
    </xf>
    <xf numFmtId="165" fontId="11" fillId="0" borderId="0" xfId="11" applyNumberFormat="1" applyFont="1" applyFill="1" applyBorder="1" applyAlignment="1">
      <alignment horizontal="right" vertical="top"/>
    </xf>
    <xf numFmtId="180" fontId="16" fillId="0" borderId="0" xfId="35" applyNumberFormat="1" applyFont="1" applyFill="1" applyBorder="1" applyAlignment="1">
      <alignment horizontal="right" vertical="top"/>
    </xf>
    <xf numFmtId="164" fontId="16" fillId="0" borderId="0" xfId="40" applyNumberFormat="1" applyFont="1" applyFill="1" applyBorder="1" applyAlignment="1">
      <alignment vertical="top" wrapText="1"/>
    </xf>
    <xf numFmtId="3" fontId="31" fillId="0" borderId="1" xfId="1" applyNumberFormat="1" applyFont="1" applyFill="1" applyBorder="1" applyAlignment="1">
      <alignment horizontal="right" vertical="top"/>
    </xf>
    <xf numFmtId="3" fontId="31" fillId="0" borderId="1" xfId="6" applyNumberFormat="1" applyFont="1" applyFill="1" applyBorder="1" applyAlignment="1">
      <alignment horizontal="right" vertical="top"/>
    </xf>
    <xf numFmtId="3" fontId="31" fillId="0" borderId="1" xfId="1" applyNumberFormat="1" applyFont="1" applyFill="1" applyBorder="1" applyAlignment="1">
      <alignment horizontal="right" vertical="top" wrapText="1"/>
    </xf>
    <xf numFmtId="3" fontId="31" fillId="0" borderId="1" xfId="6" applyNumberFormat="1" applyFont="1" applyFill="1" applyBorder="1" applyAlignment="1">
      <alignment horizontal="right" vertical="top" wrapText="1"/>
    </xf>
    <xf numFmtId="3" fontId="31" fillId="0" borderId="1" xfId="34" applyNumberFormat="1" applyFont="1" applyFill="1" applyBorder="1" applyAlignment="1">
      <alignment horizontal="right" vertical="top"/>
    </xf>
    <xf numFmtId="3" fontId="31" fillId="0" borderId="1" xfId="34" applyNumberFormat="1" applyFont="1" applyFill="1" applyBorder="1" applyAlignment="1">
      <alignment horizontal="right" vertical="top" wrapText="1"/>
    </xf>
    <xf numFmtId="3" fontId="31" fillId="0" borderId="1" xfId="35" applyNumberFormat="1" applyFont="1" applyFill="1" applyBorder="1" applyAlignment="1">
      <alignment horizontal="right" vertical="top"/>
    </xf>
    <xf numFmtId="3" fontId="31" fillId="0" borderId="1" xfId="35" applyNumberFormat="1" applyFont="1" applyFill="1" applyBorder="1" applyAlignment="1">
      <alignment horizontal="right" vertical="top" wrapText="1"/>
    </xf>
    <xf numFmtId="3" fontId="31" fillId="0" borderId="1" xfId="35" applyNumberFormat="1" applyFont="1" applyFill="1" applyBorder="1" applyAlignment="1">
      <alignment vertical="top"/>
    </xf>
    <xf numFmtId="166" fontId="31" fillId="0" borderId="1" xfId="35" applyNumberFormat="1" applyFont="1" applyFill="1" applyBorder="1" applyAlignment="1">
      <alignment horizontal="right" vertical="top" wrapText="1"/>
    </xf>
    <xf numFmtId="165" fontId="15" fillId="3" borderId="1" xfId="10" applyNumberFormat="1" applyFont="1" applyFill="1" applyBorder="1" applyAlignment="1">
      <alignment horizontal="right"/>
    </xf>
    <xf numFmtId="3" fontId="15" fillId="0" borderId="1" xfId="7" applyNumberFormat="1" applyFont="1" applyFill="1" applyBorder="1" applyAlignment="1">
      <alignment horizontal="right" wrapText="1"/>
    </xf>
    <xf numFmtId="3" fontId="59" fillId="0" borderId="1" xfId="1" applyNumberFormat="1" applyFont="1" applyFill="1" applyBorder="1" applyAlignment="1">
      <alignment horizontal="right" vertical="top"/>
    </xf>
    <xf numFmtId="3" fontId="59" fillId="0" borderId="1" xfId="6" applyNumberFormat="1" applyFont="1" applyFill="1" applyBorder="1" applyAlignment="1">
      <alignment horizontal="right" vertical="top"/>
    </xf>
    <xf numFmtId="3" fontId="59" fillId="0" borderId="1" xfId="6" applyNumberFormat="1" applyFont="1" applyFill="1" applyBorder="1" applyAlignment="1">
      <alignment horizontal="right" vertical="top" wrapText="1"/>
    </xf>
    <xf numFmtId="164" fontId="10" fillId="0" borderId="0" xfId="32" applyFont="1" applyFill="1" applyAlignment="1">
      <alignment vertical="top"/>
    </xf>
    <xf numFmtId="165" fontId="14" fillId="0" borderId="1" xfId="32" applyNumberFormat="1" applyFont="1" applyFill="1" applyBorder="1" applyAlignment="1">
      <alignment horizontal="right" vertical="top"/>
    </xf>
    <xf numFmtId="2" fontId="0" fillId="0" borderId="0" xfId="0" applyNumberFormat="1"/>
    <xf numFmtId="0" fontId="0" fillId="0" borderId="0" xfId="0" applyAlignment="1"/>
    <xf numFmtId="3" fontId="15" fillId="0" borderId="1" xfId="32" applyNumberFormat="1" applyFont="1" applyFill="1" applyBorder="1" applyAlignment="1">
      <alignment horizontal="right" vertical="center" wrapText="1"/>
    </xf>
    <xf numFmtId="3" fontId="15" fillId="3" borderId="1" xfId="32" applyNumberFormat="1" applyFont="1" applyFill="1" applyBorder="1" applyAlignment="1">
      <alignment horizontal="right" vertical="center" wrapText="1"/>
    </xf>
    <xf numFmtId="17" fontId="15" fillId="3" borderId="1" xfId="7" applyNumberFormat="1" applyFont="1" applyFill="1" applyBorder="1" applyAlignment="1">
      <alignment horizontal="left" wrapText="1"/>
    </xf>
    <xf numFmtId="3" fontId="14" fillId="3" borderId="1" xfId="32" applyNumberFormat="1" applyFont="1" applyFill="1" applyBorder="1" applyAlignment="1">
      <alignment horizontal="right" vertical="center"/>
    </xf>
    <xf numFmtId="3" fontId="14" fillId="3" borderId="1" xfId="32" applyNumberFormat="1" applyFont="1" applyFill="1" applyBorder="1" applyAlignment="1">
      <alignment horizontal="right" vertical="center" wrapText="1"/>
    </xf>
    <xf numFmtId="17" fontId="14" fillId="3" borderId="1" xfId="7" applyNumberFormat="1" applyFont="1" applyFill="1" applyBorder="1" applyAlignment="1">
      <alignment horizontal="left" wrapText="1"/>
    </xf>
    <xf numFmtId="165" fontId="14" fillId="3" borderId="1" xfId="10" applyNumberFormat="1" applyFont="1" applyFill="1" applyBorder="1" applyAlignment="1">
      <alignment horizontal="right"/>
    </xf>
    <xf numFmtId="164" fontId="18" fillId="0" borderId="0" xfId="5" applyFont="1"/>
    <xf numFmtId="164" fontId="18" fillId="0" borderId="2" xfId="5" applyFont="1" applyBorder="1"/>
    <xf numFmtId="164" fontId="18" fillId="0" borderId="0" xfId="5" applyFont="1" applyFill="1"/>
    <xf numFmtId="164" fontId="16" fillId="0" borderId="0" xfId="5" applyFont="1" applyFill="1"/>
    <xf numFmtId="3" fontId="15" fillId="0" borderId="1" xfId="5" applyNumberFormat="1" applyFont="1" applyBorder="1" applyAlignment="1">
      <alignment horizontal="right"/>
    </xf>
    <xf numFmtId="1" fontId="43" fillId="3" borderId="1" xfId="1" applyNumberFormat="1" applyFont="1" applyFill="1" applyBorder="1" applyAlignment="1">
      <alignment horizontal="right" vertical="top"/>
    </xf>
    <xf numFmtId="1" fontId="60" fillId="0" borderId="1" xfId="0" applyNumberFormat="1" applyFont="1" applyBorder="1" applyAlignment="1">
      <alignment vertical="center"/>
    </xf>
    <xf numFmtId="1" fontId="0" fillId="0" borderId="1" xfId="0" applyNumberFormat="1" applyBorder="1"/>
    <xf numFmtId="1" fontId="15" fillId="0" borderId="1" xfId="0" applyNumberFormat="1" applyFont="1" applyFill="1" applyBorder="1"/>
    <xf numFmtId="1" fontId="31" fillId="0" borderId="1" xfId="0" applyNumberFormat="1" applyFont="1" applyFill="1" applyBorder="1" applyAlignment="1">
      <alignment wrapText="1"/>
    </xf>
    <xf numFmtId="17" fontId="15" fillId="3" borderId="3" xfId="7" applyNumberFormat="1" applyFont="1" applyFill="1" applyBorder="1" applyAlignment="1">
      <alignment horizontal="left" vertical="center" wrapText="1"/>
    </xf>
    <xf numFmtId="1" fontId="15" fillId="0" borderId="3" xfId="0" applyNumberFormat="1" applyFont="1" applyFill="1" applyBorder="1"/>
    <xf numFmtId="1" fontId="31" fillId="0" borderId="6" xfId="0" applyNumberFormat="1" applyFont="1" applyFill="1" applyBorder="1" applyAlignment="1">
      <alignment wrapText="1"/>
    </xf>
    <xf numFmtId="1" fontId="31" fillId="3" borderId="1" xfId="34" applyNumberFormat="1" applyFont="1" applyFill="1" applyBorder="1" applyAlignment="1">
      <alignment horizontal="right" vertical="top"/>
    </xf>
    <xf numFmtId="1" fontId="61" fillId="0" borderId="1" xfId="0" applyNumberFormat="1" applyFont="1" applyBorder="1" applyAlignment="1">
      <alignment vertical="center"/>
    </xf>
    <xf numFmtId="1" fontId="62" fillId="0" borderId="1" xfId="0" applyNumberFormat="1" applyFont="1" applyBorder="1"/>
    <xf numFmtId="1" fontId="31" fillId="0" borderId="3" xfId="0" applyNumberFormat="1" applyFont="1" applyFill="1" applyBorder="1" applyAlignment="1">
      <alignment wrapText="1"/>
    </xf>
    <xf numFmtId="1" fontId="31" fillId="3" borderId="1" xfId="35" applyNumberFormat="1" applyFont="1" applyFill="1" applyBorder="1" applyAlignment="1">
      <alignment horizontal="right" vertical="top"/>
    </xf>
    <xf numFmtId="1" fontId="15" fillId="0" borderId="8" xfId="0" applyNumberFormat="1" applyFont="1" applyFill="1" applyBorder="1"/>
    <xf numFmtId="3" fontId="15" fillId="0" borderId="5" xfId="7" applyNumberFormat="1" applyFont="1" applyFill="1" applyBorder="1" applyAlignment="1">
      <alignment horizontal="right" vertical="center" wrapText="1"/>
    </xf>
    <xf numFmtId="1" fontId="59" fillId="0" borderId="1" xfId="0" applyNumberFormat="1" applyFont="1" applyFill="1" applyBorder="1"/>
    <xf numFmtId="3" fontId="14" fillId="0" borderId="1" xfId="5" applyNumberFormat="1" applyFont="1" applyBorder="1" applyAlignment="1">
      <alignment horizontal="right"/>
    </xf>
    <xf numFmtId="3" fontId="14" fillId="0" borderId="3" xfId="5" applyNumberFormat="1" applyFont="1" applyBorder="1" applyAlignment="1">
      <alignment horizontal="right"/>
    </xf>
    <xf numFmtId="164" fontId="18" fillId="0" borderId="0" xfId="5" applyFont="1" applyAlignment="1">
      <alignment horizontal="left" vertical="center"/>
    </xf>
    <xf numFmtId="164" fontId="20" fillId="0" borderId="2" xfId="5" applyFont="1" applyFill="1" applyBorder="1" applyAlignment="1">
      <alignment horizontal="left" vertical="center"/>
    </xf>
    <xf numFmtId="0" fontId="59" fillId="0" borderId="0" xfId="30" applyNumberFormat="1" applyFont="1"/>
    <xf numFmtId="0" fontId="59" fillId="0" borderId="17" xfId="30" applyNumberFormat="1" applyFont="1" applyFill="1" applyBorder="1"/>
    <xf numFmtId="1" fontId="12" fillId="0" borderId="1" xfId="30" applyNumberFormat="1" applyFont="1" applyBorder="1"/>
    <xf numFmtId="1" fontId="12" fillId="0" borderId="1" xfId="30" applyNumberFormat="1" applyFont="1" applyBorder="1" applyAlignment="1">
      <alignment vertical="center" wrapText="1"/>
    </xf>
    <xf numFmtId="1" fontId="63" fillId="0" borderId="1" xfId="30" applyNumberFormat="1" applyFont="1" applyBorder="1"/>
    <xf numFmtId="1" fontId="64" fillId="0" borderId="1" xfId="30" applyNumberFormat="1" applyFont="1" applyFill="1" applyBorder="1" applyAlignment="1">
      <alignment horizontal="right"/>
    </xf>
    <xf numFmtId="1" fontId="64" fillId="0" borderId="1" xfId="30" applyNumberFormat="1" applyFont="1" applyBorder="1" applyAlignment="1">
      <alignment horizontal="right"/>
    </xf>
    <xf numFmtId="1" fontId="12" fillId="0" borderId="1" xfId="30" applyNumberFormat="1" applyFont="1" applyFill="1" applyBorder="1"/>
    <xf numFmtId="0" fontId="42" fillId="0" borderId="1" xfId="30" applyNumberFormat="1" applyFont="1" applyBorder="1" applyAlignment="1">
      <alignment horizontal="center" vertical="center"/>
    </xf>
    <xf numFmtId="0" fontId="43" fillId="0" borderId="0" xfId="30" applyNumberFormat="1" applyFont="1"/>
    <xf numFmtId="0" fontId="7" fillId="0" borderId="0" xfId="30" applyNumberFormat="1" applyFont="1"/>
    <xf numFmtId="0" fontId="7" fillId="0" borderId="0" xfId="30" applyNumberFormat="1" applyFont="1" applyBorder="1"/>
    <xf numFmtId="169" fontId="16" fillId="4" borderId="0" xfId="30" applyNumberFormat="1" applyFont="1" applyFill="1" applyBorder="1" applyAlignment="1">
      <alignment horizontal="left"/>
    </xf>
    <xf numFmtId="3" fontId="16" fillId="3" borderId="1" xfId="7" applyNumberFormat="1" applyFont="1" applyFill="1" applyBorder="1" applyAlignment="1">
      <alignment horizontal="right" wrapText="1"/>
    </xf>
    <xf numFmtId="164" fontId="16" fillId="7" borderId="1" xfId="21" applyNumberFormat="1" applyFont="1" applyFill="1" applyBorder="1" applyAlignment="1">
      <alignment horizontal="center" vertical="top" wrapText="1"/>
    </xf>
    <xf numFmtId="164" fontId="18" fillId="0" borderId="0" xfId="32" applyFont="1" applyBorder="1" applyAlignment="1">
      <alignment horizontal="left"/>
    </xf>
    <xf numFmtId="164" fontId="16" fillId="0" borderId="0" xfId="32" applyFont="1" applyBorder="1" applyAlignment="1">
      <alignment horizontal="center"/>
    </xf>
    <xf numFmtId="164" fontId="16" fillId="0" borderId="0" xfId="32" applyFont="1" applyBorder="1" applyAlignment="1">
      <alignment horizontal="left"/>
    </xf>
    <xf numFmtId="2" fontId="43" fillId="0" borderId="0" xfId="30" applyNumberFormat="1" applyFont="1"/>
    <xf numFmtId="0" fontId="59" fillId="0" borderId="0" xfId="30" applyNumberFormat="1" applyFont="1" applyAlignment="1">
      <alignment vertical="center"/>
    </xf>
    <xf numFmtId="1" fontId="43" fillId="0" borderId="0" xfId="30" applyNumberFormat="1" applyFont="1"/>
    <xf numFmtId="165" fontId="43" fillId="0" borderId="0" xfId="30" applyNumberFormat="1" applyFont="1"/>
    <xf numFmtId="0" fontId="59" fillId="0" borderId="0" xfId="30" applyNumberFormat="1" applyFont="1" applyAlignment="1">
      <alignment horizontal="left" vertical="center" indent="5"/>
    </xf>
    <xf numFmtId="173" fontId="15" fillId="3" borderId="1" xfId="10" applyNumberFormat="1" applyFont="1" applyFill="1" applyBorder="1" applyAlignment="1">
      <alignment horizontal="right" vertical="top"/>
    </xf>
    <xf numFmtId="17" fontId="43" fillId="0" borderId="1" xfId="30" applyNumberFormat="1" applyFont="1" applyBorder="1" applyAlignment="1">
      <alignment horizontal="left" vertical="center" wrapText="1"/>
    </xf>
    <xf numFmtId="173" fontId="14" fillId="3" borderId="1" xfId="10" applyNumberFormat="1" applyFont="1" applyFill="1" applyBorder="1" applyAlignment="1">
      <alignment horizontal="right" vertical="top"/>
    </xf>
    <xf numFmtId="0" fontId="7" fillId="0" borderId="1" xfId="30" applyNumberFormat="1" applyFont="1" applyBorder="1" applyAlignment="1">
      <alignment vertical="center" wrapText="1"/>
    </xf>
    <xf numFmtId="0" fontId="43" fillId="0" borderId="0" xfId="30" applyNumberFormat="1" applyFont="1" applyAlignment="1">
      <alignment horizontal="center"/>
    </xf>
    <xf numFmtId="165" fontId="59" fillId="0" borderId="0" xfId="30" applyNumberFormat="1" applyFont="1" applyAlignment="1">
      <alignment horizontal="left"/>
    </xf>
    <xf numFmtId="0" fontId="59" fillId="0" borderId="0" xfId="30" applyNumberFormat="1" applyFont="1" applyAlignment="1">
      <alignment horizontal="left"/>
    </xf>
    <xf numFmtId="0" fontId="59" fillId="0" borderId="0" xfId="30" applyNumberFormat="1" applyFont="1" applyAlignment="1">
      <alignment vertical="top"/>
    </xf>
    <xf numFmtId="165" fontId="7" fillId="0" borderId="0" xfId="30" applyNumberFormat="1" applyFont="1"/>
    <xf numFmtId="0" fontId="66" fillId="0" borderId="1" xfId="30" applyNumberFormat="1" applyFont="1" applyBorder="1" applyAlignment="1">
      <alignment horizontal="center"/>
    </xf>
    <xf numFmtId="0" fontId="43" fillId="0" borderId="1" xfId="30" applyNumberFormat="1" applyFont="1" applyBorder="1"/>
    <xf numFmtId="181" fontId="43" fillId="0" borderId="0" xfId="30" applyNumberFormat="1" applyFont="1"/>
    <xf numFmtId="173" fontId="43" fillId="0" borderId="1" xfId="1" applyNumberFormat="1" applyFont="1" applyBorder="1" applyAlignment="1">
      <alignment vertical="center" wrapText="1"/>
    </xf>
    <xf numFmtId="182" fontId="43" fillId="0" borderId="1" xfId="1" applyNumberFormat="1" applyFont="1" applyBorder="1" applyAlignment="1">
      <alignment vertical="center" wrapText="1"/>
    </xf>
    <xf numFmtId="182" fontId="14" fillId="3" borderId="1" xfId="10" applyNumberFormat="1" applyFont="1" applyFill="1" applyBorder="1" applyAlignment="1">
      <alignment horizontal="right" vertical="top"/>
    </xf>
    <xf numFmtId="43" fontId="43" fillId="0" borderId="0" xfId="30" applyNumberFormat="1" applyFont="1"/>
    <xf numFmtId="0" fontId="59" fillId="0" borderId="0" xfId="30" applyNumberFormat="1" applyFont="1" applyAlignment="1"/>
    <xf numFmtId="179" fontId="59" fillId="0" borderId="0" xfId="30" applyNumberFormat="1" applyFont="1" applyBorder="1" applyAlignment="1"/>
    <xf numFmtId="0" fontId="59" fillId="0" borderId="0" xfId="30" applyNumberFormat="1" applyFont="1" applyBorder="1" applyAlignment="1"/>
    <xf numFmtId="0" fontId="59" fillId="0" borderId="0" xfId="30" applyNumberFormat="1" applyFont="1" applyBorder="1" applyAlignment="1">
      <alignment horizontal="left"/>
    </xf>
    <xf numFmtId="183" fontId="15" fillId="3" borderId="1" xfId="10" applyNumberFormat="1" applyFont="1" applyFill="1" applyBorder="1" applyAlignment="1">
      <alignment horizontal="right" vertical="top"/>
    </xf>
    <xf numFmtId="17" fontId="31" fillId="0" borderId="1" xfId="30" applyNumberFormat="1" applyFont="1" applyBorder="1" applyAlignment="1">
      <alignment horizontal="left"/>
    </xf>
    <xf numFmtId="179" fontId="15" fillId="3" borderId="1" xfId="10" applyNumberFormat="1" applyFont="1" applyFill="1" applyBorder="1" applyAlignment="1">
      <alignment horizontal="right" vertical="top"/>
    </xf>
    <xf numFmtId="179" fontId="14" fillId="3" borderId="1" xfId="10" applyNumberFormat="1" applyFont="1" applyFill="1" applyBorder="1" applyAlignment="1">
      <alignment horizontal="right" vertical="top"/>
    </xf>
    <xf numFmtId="183" fontId="14" fillId="3" borderId="1" xfId="10" applyNumberFormat="1" applyFont="1" applyFill="1" applyBorder="1" applyAlignment="1">
      <alignment horizontal="right" vertical="top"/>
    </xf>
    <xf numFmtId="2" fontId="12" fillId="0" borderId="0" xfId="30" applyNumberFormat="1" applyFont="1"/>
    <xf numFmtId="2" fontId="66" fillId="0" borderId="0" xfId="30" applyNumberFormat="1" applyFont="1" applyBorder="1"/>
    <xf numFmtId="164" fontId="16" fillId="3" borderId="0" xfId="32" applyFont="1" applyFill="1" applyBorder="1"/>
    <xf numFmtId="2" fontId="12" fillId="0" borderId="0" xfId="30" applyNumberFormat="1" applyFont="1" applyBorder="1"/>
    <xf numFmtId="2" fontId="43" fillId="3" borderId="1" xfId="2" applyNumberFormat="1" applyFont="1" applyFill="1" applyBorder="1" applyAlignment="1">
      <alignment horizontal="center" vertical="center"/>
    </xf>
    <xf numFmtId="2" fontId="7" fillId="3" borderId="1" xfId="2" applyNumberFormat="1" applyFont="1" applyFill="1" applyBorder="1" applyAlignment="1">
      <alignment horizontal="center" vertical="center"/>
    </xf>
    <xf numFmtId="0" fontId="7" fillId="0" borderId="0" xfId="30" applyNumberFormat="1" applyFont="1" applyAlignment="1">
      <alignment vertical="center"/>
    </xf>
    <xf numFmtId="167" fontId="43" fillId="0" borderId="0" xfId="30" applyNumberFormat="1" applyFont="1"/>
    <xf numFmtId="2" fontId="7" fillId="0" borderId="0" xfId="2" applyNumberFormat="1" applyFont="1" applyBorder="1" applyAlignment="1">
      <alignment horizontal="center" vertical="center"/>
    </xf>
    <xf numFmtId="0" fontId="7" fillId="0" borderId="0" xfId="30" applyNumberFormat="1" applyFont="1" applyAlignment="1">
      <alignment vertical="top"/>
    </xf>
    <xf numFmtId="167" fontId="7" fillId="0" borderId="0" xfId="30" applyNumberFormat="1" applyFont="1" applyAlignment="1">
      <alignment vertical="top"/>
    </xf>
    <xf numFmtId="0" fontId="7" fillId="0" borderId="0" xfId="30" applyNumberFormat="1" applyFont="1" applyAlignment="1">
      <alignment horizontal="left" vertical="top"/>
    </xf>
    <xf numFmtId="167" fontId="43" fillId="0" borderId="1" xfId="30" applyNumberFormat="1" applyFont="1" applyBorder="1"/>
    <xf numFmtId="17" fontId="60" fillId="10" borderId="1" xfId="30" applyNumberFormat="1" applyFont="1" applyFill="1" applyBorder="1" applyAlignment="1">
      <alignment horizontal="left" vertical="center"/>
    </xf>
    <xf numFmtId="167" fontId="7" fillId="3" borderId="1" xfId="30" applyNumberFormat="1" applyFont="1" applyFill="1" applyBorder="1"/>
    <xf numFmtId="0" fontId="8" fillId="10" borderId="1" xfId="30" applyNumberFormat="1" applyFont="1" applyFill="1" applyBorder="1" applyAlignment="1">
      <alignment vertical="center"/>
    </xf>
    <xf numFmtId="0" fontId="8" fillId="0" borderId="1" xfId="30" applyNumberFormat="1" applyFont="1" applyFill="1" applyBorder="1" applyAlignment="1">
      <alignment horizontal="center" vertical="center"/>
    </xf>
    <xf numFmtId="0" fontId="12" fillId="0" borderId="0" xfId="30" applyNumberFormat="1" applyFont="1" applyAlignment="1">
      <alignment horizontal="left"/>
    </xf>
    <xf numFmtId="178" fontId="15" fillId="3" borderId="1" xfId="10" applyNumberFormat="1" applyFont="1" applyFill="1" applyBorder="1" applyAlignment="1">
      <alignment horizontal="right" vertical="top"/>
    </xf>
    <xf numFmtId="178" fontId="14" fillId="3" borderId="1" xfId="10" applyNumberFormat="1" applyFont="1" applyFill="1" applyBorder="1" applyAlignment="1">
      <alignment horizontal="right" vertical="top"/>
    </xf>
    <xf numFmtId="0" fontId="7" fillId="0" borderId="0" xfId="30" applyNumberFormat="1" applyFont="1" applyAlignment="1">
      <alignment wrapText="1"/>
    </xf>
    <xf numFmtId="0" fontId="8" fillId="0" borderId="8" xfId="30" applyNumberFormat="1" applyFont="1" applyFill="1" applyBorder="1" applyAlignment="1">
      <alignment vertical="center"/>
    </xf>
    <xf numFmtId="0" fontId="8" fillId="0" borderId="6" xfId="30" applyNumberFormat="1" applyFont="1" applyFill="1" applyBorder="1" applyAlignment="1">
      <alignment vertical="center"/>
    </xf>
    <xf numFmtId="0" fontId="8" fillId="0" borderId="1" xfId="30" applyNumberFormat="1" applyFont="1" applyFill="1" applyBorder="1" applyAlignment="1">
      <alignment vertical="center"/>
    </xf>
    <xf numFmtId="0" fontId="67" fillId="0" borderId="2" xfId="30" applyNumberFormat="1" applyFont="1" applyBorder="1" applyAlignment="1">
      <alignment vertical="center"/>
    </xf>
    <xf numFmtId="178" fontId="15" fillId="3" borderId="0" xfId="10" applyNumberFormat="1" applyFont="1" applyFill="1" applyBorder="1" applyAlignment="1">
      <alignment horizontal="right" vertical="top"/>
    </xf>
    <xf numFmtId="178" fontId="7" fillId="0" borderId="0" xfId="30" applyNumberFormat="1" applyFont="1"/>
    <xf numFmtId="0" fontId="8" fillId="0" borderId="5" xfId="30" applyNumberFormat="1" applyFont="1" applyFill="1" applyBorder="1" applyAlignment="1">
      <alignment vertical="center" wrapText="1"/>
    </xf>
    <xf numFmtId="0" fontId="8" fillId="0" borderId="3" xfId="30" applyNumberFormat="1" applyFont="1" applyFill="1" applyBorder="1" applyAlignment="1">
      <alignment vertical="center" wrapText="1"/>
    </xf>
    <xf numFmtId="0" fontId="56" fillId="0" borderId="0" xfId="30" applyNumberFormat="1" applyFont="1"/>
    <xf numFmtId="164" fontId="18" fillId="0" borderId="0" xfId="5" applyNumberFormat="1" applyFont="1"/>
    <xf numFmtId="164" fontId="16" fillId="0" borderId="0" xfId="5" applyNumberFormat="1" applyFont="1"/>
    <xf numFmtId="165" fontId="18" fillId="0" borderId="0" xfId="11" applyNumberFormat="1" applyFont="1" applyBorder="1" applyAlignment="1">
      <alignment horizontal="right" vertical="center"/>
    </xf>
    <xf numFmtId="169" fontId="18" fillId="4" borderId="0" xfId="30" applyNumberFormat="1" applyFont="1" applyFill="1" applyBorder="1" applyAlignment="1">
      <alignment horizontal="left"/>
    </xf>
    <xf numFmtId="165" fontId="18" fillId="0" borderId="1" xfId="11" applyNumberFormat="1" applyFont="1" applyBorder="1" applyAlignment="1">
      <alignment horizontal="right" vertical="center"/>
    </xf>
    <xf numFmtId="165" fontId="16" fillId="0" borderId="1" xfId="11" applyNumberFormat="1" applyFont="1" applyBorder="1" applyAlignment="1">
      <alignment horizontal="right" vertical="center"/>
    </xf>
    <xf numFmtId="0" fontId="7" fillId="5" borderId="1" xfId="22" applyNumberFormat="1" applyFont="1" applyFill="1" applyBorder="1" applyAlignment="1">
      <alignment horizontal="center" vertical="center" wrapText="1"/>
    </xf>
    <xf numFmtId="0" fontId="7" fillId="5" borderId="1" xfId="30" applyNumberFormat="1" applyFont="1" applyFill="1" applyBorder="1" applyAlignment="1">
      <alignment horizontal="center" wrapText="1"/>
    </xf>
    <xf numFmtId="0" fontId="12" fillId="0" borderId="0" xfId="22" applyNumberFormat="1" applyFont="1" applyFill="1"/>
    <xf numFmtId="0" fontId="12" fillId="0" borderId="0" xfId="22" applyNumberFormat="1" applyFont="1" applyFill="1" applyAlignment="1">
      <alignment horizontal="center"/>
    </xf>
    <xf numFmtId="164" fontId="18" fillId="0" borderId="0" xfId="5" applyNumberFormat="1" applyFont="1" applyFill="1" applyAlignment="1">
      <alignment vertical="center"/>
    </xf>
    <xf numFmtId="165" fontId="18" fillId="0" borderId="0" xfId="5" applyNumberFormat="1" applyFont="1" applyFill="1" applyAlignment="1">
      <alignment vertical="center"/>
    </xf>
    <xf numFmtId="15" fontId="18" fillId="0" borderId="0" xfId="5" applyNumberFormat="1" applyFont="1" applyFill="1" applyAlignment="1">
      <alignment vertical="center"/>
    </xf>
    <xf numFmtId="164" fontId="16" fillId="0" borderId="0" xfId="5" applyNumberFormat="1" applyFont="1" applyFill="1" applyAlignment="1">
      <alignment vertical="center"/>
    </xf>
    <xf numFmtId="0" fontId="12" fillId="0" borderId="0" xfId="22" applyNumberFormat="1" applyFont="1" applyFill="1" applyAlignment="1">
      <alignment horizontal="center" vertical="top"/>
    </xf>
    <xf numFmtId="0" fontId="12" fillId="0" borderId="0" xfId="22" applyNumberFormat="1" applyFont="1" applyFill="1" applyAlignment="1">
      <alignment vertical="center"/>
    </xf>
    <xf numFmtId="0" fontId="56" fillId="0" borderId="0" xfId="22" applyNumberFormat="1" applyFont="1" applyFill="1" applyAlignment="1">
      <alignment vertical="center"/>
    </xf>
    <xf numFmtId="0" fontId="56" fillId="0" borderId="0" xfId="22" applyNumberFormat="1" applyFont="1" applyFill="1" applyAlignment="1">
      <alignment horizontal="center" vertical="center"/>
    </xf>
    <xf numFmtId="0" fontId="36" fillId="0" borderId="0" xfId="22" applyNumberFormat="1" applyFont="1" applyFill="1" applyAlignment="1">
      <alignment vertical="center"/>
    </xf>
    <xf numFmtId="164" fontId="1" fillId="0" borderId="0" xfId="30"/>
    <xf numFmtId="0" fontId="12" fillId="0" borderId="0" xfId="30" applyNumberFormat="1" applyFont="1" applyAlignment="1">
      <alignment horizontal="center"/>
    </xf>
    <xf numFmtId="165" fontId="18" fillId="0" borderId="0" xfId="5" applyNumberFormat="1" applyFont="1"/>
    <xf numFmtId="15" fontId="18" fillId="0" borderId="0" xfId="5" applyNumberFormat="1" applyFont="1"/>
    <xf numFmtId="179" fontId="18" fillId="0" borderId="0" xfId="11" applyNumberFormat="1" applyFont="1" applyBorder="1" applyAlignment="1">
      <alignment horizontal="right" vertical="center"/>
    </xf>
    <xf numFmtId="179" fontId="18" fillId="0" borderId="1" xfId="11" applyNumberFormat="1" applyFont="1" applyBorder="1" applyAlignment="1">
      <alignment horizontal="right" vertical="center"/>
    </xf>
    <xf numFmtId="0" fontId="42" fillId="0" borderId="0" xfId="30" applyNumberFormat="1" applyFont="1" applyAlignment="1">
      <alignment horizontal="center"/>
    </xf>
    <xf numFmtId="0" fontId="7" fillId="5" borderId="1" xfId="30" applyNumberFormat="1" applyFont="1" applyFill="1" applyBorder="1" applyAlignment="1">
      <alignment horizontal="center"/>
    </xf>
    <xf numFmtId="0" fontId="12" fillId="0" borderId="0" xfId="30" applyNumberFormat="1" applyFont="1" applyAlignment="1">
      <alignment vertical="center"/>
    </xf>
    <xf numFmtId="0" fontId="12" fillId="0" borderId="0" xfId="30" applyNumberFormat="1" applyFont="1" applyAlignment="1">
      <alignment horizontal="center" vertical="center"/>
    </xf>
    <xf numFmtId="0" fontId="42" fillId="0" borderId="0" xfId="30" applyNumberFormat="1" applyFont="1" applyAlignment="1">
      <alignment vertical="center"/>
    </xf>
    <xf numFmtId="165" fontId="18" fillId="0" borderId="1" xfId="11" applyNumberFormat="1" applyFont="1" applyBorder="1" applyAlignment="1">
      <alignment horizontal="center" vertical="center"/>
    </xf>
    <xf numFmtId="0" fontId="56" fillId="0" borderId="0" xfId="30" applyNumberFormat="1" applyFont="1" applyFill="1"/>
    <xf numFmtId="0" fontId="56" fillId="0" borderId="0" xfId="30" applyNumberFormat="1" applyFont="1" applyFill="1" applyAlignment="1">
      <alignment horizontal="center"/>
    </xf>
    <xf numFmtId="0" fontId="36" fillId="0" borderId="2" xfId="30" applyNumberFormat="1" applyFont="1" applyFill="1" applyBorder="1" applyAlignment="1"/>
    <xf numFmtId="2" fontId="1" fillId="0" borderId="0" xfId="30" applyNumberFormat="1"/>
    <xf numFmtId="164" fontId="1" fillId="0" borderId="0" xfId="30" applyFill="1"/>
    <xf numFmtId="164" fontId="16" fillId="0" borderId="0" xfId="30" applyNumberFormat="1" applyFont="1" applyFill="1" applyBorder="1" applyAlignment="1"/>
    <xf numFmtId="164" fontId="7" fillId="0" borderId="0" xfId="30" applyNumberFormat="1" applyFont="1" applyFill="1" applyBorder="1" applyAlignment="1"/>
    <xf numFmtId="164" fontId="2" fillId="0" borderId="0" xfId="30" applyFont="1"/>
    <xf numFmtId="165" fontId="15" fillId="0" borderId="1" xfId="10" applyNumberFormat="1" applyFont="1" applyFill="1" applyBorder="1" applyAlignment="1">
      <alignment horizontal="center" vertical="top"/>
    </xf>
    <xf numFmtId="165" fontId="15" fillId="0" borderId="1" xfId="10" applyNumberFormat="1" applyFont="1" applyFill="1" applyBorder="1" applyAlignment="1">
      <alignment horizontal="right" vertical="top"/>
    </xf>
    <xf numFmtId="1" fontId="15" fillId="3" borderId="1" xfId="5" applyNumberFormat="1" applyFont="1" applyFill="1" applyBorder="1" applyAlignment="1">
      <alignment horizontal="right" vertical="top" wrapText="1"/>
    </xf>
    <xf numFmtId="184" fontId="15" fillId="0" borderId="1" xfId="7" applyNumberFormat="1" applyFont="1" applyFill="1" applyBorder="1" applyAlignment="1">
      <alignment horizontal="right" vertical="top" wrapText="1"/>
    </xf>
    <xf numFmtId="185" fontId="15" fillId="0" borderId="1" xfId="7" applyNumberFormat="1" applyFont="1" applyFill="1" applyBorder="1" applyAlignment="1">
      <alignment horizontal="right" vertical="top" wrapText="1"/>
    </xf>
    <xf numFmtId="179" fontId="15" fillId="0" borderId="1" xfId="10" applyNumberFormat="1" applyFont="1" applyFill="1" applyBorder="1" applyAlignment="1">
      <alignment horizontal="right" vertical="top"/>
    </xf>
    <xf numFmtId="165" fontId="14" fillId="0" borderId="1" xfId="10" applyNumberFormat="1" applyFont="1" applyFill="1" applyBorder="1" applyAlignment="1">
      <alignment horizontal="center" vertical="top"/>
    </xf>
    <xf numFmtId="165" fontId="14" fillId="0" borderId="1" xfId="10" applyNumberFormat="1" applyFont="1" applyFill="1" applyBorder="1" applyAlignment="1">
      <alignment horizontal="right" vertical="top"/>
    </xf>
    <xf numFmtId="164" fontId="36" fillId="0" borderId="0" xfId="30" applyFont="1" applyFill="1" applyAlignment="1">
      <alignment vertical="top"/>
    </xf>
    <xf numFmtId="164" fontId="62" fillId="0" borderId="0" xfId="30" applyFont="1" applyFill="1"/>
    <xf numFmtId="169" fontId="44" fillId="0" borderId="0" xfId="30" applyNumberFormat="1" applyFont="1" applyFill="1" applyBorder="1" applyAlignment="1"/>
    <xf numFmtId="4" fontId="15" fillId="0" borderId="1" xfId="7" applyNumberFormat="1" applyFont="1" applyFill="1" applyBorder="1" applyAlignment="1">
      <alignment horizontal="right" wrapText="1"/>
    </xf>
    <xf numFmtId="2" fontId="18" fillId="0" borderId="1" xfId="5" applyNumberFormat="1" applyFont="1" applyBorder="1" applyAlignment="1">
      <alignment horizontal="right"/>
    </xf>
    <xf numFmtId="164" fontId="0" fillId="0" borderId="0" xfId="30" applyFont="1"/>
    <xf numFmtId="4" fontId="14" fillId="0" borderId="1" xfId="7" applyNumberFormat="1" applyFont="1" applyFill="1" applyBorder="1" applyAlignment="1">
      <alignment horizontal="right" wrapText="1"/>
    </xf>
    <xf numFmtId="169" fontId="16" fillId="7" borderId="1" xfId="5" applyNumberFormat="1" applyFont="1" applyFill="1" applyBorder="1" applyAlignment="1">
      <alignment horizontal="center" vertical="top" wrapText="1"/>
    </xf>
    <xf numFmtId="0" fontId="18" fillId="0" borderId="0" xfId="4" applyNumberFormat="1" applyFont="1" applyAlignment="1">
      <alignment vertical="top"/>
    </xf>
    <xf numFmtId="164" fontId="18" fillId="0" borderId="0" xfId="4" applyFont="1" applyBorder="1" applyAlignment="1">
      <alignment vertical="top"/>
    </xf>
    <xf numFmtId="164" fontId="18" fillId="0" borderId="0" xfId="7" applyFont="1" applyBorder="1" applyAlignment="1">
      <alignment vertical="top"/>
    </xf>
    <xf numFmtId="3" fontId="18" fillId="0" borderId="1" xfId="1" applyNumberFormat="1" applyFont="1" applyFill="1" applyBorder="1" applyAlignment="1">
      <alignment horizontal="right" vertical="center" wrapText="1"/>
    </xf>
    <xf numFmtId="185" fontId="18" fillId="3" borderId="1" xfId="7" applyNumberFormat="1" applyFont="1" applyFill="1" applyBorder="1" applyAlignment="1">
      <alignment horizontal="right" vertical="center" wrapText="1"/>
    </xf>
    <xf numFmtId="185" fontId="16" fillId="3" borderId="1" xfId="7" applyNumberFormat="1" applyFont="1" applyFill="1" applyBorder="1" applyAlignment="1">
      <alignment horizontal="right" vertical="center" wrapText="1"/>
    </xf>
    <xf numFmtId="164" fontId="16" fillId="0" borderId="0" xfId="7" applyFont="1" applyBorder="1" applyAlignment="1">
      <alignment vertical="top"/>
    </xf>
    <xf numFmtId="166" fontId="18" fillId="3" borderId="1" xfId="1" applyNumberFormat="1" applyFont="1" applyFill="1" applyBorder="1" applyAlignment="1">
      <alignment horizontal="right" vertical="center" wrapText="1"/>
    </xf>
    <xf numFmtId="164" fontId="16" fillId="0" borderId="0" xfId="4" applyFont="1" applyAlignment="1">
      <alignment horizontal="center" vertical="top"/>
    </xf>
    <xf numFmtId="164" fontId="16" fillId="0" borderId="0" xfId="4" applyFont="1" applyFill="1" applyAlignment="1">
      <alignment horizontal="center" vertical="top"/>
    </xf>
    <xf numFmtId="1" fontId="16" fillId="2" borderId="3" xfId="4" applyNumberFormat="1" applyFont="1" applyFill="1" applyBorder="1" applyAlignment="1">
      <alignment horizontal="center" vertical="center" wrapText="1"/>
    </xf>
    <xf numFmtId="164" fontId="16" fillId="0" borderId="0" xfId="4" applyFont="1" applyFill="1" applyAlignment="1">
      <alignment vertical="top"/>
    </xf>
    <xf numFmtId="164" fontId="1" fillId="0" borderId="0" xfId="30" applyFill="1" applyBorder="1" applyAlignment="1"/>
    <xf numFmtId="186" fontId="18" fillId="0" borderId="0" xfId="7" applyNumberFormat="1" applyFont="1" applyFill="1" applyBorder="1" applyAlignment="1">
      <alignment horizontal="right" vertical="top"/>
    </xf>
    <xf numFmtId="164" fontId="1" fillId="0" borderId="0" xfId="30" applyFill="1" applyBorder="1"/>
    <xf numFmtId="164" fontId="24" fillId="0" borderId="0" xfId="7" applyFont="1" applyFill="1" applyBorder="1" applyAlignment="1">
      <alignment horizontal="left" vertical="top"/>
    </xf>
    <xf numFmtId="187" fontId="18" fillId="0" borderId="0" xfId="7" applyNumberFormat="1" applyFont="1" applyFill="1" applyBorder="1" applyAlignment="1">
      <alignment horizontal="right" vertical="top" wrapText="1"/>
    </xf>
    <xf numFmtId="164" fontId="24" fillId="0" borderId="0" xfId="7" applyFont="1" applyFill="1" applyBorder="1" applyAlignment="1">
      <alignment horizontal="left" vertical="top" wrapText="1"/>
    </xf>
    <xf numFmtId="164" fontId="16" fillId="0" borderId="0" xfId="12" applyNumberFormat="1" applyFont="1" applyFill="1" applyBorder="1" applyAlignment="1">
      <alignment vertical="top" wrapText="1"/>
    </xf>
    <xf numFmtId="186" fontId="18" fillId="3" borderId="1" xfId="7" applyNumberFormat="1" applyFont="1" applyFill="1" applyBorder="1" applyAlignment="1">
      <alignment horizontal="center" vertical="center" wrapText="1"/>
    </xf>
    <xf numFmtId="168" fontId="18" fillId="0" borderId="1" xfId="7" applyNumberFormat="1" applyFont="1" applyFill="1" applyBorder="1" applyAlignment="1">
      <alignment horizontal="center" vertical="center" wrapText="1"/>
    </xf>
    <xf numFmtId="186" fontId="16" fillId="3" borderId="1" xfId="7" applyNumberFormat="1" applyFont="1" applyFill="1" applyBorder="1" applyAlignment="1">
      <alignment horizontal="center" vertical="center" wrapText="1"/>
    </xf>
    <xf numFmtId="186" fontId="16" fillId="0" borderId="1" xfId="7" applyNumberFormat="1" applyFont="1" applyFill="1" applyBorder="1" applyAlignment="1">
      <alignment horizontal="center" vertical="center" wrapText="1"/>
    </xf>
    <xf numFmtId="185" fontId="16" fillId="0" borderId="1" xfId="7" applyNumberFormat="1" applyFont="1" applyFill="1" applyBorder="1" applyAlignment="1">
      <alignment horizontal="right" vertical="center" wrapText="1"/>
    </xf>
    <xf numFmtId="164" fontId="1" fillId="0" borderId="0" xfId="30" applyAlignment="1">
      <alignment wrapText="1"/>
    </xf>
    <xf numFmtId="164" fontId="18" fillId="0" borderId="0" xfId="4" applyFont="1" applyBorder="1"/>
    <xf numFmtId="165" fontId="18" fillId="0" borderId="0" xfId="4" applyNumberFormat="1" applyFont="1" applyFill="1"/>
    <xf numFmtId="0" fontId="18" fillId="0" borderId="0" xfId="4" applyNumberFormat="1" applyFont="1" applyFill="1"/>
    <xf numFmtId="165" fontId="15" fillId="0" borderId="0" xfId="7" applyNumberFormat="1" applyFont="1" applyFill="1" applyBorder="1" applyAlignment="1">
      <alignment horizontal="right" vertical="center"/>
    </xf>
    <xf numFmtId="177" fontId="18" fillId="0" borderId="0" xfId="4" applyNumberFormat="1" applyFont="1" applyBorder="1"/>
    <xf numFmtId="165" fontId="15" fillId="0" borderId="0" xfId="7" applyNumberFormat="1" applyFont="1" applyBorder="1" applyAlignment="1">
      <alignment horizontal="right" vertical="center"/>
    </xf>
    <xf numFmtId="164" fontId="11" fillId="0" borderId="0" xfId="4" applyFont="1" applyAlignment="1">
      <alignment wrapText="1"/>
    </xf>
    <xf numFmtId="0" fontId="11" fillId="0" borderId="0" xfId="4" applyNumberFormat="1" applyFont="1" applyAlignment="1">
      <alignment wrapText="1"/>
    </xf>
    <xf numFmtId="164" fontId="18" fillId="0" borderId="0" xfId="4" applyFont="1" applyBorder="1" applyAlignment="1">
      <alignment horizontal="right"/>
    </xf>
    <xf numFmtId="165" fontId="15" fillId="3" borderId="1" xfId="7" applyNumberFormat="1" applyFont="1" applyFill="1" applyBorder="1" applyAlignment="1">
      <alignment horizontal="right" vertical="center"/>
    </xf>
    <xf numFmtId="3" fontId="15" fillId="3" borderId="1" xfId="7" applyNumberFormat="1" applyFont="1" applyFill="1" applyBorder="1" applyAlignment="1">
      <alignment horizontal="right" vertical="center"/>
    </xf>
    <xf numFmtId="165" fontId="15" fillId="0" borderId="1" xfId="7" applyNumberFormat="1" applyFont="1" applyFill="1" applyBorder="1" applyAlignment="1">
      <alignment horizontal="right" vertical="center"/>
    </xf>
    <xf numFmtId="165" fontId="14" fillId="3" borderId="1" xfId="7" applyNumberFormat="1" applyFont="1" applyFill="1" applyBorder="1" applyAlignment="1">
      <alignment horizontal="right" vertical="center"/>
    </xf>
    <xf numFmtId="164" fontId="18" fillId="0" borderId="0" xfId="4" applyFont="1" applyFill="1" applyBorder="1"/>
    <xf numFmtId="165" fontId="14" fillId="0" borderId="1" xfId="7" applyNumberFormat="1" applyFont="1" applyFill="1" applyBorder="1" applyAlignment="1">
      <alignment horizontal="right" vertical="center"/>
    </xf>
    <xf numFmtId="17" fontId="14" fillId="0" borderId="1" xfId="7" applyNumberFormat="1" applyFont="1" applyFill="1" applyBorder="1" applyAlignment="1">
      <alignment horizontal="left" vertical="center" wrapText="1"/>
    </xf>
    <xf numFmtId="164" fontId="16" fillId="0" borderId="0" xfId="4" applyFont="1" applyBorder="1"/>
    <xf numFmtId="164" fontId="16" fillId="0" borderId="0" xfId="4" applyFont="1" applyFill="1"/>
    <xf numFmtId="166" fontId="18" fillId="0" borderId="0" xfId="1" applyNumberFormat="1" applyFont="1" applyAlignment="1">
      <alignment vertical="top"/>
    </xf>
    <xf numFmtId="2" fontId="9" fillId="0" borderId="0" xfId="23" applyNumberFormat="1"/>
    <xf numFmtId="1" fontId="9" fillId="0" borderId="0" xfId="23" applyNumberFormat="1"/>
    <xf numFmtId="164" fontId="19" fillId="0" borderId="0" xfId="4" applyFont="1" applyBorder="1" applyAlignment="1">
      <alignment vertical="top"/>
    </xf>
    <xf numFmtId="164" fontId="18" fillId="0" borderId="0" xfId="4" applyFont="1" applyAlignment="1">
      <alignment horizontal="left" vertical="top"/>
    </xf>
    <xf numFmtId="164" fontId="16" fillId="0" borderId="0" xfId="7" applyFont="1" applyAlignment="1">
      <alignment horizontal="left" vertical="top"/>
    </xf>
    <xf numFmtId="165" fontId="18" fillId="0" borderId="21" xfId="7" applyNumberFormat="1" applyFont="1" applyFill="1" applyBorder="1" applyAlignment="1">
      <alignment horizontal="right" vertical="top"/>
    </xf>
    <xf numFmtId="165" fontId="18" fillId="0" borderId="1" xfId="7" applyNumberFormat="1" applyFont="1" applyFill="1" applyBorder="1" applyAlignment="1">
      <alignment horizontal="right" vertical="top"/>
    </xf>
    <xf numFmtId="165" fontId="16" fillId="0" borderId="1" xfId="7" applyNumberFormat="1" applyFont="1" applyFill="1" applyBorder="1" applyAlignment="1">
      <alignment horizontal="right" vertical="top"/>
    </xf>
    <xf numFmtId="165" fontId="16" fillId="0" borderId="21" xfId="7" applyNumberFormat="1" applyFont="1" applyFill="1" applyBorder="1" applyAlignment="1">
      <alignment horizontal="right" vertical="top"/>
    </xf>
    <xf numFmtId="164" fontId="69" fillId="0" borderId="0" xfId="4" applyFont="1" applyAlignment="1">
      <alignment horizontal="center" vertical="top"/>
    </xf>
    <xf numFmtId="164" fontId="69" fillId="0" borderId="0" xfId="4" applyFont="1" applyAlignment="1">
      <alignment vertical="top"/>
    </xf>
    <xf numFmtId="185" fontId="18" fillId="0" borderId="0" xfId="7" applyNumberFormat="1" applyFont="1" applyFill="1" applyBorder="1" applyAlignment="1">
      <alignment horizontal="right" vertical="top"/>
    </xf>
    <xf numFmtId="164" fontId="16" fillId="0" borderId="0" xfId="7" applyFont="1" applyAlignment="1">
      <alignment horizontal="left" vertical="center" wrapText="1"/>
    </xf>
    <xf numFmtId="0" fontId="9" fillId="0" borderId="0" xfId="4" applyNumberFormat="1" applyFont="1" applyAlignment="1">
      <alignment vertical="top"/>
    </xf>
    <xf numFmtId="164" fontId="24" fillId="0" borderId="0" xfId="32" applyFont="1" applyBorder="1" applyAlignment="1">
      <alignment horizontal="left" vertical="center" wrapText="1"/>
    </xf>
    <xf numFmtId="164" fontId="23" fillId="0" borderId="0" xfId="4" applyFont="1" applyAlignment="1">
      <alignment vertical="top"/>
    </xf>
    <xf numFmtId="164" fontId="23" fillId="0" borderId="0" xfId="4" applyFont="1" applyBorder="1" applyAlignment="1">
      <alignment vertical="top"/>
    </xf>
    <xf numFmtId="185" fontId="14" fillId="0" borderId="1" xfId="30" applyNumberFormat="1" applyFont="1" applyFill="1" applyBorder="1"/>
    <xf numFmtId="164" fontId="14" fillId="0" borderId="1" xfId="4" applyFont="1" applyBorder="1" applyAlignment="1">
      <alignment vertical="top"/>
    </xf>
    <xf numFmtId="164" fontId="32" fillId="0" borderId="0" xfId="4" applyFont="1" applyAlignment="1">
      <alignment vertical="top"/>
    </xf>
    <xf numFmtId="164" fontId="32" fillId="0" borderId="0" xfId="4" applyFont="1" applyBorder="1" applyAlignment="1">
      <alignment vertical="top"/>
    </xf>
    <xf numFmtId="185" fontId="15" fillId="0" borderId="1" xfId="7" applyNumberFormat="1" applyFont="1" applyFill="1" applyBorder="1" applyAlignment="1">
      <alignment horizontal="right" vertical="top"/>
    </xf>
    <xf numFmtId="164" fontId="15" fillId="0" borderId="1" xfId="4" applyFont="1" applyBorder="1" applyAlignment="1">
      <alignment vertical="top"/>
    </xf>
    <xf numFmtId="0" fontId="70" fillId="0" borderId="0" xfId="4" applyNumberFormat="1" applyFont="1" applyAlignment="1">
      <alignment horizontal="center" vertical="top"/>
    </xf>
    <xf numFmtId="164" fontId="70" fillId="0" borderId="0" xfId="4" applyFont="1" applyAlignment="1">
      <alignment horizontal="center" vertical="top"/>
    </xf>
    <xf numFmtId="164" fontId="71" fillId="0" borderId="0" xfId="4" applyFont="1" applyAlignment="1">
      <alignment vertical="top"/>
    </xf>
    <xf numFmtId="164" fontId="32" fillId="0" borderId="0" xfId="4" applyNumberFormat="1" applyFont="1" applyAlignment="1">
      <alignment vertical="top"/>
    </xf>
    <xf numFmtId="164" fontId="32" fillId="0" borderId="0" xfId="4" applyNumberFormat="1" applyFont="1" applyBorder="1" applyAlignment="1">
      <alignment vertical="top"/>
    </xf>
    <xf numFmtId="164" fontId="32" fillId="0" borderId="0" xfId="4" applyNumberFormat="1" applyFont="1" applyFill="1" applyAlignment="1">
      <alignment vertical="top"/>
    </xf>
    <xf numFmtId="165" fontId="32" fillId="0" borderId="0" xfId="4" applyNumberFormat="1" applyFont="1" applyAlignment="1">
      <alignment vertical="top"/>
    </xf>
    <xf numFmtId="164" fontId="16" fillId="0" borderId="0" xfId="7" applyNumberFormat="1" applyFont="1" applyAlignment="1">
      <alignment horizontal="left" vertical="top"/>
    </xf>
    <xf numFmtId="164" fontId="29" fillId="0" borderId="0" xfId="4" applyNumberFormat="1" applyFont="1" applyAlignment="1">
      <alignment vertical="top"/>
    </xf>
    <xf numFmtId="165" fontId="14" fillId="0" borderId="0" xfId="4" applyNumberFormat="1" applyFont="1" applyFill="1" applyBorder="1" applyAlignment="1">
      <alignment horizontal="right" vertical="center"/>
    </xf>
    <xf numFmtId="165" fontId="14" fillId="0" borderId="19" xfId="4" applyNumberFormat="1" applyFont="1" applyFill="1" applyBorder="1" applyAlignment="1">
      <alignment horizontal="right" vertical="center"/>
    </xf>
    <xf numFmtId="165" fontId="14" fillId="0" borderId="20" xfId="4" applyNumberFormat="1" applyFont="1" applyFill="1" applyBorder="1" applyAlignment="1">
      <alignment horizontal="right" vertical="center"/>
    </xf>
    <xf numFmtId="164" fontId="14" fillId="0" borderId="32" xfId="4" applyNumberFormat="1" applyFont="1" applyBorder="1" applyAlignment="1">
      <alignment vertical="top"/>
    </xf>
    <xf numFmtId="165" fontId="15" fillId="0" borderId="1" xfId="4" applyNumberFormat="1" applyFont="1" applyFill="1" applyBorder="1" applyAlignment="1">
      <alignment horizontal="right" vertical="center" wrapText="1"/>
    </xf>
    <xf numFmtId="165" fontId="14" fillId="0" borderId="0" xfId="4" applyNumberFormat="1" applyFont="1" applyFill="1" applyBorder="1" applyAlignment="1">
      <alignment horizontal="right" vertical="center" wrapText="1"/>
    </xf>
    <xf numFmtId="165" fontId="14" fillId="0" borderId="1" xfId="4" applyNumberFormat="1" applyFont="1" applyFill="1" applyBorder="1" applyAlignment="1">
      <alignment horizontal="right" vertical="center" wrapText="1"/>
    </xf>
    <xf numFmtId="185" fontId="14" fillId="0" borderId="1" xfId="7" quotePrefix="1" applyNumberFormat="1" applyFont="1" applyFill="1" applyBorder="1" applyAlignment="1">
      <alignment horizontal="right" vertical="center"/>
    </xf>
    <xf numFmtId="164" fontId="14" fillId="0" borderId="22" xfId="4" applyNumberFormat="1" applyFont="1" applyBorder="1" applyAlignment="1">
      <alignment vertical="top"/>
    </xf>
    <xf numFmtId="165" fontId="15" fillId="0" borderId="0" xfId="4" applyNumberFormat="1" applyFont="1" applyFill="1" applyBorder="1" applyAlignment="1">
      <alignment horizontal="right" vertical="center" wrapText="1"/>
    </xf>
    <xf numFmtId="185" fontId="15" fillId="0" borderId="1" xfId="7" quotePrefix="1" applyNumberFormat="1" applyFont="1" applyFill="1" applyBorder="1" applyAlignment="1">
      <alignment horizontal="right" vertical="center"/>
    </xf>
    <xf numFmtId="164" fontId="15" fillId="0" borderId="22" xfId="4" applyNumberFormat="1" applyFont="1" applyBorder="1" applyAlignment="1">
      <alignment vertical="top"/>
    </xf>
    <xf numFmtId="185" fontId="14" fillId="0" borderId="0" xfId="7" quotePrefix="1" applyNumberFormat="1" applyFont="1" applyFill="1" applyBorder="1" applyAlignment="1">
      <alignment horizontal="right" vertical="center"/>
    </xf>
    <xf numFmtId="185" fontId="14" fillId="0" borderId="21" xfId="7" quotePrefix="1" applyNumberFormat="1" applyFont="1" applyFill="1" applyBorder="1" applyAlignment="1">
      <alignment horizontal="right" vertical="center"/>
    </xf>
    <xf numFmtId="164" fontId="71" fillId="0" borderId="0" xfId="4" applyNumberFormat="1" applyFont="1" applyAlignment="1">
      <alignment vertical="top"/>
    </xf>
    <xf numFmtId="164" fontId="14" fillId="0" borderId="22" xfId="4" applyNumberFormat="1" applyFont="1" applyBorder="1" applyAlignment="1">
      <alignment vertical="top" wrapText="1"/>
    </xf>
    <xf numFmtId="164" fontId="14" fillId="0" borderId="22" xfId="4" applyNumberFormat="1" applyFont="1" applyBorder="1" applyAlignment="1">
      <alignment horizontal="left" vertical="top" wrapText="1"/>
    </xf>
    <xf numFmtId="164" fontId="22" fillId="0" borderId="0" xfId="4" applyNumberFormat="1" applyFont="1" applyAlignment="1">
      <alignment horizontal="center" vertical="top"/>
    </xf>
    <xf numFmtId="164" fontId="72" fillId="0" borderId="0" xfId="4" applyNumberFormat="1" applyFont="1" applyFill="1" applyBorder="1" applyAlignment="1">
      <alignment horizontal="center" vertical="top"/>
    </xf>
    <xf numFmtId="164" fontId="16" fillId="0" borderId="21" xfId="4" applyNumberFormat="1" applyFont="1" applyFill="1" applyBorder="1" applyAlignment="1">
      <alignment horizontal="center" vertical="top" wrapText="1"/>
    </xf>
    <xf numFmtId="164" fontId="22" fillId="0" borderId="0" xfId="4" applyNumberFormat="1" applyFont="1" applyAlignment="1">
      <alignment vertical="top"/>
    </xf>
    <xf numFmtId="169" fontId="72" fillId="0" borderId="0" xfId="4" applyNumberFormat="1" applyFont="1" applyFill="1" applyBorder="1" applyAlignment="1">
      <alignment horizontal="center" vertical="top" wrapText="1"/>
    </xf>
    <xf numFmtId="169" fontId="16" fillId="0" borderId="24" xfId="4" applyNumberFormat="1" applyFont="1" applyFill="1" applyBorder="1" applyAlignment="1">
      <alignment horizontal="center" vertical="top" wrapText="1"/>
    </xf>
    <xf numFmtId="164" fontId="29" fillId="0" borderId="0" xfId="4" applyFont="1" applyAlignment="1">
      <alignment vertical="top"/>
    </xf>
    <xf numFmtId="165" fontId="16" fillId="0" borderId="0" xfId="4" applyNumberFormat="1" applyFont="1" applyFill="1" applyBorder="1" applyAlignment="1">
      <alignment horizontal="right" vertical="center"/>
    </xf>
    <xf numFmtId="164" fontId="71" fillId="0" borderId="0" xfId="7" applyFont="1" applyBorder="1" applyAlignment="1">
      <alignment vertical="top"/>
    </xf>
    <xf numFmtId="165" fontId="16" fillId="0" borderId="0" xfId="4" applyNumberFormat="1" applyFont="1" applyBorder="1" applyAlignment="1">
      <alignment horizontal="right" vertical="center"/>
    </xf>
    <xf numFmtId="164" fontId="16" fillId="0" borderId="0" xfId="4" applyFont="1" applyBorder="1" applyAlignment="1">
      <alignment vertical="top"/>
    </xf>
    <xf numFmtId="165" fontId="16" fillId="0" borderId="19" xfId="4" applyNumberFormat="1" applyFont="1" applyFill="1" applyBorder="1" applyAlignment="1">
      <alignment horizontal="right" vertical="center"/>
    </xf>
    <xf numFmtId="165" fontId="16" fillId="0" borderId="35" xfId="4" applyNumberFormat="1" applyFont="1" applyFill="1" applyBorder="1" applyAlignment="1">
      <alignment horizontal="right" vertical="center"/>
    </xf>
    <xf numFmtId="164" fontId="16" fillId="0" borderId="32" xfId="4" applyFont="1" applyBorder="1" applyAlignment="1">
      <alignment vertical="top"/>
    </xf>
    <xf numFmtId="185" fontId="18" fillId="0" borderId="0" xfId="7" applyNumberFormat="1" applyFont="1" applyFill="1" applyBorder="1" applyAlignment="1">
      <alignment vertical="center"/>
    </xf>
    <xf numFmtId="165" fontId="16" fillId="0" borderId="21" xfId="7" applyNumberFormat="1" applyFont="1" applyFill="1" applyBorder="1" applyAlignment="1">
      <alignment horizontal="right" vertical="center" wrapText="1"/>
    </xf>
    <xf numFmtId="165" fontId="16" fillId="0" borderId="1" xfId="7" applyNumberFormat="1" applyFont="1" applyFill="1" applyBorder="1" applyAlignment="1">
      <alignment horizontal="right" vertical="center" wrapText="1"/>
    </xf>
    <xf numFmtId="185" fontId="16" fillId="0" borderId="1" xfId="7" quotePrefix="1" applyNumberFormat="1" applyFont="1" applyFill="1" applyBorder="1" applyAlignment="1">
      <alignment horizontal="right" vertical="center"/>
    </xf>
    <xf numFmtId="164" fontId="16" fillId="0" borderId="22" xfId="4" applyFont="1" applyBorder="1" applyAlignment="1">
      <alignment vertical="top" wrapText="1"/>
    </xf>
    <xf numFmtId="165" fontId="18" fillId="0" borderId="21" xfId="4" applyNumberFormat="1" applyFont="1" applyFill="1" applyBorder="1" applyAlignment="1">
      <alignment horizontal="right" vertical="center" wrapText="1"/>
    </xf>
    <xf numFmtId="165" fontId="18" fillId="0" borderId="1" xfId="4" applyNumberFormat="1" applyFont="1" applyFill="1" applyBorder="1" applyAlignment="1">
      <alignment horizontal="right" vertical="center" wrapText="1"/>
    </xf>
    <xf numFmtId="1" fontId="18" fillId="0" borderId="1" xfId="4" applyNumberFormat="1" applyFont="1" applyFill="1" applyBorder="1" applyAlignment="1">
      <alignment horizontal="right" vertical="center" wrapText="1"/>
    </xf>
    <xf numFmtId="164" fontId="18" fillId="0" borderId="22" xfId="4" applyFont="1" applyBorder="1" applyAlignment="1">
      <alignment vertical="top"/>
    </xf>
    <xf numFmtId="185" fontId="16" fillId="0" borderId="21" xfId="7" quotePrefix="1" applyNumberFormat="1" applyFont="1" applyFill="1" applyBorder="1" applyAlignment="1">
      <alignment horizontal="right" vertical="center"/>
    </xf>
    <xf numFmtId="1" fontId="16" fillId="0" borderId="1" xfId="4" applyNumberFormat="1" applyFont="1" applyFill="1" applyBorder="1" applyAlignment="1">
      <alignment horizontal="right" vertical="center" wrapText="1"/>
    </xf>
    <xf numFmtId="164" fontId="16" fillId="0" borderId="22" xfId="4" applyFont="1" applyBorder="1" applyAlignment="1">
      <alignment vertical="top"/>
    </xf>
    <xf numFmtId="165" fontId="16" fillId="0" borderId="21" xfId="4" applyNumberFormat="1" applyFont="1" applyFill="1" applyBorder="1" applyAlignment="1">
      <alignment horizontal="right" vertical="center" wrapText="1"/>
    </xf>
    <xf numFmtId="165" fontId="16" fillId="0" borderId="1" xfId="4" applyNumberFormat="1" applyFont="1" applyFill="1" applyBorder="1" applyAlignment="1">
      <alignment horizontal="right" vertical="center" wrapText="1"/>
    </xf>
    <xf numFmtId="164" fontId="29" fillId="0" borderId="0" xfId="4" applyFont="1" applyBorder="1" applyAlignment="1">
      <alignment vertical="top"/>
    </xf>
    <xf numFmtId="164" fontId="16" fillId="0" borderId="22" xfId="4" applyFont="1" applyFill="1" applyBorder="1" applyAlignment="1">
      <alignment vertical="top" wrapText="1"/>
    </xf>
    <xf numFmtId="164" fontId="16" fillId="0" borderId="22" xfId="4" applyFont="1" applyBorder="1" applyAlignment="1">
      <alignment horizontal="left" vertical="top" wrapText="1"/>
    </xf>
    <xf numFmtId="164" fontId="29" fillId="0" borderId="0" xfId="4" applyFont="1" applyAlignment="1">
      <alignment horizontal="center" vertical="top"/>
    </xf>
    <xf numFmtId="164" fontId="16" fillId="2" borderId="21" xfId="4" applyFont="1" applyFill="1" applyBorder="1" applyAlignment="1">
      <alignment horizontal="center" vertical="top"/>
    </xf>
    <xf numFmtId="164" fontId="32" fillId="0" borderId="0" xfId="7" applyFont="1" applyBorder="1" applyAlignment="1">
      <alignment vertical="top"/>
    </xf>
    <xf numFmtId="185" fontId="18" fillId="3" borderId="1" xfId="4" applyNumberFormat="1" applyFont="1" applyFill="1" applyBorder="1" applyAlignment="1">
      <alignment horizontal="right" vertical="top"/>
    </xf>
    <xf numFmtId="185" fontId="16" fillId="3" borderId="1" xfId="4" applyNumberFormat="1" applyFont="1" applyFill="1" applyBorder="1" applyAlignment="1">
      <alignment horizontal="right" vertical="top"/>
    </xf>
    <xf numFmtId="164" fontId="26" fillId="0" borderId="0" xfId="4" applyFont="1" applyAlignment="1">
      <alignment horizontal="center" vertical="top"/>
    </xf>
    <xf numFmtId="164" fontId="26" fillId="0" borderId="0" xfId="4" applyFont="1" applyAlignment="1">
      <alignment vertical="top"/>
    </xf>
    <xf numFmtId="164" fontId="20" fillId="3" borderId="0" xfId="4" applyFont="1" applyFill="1" applyBorder="1" applyAlignment="1">
      <alignment vertical="top"/>
    </xf>
    <xf numFmtId="164" fontId="20" fillId="3" borderId="18" xfId="4" applyFont="1" applyFill="1" applyBorder="1" applyAlignment="1">
      <alignment vertical="top"/>
    </xf>
    <xf numFmtId="164" fontId="20" fillId="3" borderId="7" xfId="4" applyFont="1" applyFill="1" applyBorder="1" applyAlignment="1">
      <alignment vertical="top"/>
    </xf>
    <xf numFmtId="164" fontId="20" fillId="3" borderId="6" xfId="4" applyFont="1" applyFill="1" applyBorder="1" applyAlignment="1">
      <alignment vertical="top"/>
    </xf>
    <xf numFmtId="164" fontId="62" fillId="0" borderId="0" xfId="30" applyFont="1"/>
    <xf numFmtId="164" fontId="59" fillId="0" borderId="0" xfId="30" applyFont="1" applyAlignment="1">
      <alignment vertical="center"/>
    </xf>
    <xf numFmtId="164" fontId="44" fillId="0" borderId="0" xfId="7" applyFont="1" applyAlignment="1">
      <alignment horizontal="left" vertical="center" wrapText="1"/>
    </xf>
    <xf numFmtId="0" fontId="16" fillId="0" borderId="1" xfId="30" applyNumberFormat="1" applyFont="1" applyBorder="1" applyAlignment="1">
      <alignment horizontal="left"/>
    </xf>
    <xf numFmtId="165" fontId="16" fillId="3" borderId="4" xfId="10" applyNumberFormat="1" applyFont="1" applyFill="1" applyBorder="1">
      <alignment horizontal="right"/>
    </xf>
    <xf numFmtId="3" fontId="8" fillId="0" borderId="3" xfId="30" applyNumberFormat="1" applyFont="1" applyBorder="1"/>
    <xf numFmtId="3" fontId="60" fillId="0" borderId="1" xfId="30" applyNumberFormat="1" applyFont="1" applyBorder="1"/>
    <xf numFmtId="0" fontId="18" fillId="0" borderId="1" xfId="30" applyNumberFormat="1" applyFont="1" applyBorder="1" applyAlignment="1">
      <alignment horizontal="left" wrapText="1"/>
    </xf>
    <xf numFmtId="165" fontId="18" fillId="3" borderId="5" xfId="10" applyNumberFormat="1" applyFont="1" applyFill="1" applyBorder="1">
      <alignment horizontal="right"/>
    </xf>
    <xf numFmtId="164" fontId="1" fillId="0" borderId="9" xfId="30" applyBorder="1"/>
    <xf numFmtId="164" fontId="1" fillId="0" borderId="0" xfId="30" applyBorder="1"/>
    <xf numFmtId="164" fontId="1" fillId="0" borderId="17" xfId="30" applyBorder="1"/>
    <xf numFmtId="3" fontId="60" fillId="0" borderId="1" xfId="30" applyNumberFormat="1" applyFont="1" applyFill="1" applyBorder="1"/>
    <xf numFmtId="3" fontId="60" fillId="0" borderId="13" xfId="30" applyNumberFormat="1" applyFont="1" applyFill="1" applyBorder="1"/>
    <xf numFmtId="0" fontId="8" fillId="0" borderId="5" xfId="30" applyNumberFormat="1" applyFont="1" applyBorder="1" applyAlignment="1">
      <alignment horizontal="left" wrapText="1"/>
    </xf>
    <xf numFmtId="0" fontId="8" fillId="2" borderId="1" xfId="30" applyNumberFormat="1" applyFont="1" applyFill="1" applyBorder="1" applyAlignment="1">
      <alignment horizontal="center" vertical="center" wrapText="1"/>
    </xf>
    <xf numFmtId="17" fontId="8" fillId="2" borderId="1" xfId="30" applyNumberFormat="1" applyFont="1" applyFill="1" applyBorder="1" applyAlignment="1">
      <alignment horizontal="center" vertical="center" wrapText="1"/>
    </xf>
    <xf numFmtId="0" fontId="16" fillId="2" borderId="1" xfId="30" applyNumberFormat="1" applyFont="1" applyFill="1" applyBorder="1" applyAlignment="1">
      <alignment horizontal="center" vertical="center" wrapText="1"/>
    </xf>
    <xf numFmtId="4" fontId="1" fillId="0" borderId="0" xfId="30" applyNumberFormat="1"/>
    <xf numFmtId="165" fontId="35" fillId="0" borderId="0" xfId="30" applyNumberFormat="1" applyFont="1" applyFill="1" applyBorder="1" applyAlignment="1">
      <alignment horizontal="center" vertical="center"/>
    </xf>
    <xf numFmtId="164" fontId="31" fillId="0" borderId="0" xfId="30" applyFont="1" applyFill="1"/>
    <xf numFmtId="164" fontId="31" fillId="0" borderId="0" xfId="30" applyFont="1"/>
    <xf numFmtId="164" fontId="14" fillId="0" borderId="0" xfId="30" applyNumberFormat="1" applyFont="1" applyFill="1" applyBorder="1" applyAlignment="1">
      <alignment horizontal="left" vertical="top" wrapText="1"/>
    </xf>
    <xf numFmtId="179" fontId="18" fillId="0" borderId="1" xfId="7" applyNumberFormat="1" applyFont="1" applyFill="1" applyBorder="1" applyAlignment="1">
      <alignment horizontal="center" vertical="center"/>
    </xf>
    <xf numFmtId="183" fontId="18" fillId="0" borderId="1" xfId="7" applyNumberFormat="1" applyFont="1" applyFill="1" applyBorder="1" applyAlignment="1">
      <alignment horizontal="center" vertical="center"/>
    </xf>
    <xf numFmtId="165" fontId="18" fillId="0" borderId="1" xfId="7" applyNumberFormat="1" applyFont="1" applyFill="1" applyBorder="1" applyAlignment="1">
      <alignment horizontal="right" vertical="center"/>
    </xf>
    <xf numFmtId="179" fontId="18" fillId="0" borderId="1" xfId="7" applyNumberFormat="1" applyFont="1" applyFill="1" applyBorder="1" applyAlignment="1">
      <alignment horizontal="right" vertical="center"/>
    </xf>
    <xf numFmtId="164" fontId="76" fillId="0" borderId="1" xfId="30" applyNumberFormat="1" applyFont="1" applyFill="1" applyBorder="1" applyAlignment="1">
      <alignment horizontal="center" vertical="center"/>
    </xf>
    <xf numFmtId="164" fontId="18" fillId="0" borderId="1" xfId="30" applyNumberFormat="1" applyFont="1" applyFill="1" applyBorder="1" applyAlignment="1">
      <alignment vertical="top" wrapText="1"/>
    </xf>
    <xf numFmtId="188" fontId="18" fillId="0" borderId="1" xfId="7" applyNumberFormat="1" applyFont="1" applyFill="1" applyBorder="1" applyAlignment="1">
      <alignment horizontal="right" vertical="center"/>
    </xf>
    <xf numFmtId="173" fontId="18" fillId="0" borderId="1" xfId="7" applyNumberFormat="1" applyFont="1" applyFill="1" applyBorder="1" applyAlignment="1">
      <alignment horizontal="right" vertical="center"/>
    </xf>
    <xf numFmtId="164" fontId="76" fillId="2" borderId="5" xfId="30" applyNumberFormat="1" applyFont="1" applyFill="1" applyBorder="1" applyAlignment="1">
      <alignment horizontal="center" vertical="center" wrapText="1"/>
    </xf>
    <xf numFmtId="164" fontId="76" fillId="2" borderId="5" xfId="30" applyNumberFormat="1" applyFont="1" applyFill="1" applyBorder="1" applyAlignment="1">
      <alignment horizontal="left" vertical="center" wrapText="1"/>
    </xf>
    <xf numFmtId="17" fontId="7" fillId="2" borderId="5" xfId="30" applyNumberFormat="1" applyFont="1" applyFill="1" applyBorder="1" applyAlignment="1">
      <alignment horizontal="center" vertical="center" wrapText="1"/>
    </xf>
    <xf numFmtId="1" fontId="18" fillId="0" borderId="0" xfId="7" applyNumberFormat="1" applyFont="1" applyFill="1" applyBorder="1" applyAlignment="1">
      <alignment horizontal="right" vertical="top"/>
    </xf>
    <xf numFmtId="1" fontId="18" fillId="0" borderId="0" xfId="4" applyNumberFormat="1" applyFont="1" applyAlignment="1">
      <alignment vertical="top"/>
    </xf>
    <xf numFmtId="165" fontId="18" fillId="3" borderId="1" xfId="7" applyNumberFormat="1" applyFont="1" applyFill="1" applyBorder="1" applyAlignment="1">
      <alignment horizontal="right" vertical="top"/>
    </xf>
    <xf numFmtId="165" fontId="16" fillId="3" borderId="1" xfId="7" applyNumberFormat="1" applyFont="1" applyFill="1" applyBorder="1" applyAlignment="1">
      <alignment horizontal="right" vertical="top"/>
    </xf>
    <xf numFmtId="164" fontId="43" fillId="0" borderId="0" xfId="30" applyFont="1"/>
    <xf numFmtId="189" fontId="18" fillId="0" borderId="0" xfId="7" applyNumberFormat="1" applyFont="1" applyFill="1" applyBorder="1" applyAlignment="1">
      <alignment horizontal="right" vertical="center"/>
    </xf>
    <xf numFmtId="0" fontId="44" fillId="0" borderId="0" xfId="30" applyNumberFormat="1" applyFont="1" applyBorder="1" applyAlignment="1">
      <alignment vertical="center"/>
    </xf>
    <xf numFmtId="0" fontId="43" fillId="0" borderId="0" xfId="30" applyNumberFormat="1" applyFont="1" applyAlignment="1">
      <alignment vertical="center"/>
    </xf>
    <xf numFmtId="0" fontId="7" fillId="0" borderId="0" xfId="30" applyNumberFormat="1" applyFont="1" applyFill="1" applyBorder="1" applyAlignment="1">
      <alignment vertical="center" wrapText="1"/>
    </xf>
    <xf numFmtId="185" fontId="43" fillId="0" borderId="0" xfId="30" applyNumberFormat="1" applyFont="1" applyAlignment="1">
      <alignment vertical="center"/>
    </xf>
    <xf numFmtId="185" fontId="18" fillId="0" borderId="1" xfId="7" applyNumberFormat="1" applyFont="1" applyFill="1" applyBorder="1" applyAlignment="1">
      <alignment horizontal="right" vertical="center"/>
    </xf>
    <xf numFmtId="0" fontId="79" fillId="0" borderId="8" xfId="30" applyNumberFormat="1" applyFont="1" applyFill="1" applyBorder="1" applyAlignment="1">
      <alignment horizontal="center" vertical="center"/>
    </xf>
    <xf numFmtId="0" fontId="7" fillId="0" borderId="1" xfId="30" applyNumberFormat="1" applyFont="1" applyFill="1" applyBorder="1" applyAlignment="1">
      <alignment vertical="center" wrapText="1"/>
    </xf>
    <xf numFmtId="190" fontId="18" fillId="0" borderId="1" xfId="7" applyNumberFormat="1" applyFont="1" applyFill="1" applyBorder="1" applyAlignment="1">
      <alignment horizontal="right" vertical="center"/>
    </xf>
    <xf numFmtId="0" fontId="79" fillId="0" borderId="8" xfId="30" applyNumberFormat="1" applyFont="1" applyFill="1" applyBorder="1" applyAlignment="1">
      <alignment horizontal="center" vertical="center" wrapText="1"/>
    </xf>
    <xf numFmtId="1" fontId="43" fillId="0" borderId="0" xfId="30" applyNumberFormat="1" applyFont="1" applyAlignment="1">
      <alignment vertical="center"/>
    </xf>
    <xf numFmtId="0" fontId="7" fillId="0" borderId="1" xfId="30" applyNumberFormat="1" applyFont="1" applyFill="1" applyBorder="1" applyAlignment="1">
      <alignment vertical="center"/>
    </xf>
    <xf numFmtId="0" fontId="42" fillId="9" borderId="8" xfId="30" applyNumberFormat="1" applyFont="1" applyFill="1" applyBorder="1" applyAlignment="1"/>
    <xf numFmtId="0" fontId="42" fillId="9" borderId="7" xfId="30" applyNumberFormat="1" applyFont="1" applyFill="1" applyBorder="1" applyAlignment="1"/>
    <xf numFmtId="0" fontId="42" fillId="11" borderId="1" xfId="30" applyNumberFormat="1" applyFont="1" applyFill="1" applyBorder="1" applyAlignment="1"/>
    <xf numFmtId="0" fontId="12" fillId="0" borderId="0" xfId="30" applyNumberFormat="1" applyFont="1" applyFill="1" applyAlignment="1">
      <alignment vertical="center"/>
    </xf>
    <xf numFmtId="164" fontId="66" fillId="0" borderId="0" xfId="7" applyFont="1"/>
    <xf numFmtId="164" fontId="81" fillId="0" borderId="0" xfId="7" applyFont="1"/>
    <xf numFmtId="2" fontId="66" fillId="0" borderId="0" xfId="7" applyNumberFormat="1" applyFont="1"/>
    <xf numFmtId="1" fontId="66" fillId="0" borderId="0" xfId="7" applyNumberFormat="1" applyFont="1"/>
    <xf numFmtId="164" fontId="43" fillId="0" borderId="0" xfId="7" applyFont="1" applyAlignment="1">
      <alignment vertical="center"/>
    </xf>
    <xf numFmtId="164" fontId="7" fillId="0" borderId="0" xfId="7" applyFont="1" applyAlignment="1">
      <alignment vertical="center"/>
    </xf>
    <xf numFmtId="3" fontId="12" fillId="0" borderId="5" xfId="30" applyNumberFormat="1" applyFont="1" applyFill="1" applyBorder="1" applyAlignment="1">
      <alignment horizontal="right" vertical="top" wrapText="1"/>
    </xf>
    <xf numFmtId="164" fontId="12" fillId="0" borderId="12" xfId="7" applyFont="1" applyFill="1" applyBorder="1" applyAlignment="1">
      <alignment vertical="top" wrapText="1"/>
    </xf>
    <xf numFmtId="164" fontId="82" fillId="0" borderId="0" xfId="30" applyFont="1"/>
    <xf numFmtId="3" fontId="12" fillId="0" borderId="4" xfId="30" applyNumberFormat="1" applyFont="1" applyFill="1" applyBorder="1" applyAlignment="1">
      <alignment horizontal="right" vertical="top" wrapText="1"/>
    </xf>
    <xf numFmtId="164" fontId="12" fillId="0" borderId="17" xfId="7" applyFont="1" applyFill="1" applyBorder="1" applyAlignment="1">
      <alignment vertical="top" wrapText="1"/>
    </xf>
    <xf numFmtId="3" fontId="12" fillId="0" borderId="3" xfId="30" applyNumberFormat="1" applyFont="1" applyFill="1" applyBorder="1" applyAlignment="1">
      <alignment horizontal="right" vertical="top" wrapText="1"/>
    </xf>
    <xf numFmtId="164" fontId="12" fillId="0" borderId="10" xfId="7" applyFont="1" applyFill="1" applyBorder="1" applyAlignment="1">
      <alignment vertical="top" wrapText="1"/>
    </xf>
    <xf numFmtId="165" fontId="12" fillId="0" borderId="0" xfId="29" applyNumberFormat="1" applyFont="1" applyFill="1" applyBorder="1" applyAlignment="1">
      <alignment horizontal="right" wrapText="1"/>
    </xf>
    <xf numFmtId="164" fontId="83" fillId="0" borderId="0" xfId="42" applyAlignment="1" applyProtection="1"/>
    <xf numFmtId="167" fontId="12" fillId="0" borderId="4" xfId="29" applyNumberFormat="1" applyFont="1" applyFill="1" applyBorder="1" applyAlignment="1">
      <alignment horizontal="center" wrapText="1"/>
    </xf>
    <xf numFmtId="167" fontId="12" fillId="0" borderId="4" xfId="29" applyNumberFormat="1" applyFont="1" applyFill="1" applyBorder="1" applyAlignment="1">
      <alignment horizontal="right" wrapText="1"/>
    </xf>
    <xf numFmtId="164" fontId="12" fillId="0" borderId="5" xfId="7" applyFont="1" applyFill="1" applyBorder="1" applyAlignment="1">
      <alignment vertical="top" wrapText="1"/>
    </xf>
    <xf numFmtId="164" fontId="12" fillId="0" borderId="4" xfId="7" applyFont="1" applyFill="1" applyBorder="1" applyAlignment="1">
      <alignment vertical="top" wrapText="1"/>
    </xf>
    <xf numFmtId="164" fontId="12" fillId="0" borderId="3" xfId="7" applyFont="1" applyFill="1" applyBorder="1" applyAlignment="1">
      <alignment vertical="top" wrapText="1"/>
    </xf>
    <xf numFmtId="178" fontId="12" fillId="0" borderId="4" xfId="29" applyNumberFormat="1" applyFont="1" applyFill="1" applyBorder="1" applyAlignment="1">
      <alignment horizontal="right" wrapText="1"/>
    </xf>
    <xf numFmtId="185" fontId="12" fillId="0" borderId="4" xfId="29" applyNumberFormat="1" applyFont="1" applyFill="1" applyBorder="1" applyAlignment="1">
      <alignment horizontal="right" wrapText="1"/>
    </xf>
    <xf numFmtId="179" fontId="12" fillId="0" borderId="4" xfId="29" applyNumberFormat="1" applyFont="1" applyFill="1" applyBorder="1" applyAlignment="1">
      <alignment horizontal="right" wrapText="1"/>
    </xf>
    <xf numFmtId="2" fontId="12" fillId="0" borderId="4" xfId="29" applyNumberFormat="1" applyFont="1" applyFill="1" applyBorder="1" applyAlignment="1">
      <alignment horizontal="right" wrapText="1"/>
    </xf>
    <xf numFmtId="167" fontId="12" fillId="0" borderId="3" xfId="29" applyNumberFormat="1" applyFont="1" applyFill="1" applyBorder="1" applyAlignment="1">
      <alignment horizontal="right" wrapText="1"/>
    </xf>
    <xf numFmtId="165" fontId="12" fillId="0" borderId="4" xfId="29" applyNumberFormat="1" applyFont="1" applyFill="1" applyBorder="1" applyAlignment="1">
      <alignment horizontal="right" wrapText="1"/>
    </xf>
    <xf numFmtId="165" fontId="12" fillId="0" borderId="4" xfId="10" applyNumberFormat="1" applyFont="1" applyFill="1" applyBorder="1">
      <alignment horizontal="right"/>
    </xf>
    <xf numFmtId="3" fontId="7" fillId="10" borderId="38" xfId="30" applyNumberFormat="1" applyFont="1" applyFill="1" applyBorder="1" applyAlignment="1">
      <alignment horizontal="right" wrapText="1"/>
    </xf>
    <xf numFmtId="164" fontId="12" fillId="0" borderId="5" xfId="7" applyFont="1" applyFill="1" applyBorder="1" applyAlignment="1">
      <alignment vertical="center" wrapText="1"/>
    </xf>
    <xf numFmtId="164" fontId="12" fillId="0" borderId="4" xfId="7" applyFont="1" applyFill="1" applyBorder="1" applyAlignment="1">
      <alignment vertical="center" wrapText="1"/>
    </xf>
    <xf numFmtId="2" fontId="12" fillId="0" borderId="3" xfId="29" applyNumberFormat="1" applyFont="1" applyFill="1" applyBorder="1" applyAlignment="1">
      <alignment horizontal="right" wrapText="1"/>
    </xf>
    <xf numFmtId="185" fontId="12" fillId="0" borderId="5" xfId="29" applyNumberFormat="1" applyFont="1" applyFill="1" applyBorder="1" applyAlignment="1">
      <alignment horizontal="right" wrapText="1"/>
    </xf>
    <xf numFmtId="164" fontId="12" fillId="0" borderId="12" xfId="7" applyFont="1" applyFill="1" applyBorder="1" applyAlignment="1">
      <alignment horizontal="justify" vertical="top" wrapText="1"/>
    </xf>
    <xf numFmtId="164" fontId="12" fillId="0" borderId="17" xfId="7" applyFont="1" applyFill="1" applyBorder="1" applyAlignment="1">
      <alignment horizontal="justify" vertical="top" wrapText="1"/>
    </xf>
    <xf numFmtId="164" fontId="12" fillId="0" borderId="4" xfId="7" applyFont="1" applyFill="1" applyBorder="1" applyAlignment="1">
      <alignment horizontal="justify" vertical="top" wrapText="1"/>
    </xf>
    <xf numFmtId="164" fontId="12" fillId="0" borderId="10" xfId="7" applyFont="1" applyFill="1" applyBorder="1" applyAlignment="1">
      <alignment horizontal="justify" vertical="top" wrapText="1"/>
    </xf>
    <xf numFmtId="1" fontId="42" fillId="2" borderId="5" xfId="7" applyNumberFormat="1" applyFont="1" applyFill="1" applyBorder="1" applyAlignment="1">
      <alignment horizontal="center" vertical="top" wrapText="1"/>
    </xf>
    <xf numFmtId="167" fontId="42" fillId="2" borderId="3" xfId="7" applyNumberFormat="1" applyFont="1" applyFill="1" applyBorder="1" applyAlignment="1">
      <alignment horizontal="center" vertical="top" wrapText="1"/>
    </xf>
    <xf numFmtId="164" fontId="12" fillId="0" borderId="11" xfId="7" applyFont="1" applyBorder="1"/>
    <xf numFmtId="164" fontId="12" fillId="0" borderId="18" xfId="7" applyFont="1" applyBorder="1"/>
    <xf numFmtId="164" fontId="12" fillId="0" borderId="7" xfId="7" applyFont="1" applyBorder="1"/>
    <xf numFmtId="164" fontId="36" fillId="0" borderId="6" xfId="7" applyFont="1" applyBorder="1"/>
    <xf numFmtId="2" fontId="59" fillId="0" borderId="0" xfId="30" applyNumberFormat="1" applyFont="1"/>
    <xf numFmtId="3" fontId="18" fillId="0" borderId="18" xfId="0" quotePrefix="1" applyNumberFormat="1" applyFont="1" applyFill="1" applyBorder="1" applyAlignment="1">
      <alignment horizontal="right"/>
    </xf>
    <xf numFmtId="3" fontId="18" fillId="0" borderId="18" xfId="17" applyNumberFormat="1" applyFont="1" applyFill="1" applyBorder="1" applyAlignment="1">
      <alignment vertical="center"/>
    </xf>
    <xf numFmtId="169" fontId="18" fillId="0" borderId="3" xfId="26" applyNumberFormat="1" applyFont="1" applyFill="1" applyBorder="1" applyAlignment="1">
      <alignment horizontal="left"/>
    </xf>
    <xf numFmtId="2" fontId="7" fillId="0" borderId="6" xfId="0" applyNumberFormat="1" applyFont="1" applyFill="1" applyBorder="1" applyAlignment="1">
      <alignment horizontal="right"/>
    </xf>
    <xf numFmtId="2" fontId="7" fillId="0" borderId="1" xfId="0" applyNumberFormat="1" applyFont="1" applyBorder="1" applyAlignment="1">
      <alignment horizontal="right"/>
    </xf>
    <xf numFmtId="167" fontId="16" fillId="0" borderId="1" xfId="32" applyNumberFormat="1" applyFont="1" applyBorder="1"/>
    <xf numFmtId="3" fontId="18" fillId="0" borderId="1" xfId="32" applyNumberFormat="1" applyFont="1" applyBorder="1" applyAlignment="1">
      <alignment vertical="top"/>
    </xf>
    <xf numFmtId="3" fontId="16" fillId="0" borderId="1" xfId="32" applyNumberFormat="1" applyFont="1" applyBorder="1" applyAlignment="1">
      <alignment vertical="top"/>
    </xf>
    <xf numFmtId="3" fontId="18" fillId="0" borderId="1" xfId="32" applyNumberFormat="1" applyFont="1" applyBorder="1"/>
    <xf numFmtId="4" fontId="15" fillId="0" borderId="1" xfId="7" applyNumberFormat="1" applyFont="1" applyFill="1" applyBorder="1" applyAlignment="1">
      <alignment horizontal="center" wrapText="1"/>
    </xf>
    <xf numFmtId="164" fontId="16" fillId="2" borderId="21" xfId="4" applyNumberFormat="1" applyFont="1" applyFill="1" applyBorder="1" applyAlignment="1">
      <alignment horizontal="center" vertical="top"/>
    </xf>
    <xf numFmtId="164" fontId="16" fillId="2" borderId="1" xfId="4" applyNumberFormat="1" applyFont="1" applyFill="1" applyBorder="1" applyAlignment="1">
      <alignment horizontal="center" vertical="top"/>
    </xf>
    <xf numFmtId="2" fontId="43" fillId="0" borderId="1" xfId="2" applyNumberFormat="1" applyFont="1" applyBorder="1" applyAlignment="1">
      <alignment horizontal="center" vertical="center"/>
    </xf>
    <xf numFmtId="169" fontId="18" fillId="4" borderId="1" xfId="41" applyNumberFormat="1" applyFont="1" applyFill="1" applyBorder="1" applyAlignment="1">
      <alignment horizontal="left"/>
    </xf>
    <xf numFmtId="0" fontId="7" fillId="5" borderId="1" xfId="30" applyNumberFormat="1" applyFont="1" applyFill="1" applyBorder="1" applyAlignment="1">
      <alignment horizontal="center" vertical="center"/>
    </xf>
    <xf numFmtId="175" fontId="0" fillId="0" borderId="0" xfId="2" applyNumberFormat="1" applyFont="1"/>
    <xf numFmtId="164" fontId="16" fillId="2" borderId="3" xfId="32" applyFont="1" applyFill="1" applyBorder="1" applyAlignment="1">
      <alignment horizontal="center" vertical="center" wrapText="1"/>
    </xf>
    <xf numFmtId="164" fontId="16" fillId="2" borderId="1" xfId="32" applyFont="1" applyFill="1" applyBorder="1" applyAlignment="1">
      <alignment horizontal="center" vertical="top" wrapText="1"/>
    </xf>
    <xf numFmtId="0" fontId="7" fillId="2" borderId="1" xfId="0" applyNumberFormat="1" applyFont="1" applyFill="1" applyBorder="1" applyAlignment="1">
      <alignment horizontal="center" vertical="center"/>
    </xf>
    <xf numFmtId="164" fontId="16" fillId="9" borderId="8" xfId="5" applyNumberFormat="1" applyFont="1" applyFill="1" applyBorder="1" applyAlignment="1">
      <alignment horizontal="center" vertical="center"/>
    </xf>
    <xf numFmtId="164" fontId="16" fillId="9" borderId="7" xfId="5" applyNumberFormat="1" applyFont="1" applyFill="1" applyBorder="1" applyAlignment="1">
      <alignment horizontal="center" vertical="center"/>
    </xf>
    <xf numFmtId="164" fontId="16" fillId="9" borderId="1" xfId="5" applyNumberFormat="1" applyFont="1" applyFill="1" applyBorder="1" applyAlignment="1">
      <alignment horizontal="center" vertical="center" wrapText="1"/>
    </xf>
    <xf numFmtId="164" fontId="16" fillId="9" borderId="1" xfId="32" applyFont="1" applyFill="1" applyBorder="1" applyAlignment="1">
      <alignment horizontal="center" vertical="center" wrapText="1"/>
    </xf>
    <xf numFmtId="164" fontId="16" fillId="3" borderId="0" xfId="0" applyNumberFormat="1" applyFont="1" applyFill="1" applyBorder="1" applyAlignment="1">
      <alignment horizontal="left"/>
    </xf>
    <xf numFmtId="164" fontId="16" fillId="2" borderId="1" xfId="32" applyFont="1" applyFill="1" applyBorder="1" applyAlignment="1">
      <alignment horizontal="center" vertical="center" wrapText="1"/>
    </xf>
    <xf numFmtId="169" fontId="18" fillId="0" borderId="0" xfId="26" applyNumberFormat="1" applyFont="1" applyFill="1" applyBorder="1" applyAlignment="1">
      <alignment horizontal="left"/>
    </xf>
    <xf numFmtId="3" fontId="18" fillId="0" borderId="0" xfId="0" quotePrefix="1" applyNumberFormat="1" applyFont="1" applyFill="1" applyBorder="1" applyAlignment="1">
      <alignment horizontal="right"/>
    </xf>
    <xf numFmtId="3" fontId="18" fillId="0" borderId="0" xfId="17" applyNumberFormat="1" applyFont="1" applyFill="1" applyBorder="1" applyAlignment="1">
      <alignment vertical="center"/>
    </xf>
    <xf numFmtId="168" fontId="18" fillId="0" borderId="0" xfId="26" applyNumberFormat="1" applyFont="1" applyFill="1" applyBorder="1" applyAlignment="1" applyProtection="1">
      <alignment horizontal="right"/>
    </xf>
    <xf numFmtId="168" fontId="43" fillId="0" borderId="8" xfId="0" applyNumberFormat="1" applyFont="1" applyFill="1" applyBorder="1"/>
    <xf numFmtId="17" fontId="18" fillId="0" borderId="3" xfId="7" applyNumberFormat="1" applyFont="1" applyFill="1" applyBorder="1" applyAlignment="1">
      <alignment horizontal="left" vertical="center" wrapText="1"/>
    </xf>
    <xf numFmtId="167" fontId="18" fillId="0" borderId="3" xfId="32" applyNumberFormat="1" applyFont="1" applyFill="1" applyBorder="1"/>
    <xf numFmtId="167" fontId="18" fillId="0" borderId="3" xfId="32" applyNumberFormat="1" applyFont="1" applyBorder="1"/>
    <xf numFmtId="168" fontId="43" fillId="0" borderId="3" xfId="0" applyNumberFormat="1" applyFont="1" applyFill="1" applyBorder="1"/>
    <xf numFmtId="164" fontId="33" fillId="0" borderId="0" xfId="32" applyFont="1" applyBorder="1"/>
    <xf numFmtId="167" fontId="18" fillId="0" borderId="0" xfId="32" applyNumberFormat="1" applyFont="1" applyFill="1" applyBorder="1"/>
    <xf numFmtId="167" fontId="18" fillId="0" borderId="0" xfId="32" applyNumberFormat="1" applyFont="1" applyBorder="1"/>
    <xf numFmtId="168" fontId="43" fillId="0" borderId="0" xfId="0" applyNumberFormat="1" applyFont="1" applyFill="1" applyBorder="1"/>
    <xf numFmtId="168" fontId="18" fillId="0" borderId="3" xfId="26" applyNumberFormat="1" applyFont="1" applyBorder="1" applyAlignment="1" applyProtection="1">
      <alignment horizontal="right"/>
    </xf>
    <xf numFmtId="3" fontId="18" fillId="0" borderId="10" xfId="17" applyNumberFormat="1" applyFont="1" applyFill="1" applyBorder="1" applyAlignment="1">
      <alignment vertical="center"/>
    </xf>
    <xf numFmtId="168" fontId="18" fillId="0" borderId="3" xfId="26" applyNumberFormat="1" applyFont="1" applyFill="1" applyBorder="1" applyAlignment="1" applyProtection="1">
      <alignment horizontal="right"/>
    </xf>
    <xf numFmtId="169" fontId="18" fillId="0" borderId="1" xfId="26" applyNumberFormat="1" applyFont="1" applyFill="1" applyBorder="1" applyAlignment="1">
      <alignment horizontal="left"/>
    </xf>
    <xf numFmtId="3" fontId="18" fillId="0" borderId="0" xfId="32" applyNumberFormat="1" applyFont="1" applyBorder="1"/>
    <xf numFmtId="17" fontId="15" fillId="3" borderId="18" xfId="7" applyNumberFormat="1" applyFont="1" applyFill="1" applyBorder="1" applyAlignment="1">
      <alignment horizontal="left" vertical="center" wrapText="1"/>
    </xf>
    <xf numFmtId="0" fontId="66" fillId="0" borderId="1" xfId="30" applyNumberFormat="1" applyFont="1" applyFill="1" applyBorder="1" applyAlignment="1">
      <alignment horizontal="center"/>
    </xf>
    <xf numFmtId="178" fontId="14" fillId="0" borderId="1" xfId="10" applyNumberFormat="1" applyFont="1" applyFill="1" applyBorder="1" applyAlignment="1">
      <alignment horizontal="right" vertical="top"/>
    </xf>
    <xf numFmtId="178" fontId="15" fillId="0" borderId="1" xfId="10" applyNumberFormat="1" applyFont="1" applyFill="1" applyBorder="1" applyAlignment="1">
      <alignment horizontal="right" vertical="top"/>
    </xf>
    <xf numFmtId="178" fontId="43" fillId="0" borderId="0" xfId="30" applyNumberFormat="1" applyFont="1"/>
    <xf numFmtId="3" fontId="60" fillId="0" borderId="1" xfId="30" applyNumberFormat="1" applyFont="1" applyFill="1" applyBorder="1" applyAlignment="1">
      <alignment wrapText="1"/>
    </xf>
    <xf numFmtId="191" fontId="18" fillId="0" borderId="1" xfId="7" applyNumberFormat="1" applyFont="1" applyFill="1" applyBorder="1" applyAlignment="1">
      <alignment horizontal="right" vertical="center"/>
    </xf>
    <xf numFmtId="164" fontId="16" fillId="0" borderId="1" xfId="4" applyFont="1" applyFill="1" applyBorder="1" applyAlignment="1">
      <alignment horizontal="center" vertical="center" wrapText="1"/>
    </xf>
    <xf numFmtId="164" fontId="24" fillId="0" borderId="0" xfId="7" applyFont="1" applyFill="1" applyAlignment="1">
      <alignment horizontal="left" vertical="top" wrapText="1"/>
    </xf>
    <xf numFmtId="164" fontId="16" fillId="2" borderId="3" xfId="4" applyFont="1" applyFill="1" applyBorder="1" applyAlignment="1">
      <alignment horizontal="center" vertical="center" wrapText="1"/>
    </xf>
    <xf numFmtId="164" fontId="16" fillId="2" borderId="1" xfId="4" applyFont="1" applyFill="1" applyBorder="1" applyAlignment="1">
      <alignment horizontal="center" vertical="top"/>
    </xf>
    <xf numFmtId="164" fontId="16" fillId="2" borderId="1" xfId="4" applyFont="1" applyFill="1" applyBorder="1" applyAlignment="1">
      <alignment horizontal="center" vertical="center" wrapText="1"/>
    </xf>
    <xf numFmtId="164" fontId="16" fillId="2" borderId="1" xfId="4" applyFont="1" applyFill="1" applyBorder="1" applyAlignment="1">
      <alignment horizontal="center" vertical="center"/>
    </xf>
    <xf numFmtId="0" fontId="14" fillId="0" borderId="0" xfId="4" applyNumberFormat="1" applyFont="1" applyFill="1" applyBorder="1" applyAlignment="1">
      <alignment horizontal="left" vertical="top" wrapText="1"/>
    </xf>
    <xf numFmtId="164" fontId="14" fillId="0" borderId="0" xfId="3" applyNumberFormat="1" applyFont="1" applyFill="1" applyBorder="1" applyAlignment="1">
      <alignment horizontal="left"/>
    </xf>
    <xf numFmtId="164" fontId="14" fillId="0" borderId="0" xfId="3" applyNumberFormat="1" applyFont="1" applyFill="1" applyBorder="1" applyAlignment="1">
      <alignment horizontal="left" vertical="center"/>
    </xf>
    <xf numFmtId="164" fontId="14" fillId="0" borderId="0" xfId="3" applyNumberFormat="1" applyFont="1" applyFill="1" applyBorder="1" applyAlignment="1">
      <alignment horizontal="left" vertical="center" wrapText="1"/>
    </xf>
    <xf numFmtId="171" fontId="8" fillId="2" borderId="1" xfId="3" applyNumberFormat="1" applyFont="1" applyFill="1" applyBorder="1" applyAlignment="1">
      <alignment horizontal="center" wrapText="1"/>
    </xf>
    <xf numFmtId="164" fontId="16" fillId="2" borderId="8" xfId="4" applyFont="1" applyFill="1" applyBorder="1" applyAlignment="1">
      <alignment horizontal="center" vertical="center" wrapText="1"/>
    </xf>
    <xf numFmtId="164" fontId="14" fillId="0" borderId="0" xfId="3" applyNumberFormat="1" applyFont="1" applyFill="1" applyBorder="1" applyAlignment="1">
      <alignment horizontal="left" wrapText="1"/>
    </xf>
    <xf numFmtId="164" fontId="16" fillId="3" borderId="0" xfId="30" applyNumberFormat="1" applyFont="1" applyFill="1" applyBorder="1" applyAlignment="1">
      <alignment horizontal="left" wrapText="1"/>
    </xf>
    <xf numFmtId="0" fontId="16" fillId="3" borderId="0" xfId="30" applyNumberFormat="1" applyFont="1" applyFill="1" applyBorder="1" applyAlignment="1">
      <alignment horizontal="left" wrapText="1"/>
    </xf>
    <xf numFmtId="164" fontId="14" fillId="2" borderId="1" xfId="4" applyFont="1" applyFill="1" applyBorder="1" applyAlignment="1">
      <alignment horizontal="center" vertical="center" wrapText="1"/>
    </xf>
    <xf numFmtId="164" fontId="20" fillId="0" borderId="0" xfId="4" applyNumberFormat="1" applyFont="1" applyFill="1" applyBorder="1" applyAlignment="1">
      <alignment horizontal="left" vertical="top"/>
    </xf>
    <xf numFmtId="0" fontId="7" fillId="9" borderId="1" xfId="30" applyNumberFormat="1" applyFont="1" applyFill="1" applyBorder="1" applyAlignment="1">
      <alignment horizontal="center" vertical="center"/>
    </xf>
    <xf numFmtId="0" fontId="42" fillId="0" borderId="2" xfId="30" applyNumberFormat="1" applyFont="1" applyBorder="1" applyAlignment="1">
      <alignment horizontal="center"/>
    </xf>
    <xf numFmtId="0" fontId="59" fillId="0" borderId="0" xfId="30" applyNumberFormat="1" applyFont="1" applyAlignment="1">
      <alignment horizontal="left" vertical="center" wrapText="1"/>
    </xf>
    <xf numFmtId="0" fontId="59" fillId="0" borderId="0" xfId="30" applyNumberFormat="1" applyFont="1" applyBorder="1" applyAlignment="1">
      <alignment horizontal="left" vertical="center" wrapText="1"/>
    </xf>
    <xf numFmtId="164" fontId="7" fillId="0" borderId="0" xfId="7" applyFont="1" applyBorder="1" applyAlignment="1">
      <alignment horizontal="left" vertical="center" wrapText="1"/>
    </xf>
    <xf numFmtId="3" fontId="18" fillId="0" borderId="6" xfId="17" applyNumberFormat="1" applyFont="1" applyFill="1" applyBorder="1" applyAlignment="1">
      <alignment vertical="center"/>
    </xf>
    <xf numFmtId="3" fontId="18" fillId="0" borderId="8" xfId="17" applyNumberFormat="1" applyFont="1" applyFill="1" applyBorder="1" applyAlignment="1">
      <alignment vertical="center"/>
    </xf>
    <xf numFmtId="2" fontId="43" fillId="0" borderId="7" xfId="0" applyNumberFormat="1" applyFont="1" applyBorder="1" applyAlignment="1">
      <alignment horizontal="right"/>
    </xf>
    <xf numFmtId="2" fontId="43" fillId="0" borderId="6" xfId="0" applyNumberFormat="1" applyFont="1" applyBorder="1" applyAlignment="1">
      <alignment horizontal="right"/>
    </xf>
    <xf numFmtId="167" fontId="18" fillId="0" borderId="7" xfId="32" applyNumberFormat="1" applyFont="1" applyFill="1" applyBorder="1"/>
    <xf numFmtId="167" fontId="18" fillId="0" borderId="7" xfId="32" applyNumberFormat="1" applyFont="1" applyBorder="1"/>
    <xf numFmtId="168" fontId="43" fillId="0" borderId="7" xfId="0" applyNumberFormat="1" applyFont="1" applyFill="1" applyBorder="1"/>
    <xf numFmtId="168" fontId="43" fillId="0" borderId="8" xfId="0" applyNumberFormat="1" applyFont="1" applyBorder="1"/>
    <xf numFmtId="167" fontId="18" fillId="0" borderId="6" xfId="32" applyNumberFormat="1" applyFont="1" applyFill="1" applyBorder="1"/>
    <xf numFmtId="167" fontId="43" fillId="0" borderId="7" xfId="0" applyNumberFormat="1" applyFont="1" applyFill="1" applyBorder="1"/>
    <xf numFmtId="167" fontId="18" fillId="0" borderId="6" xfId="32" applyNumberFormat="1" applyFont="1" applyBorder="1"/>
    <xf numFmtId="167" fontId="43" fillId="0" borderId="6" xfId="0" applyNumberFormat="1" applyFont="1" applyFill="1" applyBorder="1"/>
    <xf numFmtId="3" fontId="18" fillId="0" borderId="6" xfId="32" applyNumberFormat="1" applyFont="1" applyBorder="1" applyAlignment="1">
      <alignment vertical="top" wrapText="1"/>
    </xf>
    <xf numFmtId="165" fontId="18" fillId="0" borderId="7" xfId="32" applyNumberFormat="1" applyFont="1" applyBorder="1" applyAlignment="1">
      <alignment horizontal="right" vertical="top"/>
    </xf>
    <xf numFmtId="167" fontId="18" fillId="0" borderId="7" xfId="32" applyNumberFormat="1" applyFont="1" applyBorder="1" applyAlignment="1">
      <alignment horizontal="right" wrapText="1"/>
    </xf>
    <xf numFmtId="165" fontId="18" fillId="0" borderId="6" xfId="32" applyNumberFormat="1" applyFont="1" applyBorder="1" applyAlignment="1">
      <alignment horizontal="right" vertical="top"/>
    </xf>
    <xf numFmtId="167" fontId="18" fillId="0" borderId="6" xfId="32" applyNumberFormat="1" applyFont="1" applyBorder="1" applyAlignment="1">
      <alignment vertical="top" wrapText="1"/>
    </xf>
    <xf numFmtId="167" fontId="18" fillId="0" borderId="6" xfId="32" applyNumberFormat="1" applyFont="1" applyBorder="1" applyAlignment="1">
      <alignment horizontal="right" wrapText="1"/>
    </xf>
    <xf numFmtId="1" fontId="18" fillId="0" borderId="6" xfId="32" applyNumberFormat="1" applyFont="1" applyBorder="1" applyAlignment="1">
      <alignment vertical="top" wrapText="1"/>
    </xf>
    <xf numFmtId="43" fontId="18" fillId="0" borderId="6" xfId="17" applyFont="1" applyBorder="1" applyAlignment="1">
      <alignment horizontal="right" wrapText="1"/>
    </xf>
    <xf numFmtId="0" fontId="42" fillId="0" borderId="1" xfId="30" applyNumberFormat="1" applyFont="1" applyBorder="1" applyAlignment="1">
      <alignment vertical="center"/>
    </xf>
    <xf numFmtId="0" fontId="42" fillId="0" borderId="1" xfId="30" applyNumberFormat="1" applyFont="1" applyBorder="1" applyAlignment="1">
      <alignment horizontal="center" vertical="center" wrapText="1"/>
    </xf>
    <xf numFmtId="0" fontId="12" fillId="0" borderId="1" xfId="30" applyNumberFormat="1" applyFont="1" applyBorder="1"/>
    <xf numFmtId="164" fontId="16" fillId="7" borderId="1" xfId="20" applyNumberFormat="1" applyFont="1" applyFill="1" applyBorder="1" applyAlignment="1">
      <alignment horizontal="center" vertical="center" wrapText="1"/>
    </xf>
    <xf numFmtId="165" fontId="16" fillId="3" borderId="1" xfId="10" applyNumberFormat="1" applyFont="1" applyFill="1" applyBorder="1">
      <alignment horizontal="right"/>
    </xf>
    <xf numFmtId="17" fontId="15" fillId="0" borderId="1" xfId="7" applyNumberFormat="1" applyFont="1" applyFill="1" applyBorder="1" applyAlignment="1">
      <alignment horizontal="left" vertical="center" wrapText="1"/>
    </xf>
    <xf numFmtId="1" fontId="32" fillId="0" borderId="17" xfId="4" applyNumberFormat="1" applyFont="1" applyFill="1" applyBorder="1" applyAlignment="1">
      <alignment vertical="top"/>
    </xf>
    <xf numFmtId="164" fontId="10" fillId="0" borderId="2" xfId="4" applyFont="1" applyBorder="1" applyAlignment="1">
      <alignment horizontal="left" vertical="center"/>
    </xf>
    <xf numFmtId="164" fontId="16" fillId="0" borderId="0" xfId="7" applyFont="1" applyBorder="1" applyAlignment="1">
      <alignment horizontal="left" vertical="top" wrapText="1"/>
    </xf>
    <xf numFmtId="164" fontId="10" fillId="0" borderId="0" xfId="4" applyFont="1" applyAlignment="1">
      <alignment horizontal="left"/>
    </xf>
    <xf numFmtId="164" fontId="16" fillId="0" borderId="1" xfId="4" applyFont="1" applyFill="1" applyBorder="1" applyAlignment="1">
      <alignment horizontal="center" vertical="center" wrapText="1"/>
    </xf>
    <xf numFmtId="14" fontId="16" fillId="0" borderId="1" xfId="4" applyNumberFormat="1" applyFont="1" applyFill="1" applyBorder="1" applyAlignment="1">
      <alignment horizontal="center" vertical="center" wrapText="1"/>
    </xf>
    <xf numFmtId="164" fontId="16" fillId="0" borderId="0" xfId="3" applyNumberFormat="1" applyFont="1" applyFill="1" applyBorder="1" applyAlignment="1">
      <alignment horizontal="left"/>
    </xf>
    <xf numFmtId="164" fontId="24" fillId="0" borderId="0" xfId="7" applyFont="1" applyFill="1" applyAlignment="1">
      <alignment horizontal="left" vertical="top" wrapText="1"/>
    </xf>
    <xf numFmtId="164" fontId="20" fillId="0" borderId="0" xfId="4" applyFont="1" applyAlignment="1">
      <alignment horizontal="left" vertical="center"/>
    </xf>
    <xf numFmtId="164" fontId="16" fillId="2" borderId="3" xfId="4" applyFont="1" applyFill="1" applyBorder="1" applyAlignment="1">
      <alignment horizontal="center" vertical="center" wrapText="1"/>
    </xf>
    <xf numFmtId="164" fontId="16" fillId="2" borderId="4" xfId="4" applyFont="1" applyFill="1" applyBorder="1" applyAlignment="1">
      <alignment horizontal="center" vertical="center" wrapText="1"/>
    </xf>
    <xf numFmtId="164" fontId="16" fillId="2" borderId="5" xfId="4" applyFont="1" applyFill="1" applyBorder="1" applyAlignment="1">
      <alignment horizontal="center" vertical="center" wrapText="1"/>
    </xf>
    <xf numFmtId="164" fontId="16" fillId="2" borderId="1" xfId="4" applyFont="1" applyFill="1" applyBorder="1" applyAlignment="1">
      <alignment horizontal="center" vertical="top"/>
    </xf>
    <xf numFmtId="164" fontId="16" fillId="2" borderId="6" xfId="4" applyFont="1" applyFill="1" applyBorder="1" applyAlignment="1">
      <alignment horizontal="center" vertical="center"/>
    </xf>
    <xf numFmtId="164" fontId="16" fillId="2" borderId="7" xfId="4" applyFont="1" applyFill="1" applyBorder="1" applyAlignment="1">
      <alignment horizontal="center" vertical="center"/>
    </xf>
    <xf numFmtId="164" fontId="16" fillId="2" borderId="8" xfId="4" applyFont="1" applyFill="1" applyBorder="1" applyAlignment="1">
      <alignment horizontal="center" vertical="center"/>
    </xf>
    <xf numFmtId="164" fontId="16" fillId="2" borderId="1" xfId="4" applyFont="1" applyFill="1" applyBorder="1" applyAlignment="1">
      <alignment horizontal="center" vertical="center" wrapText="1"/>
    </xf>
    <xf numFmtId="164" fontId="16" fillId="2" borderId="1" xfId="4" applyFont="1" applyFill="1" applyBorder="1" applyAlignment="1">
      <alignment horizontal="center" vertical="center"/>
    </xf>
    <xf numFmtId="164" fontId="16" fillId="2" borderId="6" xfId="4" applyFont="1" applyFill="1" applyBorder="1" applyAlignment="1">
      <alignment horizontal="center" vertical="center" wrapText="1"/>
    </xf>
    <xf numFmtId="164" fontId="16" fillId="2" borderId="3" xfId="8" applyFont="1" applyFill="1" applyBorder="1" applyAlignment="1">
      <alignment horizontal="center" vertical="center" wrapText="1"/>
    </xf>
    <xf numFmtId="164" fontId="16" fillId="2" borderId="5" xfId="8" applyFont="1" applyFill="1" applyBorder="1" applyAlignment="1">
      <alignment horizontal="center" vertical="center" wrapText="1"/>
    </xf>
    <xf numFmtId="0" fontId="14" fillId="0" borderId="0" xfId="4" applyNumberFormat="1" applyFont="1" applyFill="1" applyBorder="1" applyAlignment="1">
      <alignment horizontal="left" vertical="top" wrapText="1"/>
    </xf>
    <xf numFmtId="164" fontId="14" fillId="0" borderId="0" xfId="3" applyNumberFormat="1" applyFont="1" applyFill="1" applyBorder="1" applyAlignment="1">
      <alignment horizontal="left"/>
    </xf>
    <xf numFmtId="164" fontId="16" fillId="0" borderId="1" xfId="4" applyFont="1" applyFill="1" applyBorder="1" applyAlignment="1">
      <alignment horizontal="center" vertical="center"/>
    </xf>
    <xf numFmtId="0" fontId="14" fillId="0" borderId="0" xfId="4" applyNumberFormat="1" applyFont="1" applyFill="1" applyBorder="1" applyAlignment="1">
      <alignment horizontal="left" vertical="center" wrapText="1"/>
    </xf>
    <xf numFmtId="164" fontId="20" fillId="0" borderId="2" xfId="4" applyFont="1" applyFill="1" applyBorder="1" applyAlignment="1">
      <alignment horizontal="left"/>
    </xf>
    <xf numFmtId="2" fontId="16" fillId="0" borderId="1" xfId="4" applyNumberFormat="1" applyFont="1" applyFill="1" applyBorder="1" applyAlignment="1">
      <alignment horizontal="center" vertical="center" wrapText="1"/>
    </xf>
    <xf numFmtId="169" fontId="14" fillId="0" borderId="0" xfId="3" applyNumberFormat="1" applyFont="1" applyFill="1" applyBorder="1" applyAlignment="1">
      <alignment horizontal="left" wrapText="1"/>
    </xf>
    <xf numFmtId="164" fontId="20" fillId="0" borderId="2" xfId="4" applyFont="1" applyFill="1" applyBorder="1" applyAlignment="1">
      <alignment horizontal="left" vertical="top" wrapText="1"/>
    </xf>
    <xf numFmtId="164" fontId="16" fillId="0" borderId="3" xfId="4" applyFont="1" applyFill="1" applyBorder="1" applyAlignment="1">
      <alignment horizontal="center" vertical="center"/>
    </xf>
    <xf numFmtId="164" fontId="16" fillId="0" borderId="5" xfId="4" applyFont="1" applyFill="1" applyBorder="1" applyAlignment="1">
      <alignment horizontal="center" vertical="center"/>
    </xf>
    <xf numFmtId="164" fontId="16" fillId="0" borderId="6" xfId="4" applyFont="1" applyFill="1" applyBorder="1" applyAlignment="1">
      <alignment horizontal="center" vertical="center"/>
    </xf>
    <xf numFmtId="164" fontId="16" fillId="0" borderId="8" xfId="4" applyFont="1" applyFill="1" applyBorder="1" applyAlignment="1">
      <alignment horizontal="center" vertical="center"/>
    </xf>
    <xf numFmtId="169" fontId="16" fillId="0" borderId="6" xfId="4" quotePrefix="1" applyNumberFormat="1" applyFont="1" applyFill="1" applyBorder="1" applyAlignment="1">
      <alignment horizontal="center" vertical="center"/>
    </xf>
    <xf numFmtId="169" fontId="16" fillId="0" borderId="8" xfId="4" quotePrefix="1" applyNumberFormat="1" applyFont="1" applyFill="1" applyBorder="1" applyAlignment="1">
      <alignment horizontal="center" vertical="center"/>
    </xf>
    <xf numFmtId="164" fontId="16" fillId="0" borderId="1" xfId="4" applyFont="1" applyFill="1" applyBorder="1" applyAlignment="1">
      <alignment horizontal="center" vertical="top"/>
    </xf>
    <xf numFmtId="164" fontId="20" fillId="0" borderId="0" xfId="4" applyFont="1" applyFill="1" applyAlignment="1">
      <alignment horizontal="left"/>
    </xf>
    <xf numFmtId="164" fontId="16" fillId="0" borderId="3" xfId="4" applyFont="1" applyFill="1" applyBorder="1" applyAlignment="1">
      <alignment horizontal="center" vertical="center" wrapText="1"/>
    </xf>
    <xf numFmtId="164" fontId="16" fillId="0" borderId="4" xfId="4" applyFont="1" applyFill="1" applyBorder="1" applyAlignment="1">
      <alignment horizontal="center" vertical="center" wrapText="1"/>
    </xf>
    <xf numFmtId="164" fontId="16" fillId="0" borderId="5" xfId="4" applyFont="1" applyFill="1" applyBorder="1" applyAlignment="1">
      <alignment horizontal="center" vertical="center" wrapText="1"/>
    </xf>
    <xf numFmtId="164" fontId="16" fillId="0" borderId="10" xfId="4" applyFont="1" applyFill="1" applyBorder="1" applyAlignment="1">
      <alignment horizontal="center" vertical="center"/>
    </xf>
    <xf numFmtId="164" fontId="16" fillId="0" borderId="11" xfId="4" applyFont="1" applyFill="1" applyBorder="1" applyAlignment="1">
      <alignment horizontal="center" vertical="center"/>
    </xf>
    <xf numFmtId="164" fontId="16" fillId="0" borderId="12" xfId="4" applyFont="1" applyFill="1" applyBorder="1" applyAlignment="1">
      <alignment horizontal="center" vertical="center"/>
    </xf>
    <xf numFmtId="164" fontId="16" fillId="0" borderId="13" xfId="4" applyFont="1" applyFill="1" applyBorder="1" applyAlignment="1">
      <alignment horizontal="center" vertical="center"/>
    </xf>
    <xf numFmtId="164" fontId="16" fillId="0" borderId="6" xfId="4" applyFont="1" applyFill="1" applyBorder="1" applyAlignment="1">
      <alignment horizontal="center" vertical="center" wrapText="1"/>
    </xf>
    <xf numFmtId="164" fontId="16" fillId="0" borderId="7" xfId="4" applyFont="1" applyFill="1" applyBorder="1" applyAlignment="1">
      <alignment horizontal="center" vertical="center" wrapText="1"/>
    </xf>
    <xf numFmtId="164" fontId="16" fillId="0" borderId="8" xfId="4" applyFont="1" applyFill="1" applyBorder="1" applyAlignment="1">
      <alignment horizontal="center" vertical="center" wrapText="1"/>
    </xf>
    <xf numFmtId="164" fontId="14" fillId="0" borderId="0" xfId="3" applyNumberFormat="1" applyFont="1" applyFill="1" applyBorder="1" applyAlignment="1">
      <alignment horizontal="left" vertical="center"/>
    </xf>
    <xf numFmtId="164" fontId="14" fillId="0" borderId="0" xfId="3" applyNumberFormat="1" applyFont="1" applyFill="1" applyBorder="1" applyAlignment="1">
      <alignment horizontal="left" vertical="center" wrapText="1"/>
    </xf>
    <xf numFmtId="164" fontId="16" fillId="0" borderId="6" xfId="4" applyFont="1" applyFill="1" applyBorder="1" applyAlignment="1">
      <alignment horizontal="center" vertical="top"/>
    </xf>
    <xf numFmtId="164" fontId="16" fillId="0" borderId="8" xfId="4" applyFont="1" applyFill="1" applyBorder="1" applyAlignment="1">
      <alignment horizontal="center" vertical="top"/>
    </xf>
    <xf numFmtId="164" fontId="16" fillId="0" borderId="6" xfId="4" applyFont="1" applyFill="1" applyBorder="1" applyAlignment="1">
      <alignment horizontal="center" vertical="top" wrapText="1"/>
    </xf>
    <xf numFmtId="164" fontId="16" fillId="0" borderId="8" xfId="4" applyFont="1" applyFill="1" applyBorder="1" applyAlignment="1">
      <alignment horizontal="center" vertical="top" wrapText="1"/>
    </xf>
    <xf numFmtId="164" fontId="14" fillId="0" borderId="0" xfId="8" applyFont="1" applyFill="1" applyAlignment="1">
      <alignment horizontal="left" vertical="center"/>
    </xf>
    <xf numFmtId="164" fontId="16" fillId="2" borderId="1" xfId="8" applyFont="1" applyFill="1" applyBorder="1" applyAlignment="1">
      <alignment horizontal="center" vertical="center"/>
    </xf>
    <xf numFmtId="164" fontId="16" fillId="2" borderId="6" xfId="8" applyFont="1" applyFill="1" applyBorder="1" applyAlignment="1">
      <alignment horizontal="center" vertical="center"/>
    </xf>
    <xf numFmtId="164" fontId="16" fillId="2" borderId="8" xfId="8" applyFont="1" applyFill="1" applyBorder="1" applyAlignment="1">
      <alignment horizontal="center" vertical="center"/>
    </xf>
    <xf numFmtId="17" fontId="14" fillId="0" borderId="0" xfId="7" applyNumberFormat="1" applyFont="1" applyFill="1" applyBorder="1" applyAlignment="1">
      <alignment horizontal="left" vertical="center" wrapText="1"/>
    </xf>
    <xf numFmtId="164" fontId="14" fillId="0" borderId="0" xfId="8" applyFont="1" applyFill="1" applyAlignment="1">
      <alignment horizontal="left"/>
    </xf>
    <xf numFmtId="164" fontId="20" fillId="3" borderId="0" xfId="9" applyFont="1" applyFill="1" applyAlignment="1">
      <alignment horizontal="left"/>
    </xf>
    <xf numFmtId="164" fontId="16" fillId="2" borderId="3" xfId="3" applyNumberFormat="1" applyFont="1" applyFill="1" applyBorder="1" applyAlignment="1">
      <alignment horizontal="center" vertical="center" wrapText="1"/>
    </xf>
    <xf numFmtId="164" fontId="16" fillId="2" borderId="5" xfId="3" applyNumberFormat="1" applyFont="1" applyFill="1" applyBorder="1" applyAlignment="1">
      <alignment horizontal="center" vertical="center" wrapText="1"/>
    </xf>
    <xf numFmtId="164" fontId="16" fillId="2" borderId="1" xfId="3" applyNumberFormat="1" applyFont="1" applyFill="1" applyBorder="1" applyAlignment="1">
      <alignment horizontal="center" vertical="center"/>
    </xf>
    <xf numFmtId="164" fontId="7" fillId="2" borderId="1" xfId="3" applyNumberFormat="1" applyFont="1" applyFill="1" applyBorder="1" applyAlignment="1">
      <alignment horizontal="center" vertical="center"/>
    </xf>
    <xf numFmtId="164" fontId="16" fillId="0" borderId="0" xfId="7" applyFont="1" applyFill="1" applyAlignment="1">
      <alignment horizontal="left" wrapText="1"/>
    </xf>
    <xf numFmtId="164" fontId="36" fillId="0" borderId="2" xfId="3" applyFont="1" applyBorder="1" applyAlignment="1">
      <alignment horizontal="left" wrapText="1"/>
    </xf>
    <xf numFmtId="171" fontId="8" fillId="2" borderId="3" xfId="3" applyNumberFormat="1" applyFont="1" applyFill="1" applyBorder="1" applyAlignment="1">
      <alignment horizontal="center" vertical="center" wrapText="1"/>
    </xf>
    <xf numFmtId="171" fontId="8" fillId="2" borderId="5" xfId="3" applyNumberFormat="1" applyFont="1" applyFill="1" applyBorder="1" applyAlignment="1">
      <alignment horizontal="center" vertical="center" wrapText="1"/>
    </xf>
    <xf numFmtId="171" fontId="8" fillId="2" borderId="1" xfId="3" applyNumberFormat="1" applyFont="1" applyFill="1" applyBorder="1" applyAlignment="1">
      <alignment horizontal="center" wrapText="1"/>
    </xf>
    <xf numFmtId="164" fontId="16" fillId="2" borderId="1" xfId="6" applyFont="1" applyFill="1" applyBorder="1" applyAlignment="1">
      <alignment horizontal="center" vertical="center"/>
    </xf>
    <xf numFmtId="164" fontId="16" fillId="2" borderId="6" xfId="6" applyFont="1" applyFill="1" applyBorder="1" applyAlignment="1">
      <alignment horizontal="center" vertical="center" wrapText="1"/>
    </xf>
    <xf numFmtId="164" fontId="16" fillId="2" borderId="8" xfId="6" applyFont="1" applyFill="1" applyBorder="1" applyAlignment="1">
      <alignment horizontal="center" vertical="center" wrapText="1"/>
    </xf>
    <xf numFmtId="164" fontId="16" fillId="0" borderId="0" xfId="3" applyNumberFormat="1" applyFont="1" applyFill="1" applyBorder="1" applyAlignment="1">
      <alignment horizontal="left" wrapText="1"/>
    </xf>
    <xf numFmtId="164" fontId="16" fillId="0" borderId="0" xfId="3" applyNumberFormat="1" applyFont="1" applyFill="1" applyBorder="1" applyAlignment="1">
      <alignment horizontal="left" vertical="center" wrapText="1"/>
    </xf>
    <xf numFmtId="164" fontId="16" fillId="2" borderId="14" xfId="4" applyFont="1" applyFill="1" applyBorder="1" applyAlignment="1">
      <alignment horizontal="justify" vertical="justify" wrapText="1"/>
    </xf>
    <xf numFmtId="164" fontId="1" fillId="0" borderId="15" xfId="3" applyBorder="1"/>
    <xf numFmtId="164" fontId="1" fillId="0" borderId="16" xfId="3" applyBorder="1"/>
    <xf numFmtId="164" fontId="16" fillId="2" borderId="10" xfId="4" applyFont="1" applyFill="1" applyBorder="1" applyAlignment="1">
      <alignment horizontal="center" vertical="center" wrapText="1"/>
    </xf>
    <xf numFmtId="164" fontId="16" fillId="2" borderId="11" xfId="4" applyFont="1" applyFill="1" applyBorder="1" applyAlignment="1">
      <alignment horizontal="center" vertical="center" wrapText="1"/>
    </xf>
    <xf numFmtId="164" fontId="16" fillId="2" borderId="12" xfId="4" applyFont="1" applyFill="1" applyBorder="1" applyAlignment="1">
      <alignment horizontal="center" vertical="center" wrapText="1"/>
    </xf>
    <xf numFmtId="164" fontId="16" fillId="2" borderId="13" xfId="4" applyFont="1" applyFill="1" applyBorder="1" applyAlignment="1">
      <alignment horizontal="center" vertical="center" wrapText="1"/>
    </xf>
    <xf numFmtId="164" fontId="16" fillId="2" borderId="10" xfId="4" applyFont="1" applyFill="1" applyBorder="1" applyAlignment="1">
      <alignment horizontal="center" vertical="center"/>
    </xf>
    <xf numFmtId="164" fontId="16" fillId="2" borderId="11" xfId="4" applyFont="1" applyFill="1" applyBorder="1" applyAlignment="1">
      <alignment horizontal="center" vertical="center"/>
    </xf>
    <xf numFmtId="164" fontId="16" fillId="2" borderId="12" xfId="4" applyFont="1" applyFill="1" applyBorder="1" applyAlignment="1">
      <alignment horizontal="center" vertical="center"/>
    </xf>
    <xf numFmtId="164" fontId="16" fillId="2" borderId="13" xfId="4" applyFont="1" applyFill="1" applyBorder="1" applyAlignment="1">
      <alignment horizontal="center" vertical="center"/>
    </xf>
    <xf numFmtId="164" fontId="16" fillId="2" borderId="8" xfId="4" applyFont="1" applyFill="1" applyBorder="1" applyAlignment="1">
      <alignment horizontal="center" vertical="center" wrapText="1"/>
    </xf>
    <xf numFmtId="164" fontId="16" fillId="0" borderId="0" xfId="4" applyFont="1" applyBorder="1" applyAlignment="1">
      <alignment horizontal="left" vertical="center"/>
    </xf>
    <xf numFmtId="164" fontId="20" fillId="0" borderId="0" xfId="4" applyFont="1" applyAlignment="1">
      <alignment horizontal="left"/>
    </xf>
    <xf numFmtId="164" fontId="16" fillId="2" borderId="14" xfId="4" applyFont="1" applyFill="1" applyBorder="1" applyAlignment="1">
      <alignment horizontal="center" vertical="justify" wrapText="1" readingOrder="1"/>
    </xf>
    <xf numFmtId="164" fontId="20" fillId="0" borderId="0" xfId="6" applyFont="1" applyFill="1" applyBorder="1" applyAlignment="1">
      <alignment horizontal="left" wrapText="1"/>
    </xf>
    <xf numFmtId="164" fontId="14" fillId="0" borderId="0" xfId="3" applyNumberFormat="1" applyFont="1" applyFill="1" applyBorder="1" applyAlignment="1">
      <alignment horizontal="left" wrapText="1"/>
    </xf>
    <xf numFmtId="164" fontId="16" fillId="0" borderId="0" xfId="6" applyFont="1" applyFill="1" applyBorder="1" applyAlignment="1">
      <alignment horizontal="left"/>
    </xf>
    <xf numFmtId="164" fontId="16" fillId="3" borderId="0" xfId="3" applyNumberFormat="1" applyFont="1" applyFill="1" applyBorder="1" applyAlignment="1">
      <alignment horizontal="left"/>
    </xf>
    <xf numFmtId="164" fontId="20" fillId="0" borderId="0" xfId="14" applyFont="1" applyBorder="1" applyAlignment="1">
      <alignment horizontal="left" vertical="top"/>
    </xf>
    <xf numFmtId="164" fontId="19" fillId="0" borderId="0" xfId="14" applyFont="1" applyBorder="1" applyAlignment="1">
      <alignment horizontal="left" vertical="top"/>
    </xf>
    <xf numFmtId="164" fontId="16" fillId="2" borderId="3" xfId="14" applyFont="1" applyFill="1" applyBorder="1" applyAlignment="1">
      <alignment horizontal="left" vertical="top" wrapText="1"/>
    </xf>
    <xf numFmtId="164" fontId="16" fillId="2" borderId="5" xfId="14" applyFont="1" applyFill="1" applyBorder="1" applyAlignment="1">
      <alignment horizontal="left" vertical="top" wrapText="1"/>
    </xf>
    <xf numFmtId="164" fontId="16" fillId="2" borderId="3" xfId="3" applyFont="1" applyFill="1" applyBorder="1" applyAlignment="1">
      <alignment horizontal="center" vertical="top" wrapText="1"/>
    </xf>
    <xf numFmtId="164" fontId="16" fillId="2" borderId="5" xfId="3" applyFont="1" applyFill="1" applyBorder="1" applyAlignment="1">
      <alignment horizontal="center" vertical="top" wrapText="1"/>
    </xf>
    <xf numFmtId="3" fontId="16" fillId="2" borderId="3" xfId="3" applyNumberFormat="1" applyFont="1" applyFill="1" applyBorder="1" applyAlignment="1">
      <alignment horizontal="center" vertical="top" wrapText="1"/>
    </xf>
    <xf numFmtId="3" fontId="16" fillId="2" borderId="5" xfId="3" applyNumberFormat="1" applyFont="1" applyFill="1" applyBorder="1" applyAlignment="1">
      <alignment horizontal="center" vertical="top" wrapText="1"/>
    </xf>
    <xf numFmtId="174" fontId="16" fillId="2" borderId="1" xfId="14" applyNumberFormat="1" applyFont="1" applyFill="1" applyBorder="1" applyAlignment="1">
      <alignment horizontal="center" vertical="top" wrapText="1"/>
    </xf>
    <xf numFmtId="3" fontId="16" fillId="2" borderId="1" xfId="14" applyNumberFormat="1" applyFont="1" applyFill="1" applyBorder="1" applyAlignment="1">
      <alignment horizontal="center" vertical="top" wrapText="1"/>
    </xf>
    <xf numFmtId="164" fontId="16" fillId="2" borderId="6" xfId="14" applyFont="1" applyFill="1" applyBorder="1" applyAlignment="1">
      <alignment horizontal="center" vertical="center" wrapText="1"/>
    </xf>
    <xf numFmtId="164" fontId="16" fillId="2" borderId="7" xfId="14" applyFont="1" applyFill="1" applyBorder="1" applyAlignment="1">
      <alignment horizontal="center" vertical="center" wrapText="1"/>
    </xf>
    <xf numFmtId="164" fontId="16" fillId="2" borderId="8" xfId="14" applyFont="1" applyFill="1" applyBorder="1" applyAlignment="1">
      <alignment horizontal="center" vertical="center" wrapText="1"/>
    </xf>
    <xf numFmtId="3" fontId="16" fillId="2" borderId="3" xfId="16" applyNumberFormat="1" applyFont="1" applyFill="1" applyBorder="1" applyAlignment="1">
      <alignment horizontal="center" vertical="center" wrapText="1"/>
    </xf>
    <xf numFmtId="164" fontId="18" fillId="2" borderId="4" xfId="16" applyFont="1" applyFill="1" applyBorder="1" applyAlignment="1">
      <alignment horizontal="center" vertical="center"/>
    </xf>
    <xf numFmtId="164" fontId="18" fillId="2" borderId="5" xfId="16" applyFont="1" applyFill="1" applyBorder="1" applyAlignment="1">
      <alignment horizontal="center" vertical="center"/>
    </xf>
    <xf numFmtId="164" fontId="16" fillId="2" borderId="6" xfId="16" applyFont="1" applyFill="1" applyBorder="1" applyAlignment="1">
      <alignment horizontal="center" vertical="center" wrapText="1"/>
    </xf>
    <xf numFmtId="164" fontId="16" fillId="2" borderId="7" xfId="16" applyFont="1" applyFill="1" applyBorder="1" applyAlignment="1">
      <alignment horizontal="center" vertical="center" wrapText="1"/>
    </xf>
    <xf numFmtId="164" fontId="16" fillId="2" borderId="8" xfId="16" applyFont="1" applyFill="1" applyBorder="1" applyAlignment="1">
      <alignment horizontal="center" vertical="center" wrapText="1"/>
    </xf>
    <xf numFmtId="164" fontId="16" fillId="2" borderId="3" xfId="16" applyFont="1" applyFill="1" applyBorder="1" applyAlignment="1">
      <alignment horizontal="center" vertical="center" wrapText="1"/>
    </xf>
    <xf numFmtId="164" fontId="20" fillId="0" borderId="0" xfId="16" applyFont="1" applyFill="1" applyBorder="1" applyAlignment="1">
      <alignment horizontal="left" vertical="top"/>
    </xf>
    <xf numFmtId="164" fontId="19" fillId="0" borderId="0" xfId="16" applyFont="1" applyFill="1" applyBorder="1" applyAlignment="1">
      <alignment horizontal="left" vertical="top"/>
    </xf>
    <xf numFmtId="174" fontId="16" fillId="2" borderId="3" xfId="16" applyNumberFormat="1" applyFont="1" applyFill="1" applyBorder="1" applyAlignment="1">
      <alignment horizontal="center" vertical="center" wrapText="1"/>
    </xf>
    <xf numFmtId="164" fontId="14" fillId="0" borderId="0" xfId="6" applyFont="1" applyFill="1" applyBorder="1" applyAlignment="1">
      <alignment horizontal="left" vertical="top" wrapText="1"/>
    </xf>
    <xf numFmtId="164" fontId="14" fillId="0" borderId="0" xfId="6" applyFont="1" applyFill="1" applyAlignment="1">
      <alignment horizontal="left" vertical="center" wrapText="1"/>
    </xf>
    <xf numFmtId="164" fontId="20" fillId="0" borderId="2" xfId="18" applyFont="1" applyFill="1" applyBorder="1" applyAlignment="1">
      <alignment horizontal="left" vertical="center" wrapText="1"/>
    </xf>
    <xf numFmtId="164" fontId="16" fillId="2" borderId="6" xfId="18" applyFont="1" applyFill="1" applyBorder="1" applyAlignment="1">
      <alignment horizontal="center" vertical="center"/>
    </xf>
    <xf numFmtId="164" fontId="16" fillId="2" borderId="7" xfId="18" applyFont="1" applyFill="1" applyBorder="1" applyAlignment="1">
      <alignment horizontal="center" vertical="center"/>
    </xf>
    <xf numFmtId="164" fontId="16" fillId="2" borderId="8" xfId="18" applyFont="1" applyFill="1" applyBorder="1" applyAlignment="1">
      <alignment horizontal="center" vertical="center"/>
    </xf>
    <xf numFmtId="164" fontId="16" fillId="2" borderId="3" xfId="18" applyFont="1" applyFill="1" applyBorder="1" applyAlignment="1">
      <alignment horizontal="center" vertical="center" wrapText="1"/>
    </xf>
    <xf numFmtId="164" fontId="2" fillId="2" borderId="5" xfId="3" applyFont="1" applyFill="1" applyBorder="1" applyAlignment="1">
      <alignment horizontal="center" vertical="center" wrapText="1"/>
    </xf>
    <xf numFmtId="0" fontId="42" fillId="5" borderId="3" xfId="30" applyNumberFormat="1" applyFont="1" applyFill="1" applyBorder="1" applyAlignment="1">
      <alignment horizontal="center" vertical="center" wrapText="1"/>
    </xf>
    <xf numFmtId="0" fontId="42" fillId="5" borderId="5" xfId="30" applyNumberFormat="1" applyFont="1" applyFill="1" applyBorder="1" applyAlignment="1">
      <alignment horizontal="center" vertical="center" wrapText="1"/>
    </xf>
    <xf numFmtId="0" fontId="42" fillId="5" borderId="6" xfId="3" applyNumberFormat="1" applyFont="1" applyFill="1" applyBorder="1" applyAlignment="1">
      <alignment horizontal="center" vertical="center"/>
    </xf>
    <xf numFmtId="0" fontId="42" fillId="5" borderId="7" xfId="3" applyNumberFormat="1" applyFont="1" applyFill="1" applyBorder="1" applyAlignment="1">
      <alignment horizontal="center" vertical="center"/>
    </xf>
    <xf numFmtId="0" fontId="42" fillId="5" borderId="8" xfId="3" applyNumberFormat="1" applyFont="1" applyFill="1" applyBorder="1" applyAlignment="1">
      <alignment horizontal="center" vertical="center"/>
    </xf>
    <xf numFmtId="0" fontId="42" fillId="5" borderId="6" xfId="30" applyNumberFormat="1" applyFont="1" applyFill="1" applyBorder="1" applyAlignment="1">
      <alignment horizontal="center" vertical="center"/>
    </xf>
    <xf numFmtId="0" fontId="42" fillId="5" borderId="7" xfId="30" applyNumberFormat="1" applyFont="1" applyFill="1" applyBorder="1" applyAlignment="1">
      <alignment horizontal="center" vertical="center"/>
    </xf>
    <xf numFmtId="0" fontId="42" fillId="5" borderId="8" xfId="30" applyNumberFormat="1" applyFont="1" applyFill="1" applyBorder="1" applyAlignment="1">
      <alignment horizontal="center" vertical="center"/>
    </xf>
    <xf numFmtId="164" fontId="14" fillId="0" borderId="0" xfId="31" applyFont="1" applyFill="1" applyAlignment="1">
      <alignment horizontal="left" vertical="top" wrapText="1"/>
    </xf>
    <xf numFmtId="164" fontId="20" fillId="0" borderId="0" xfId="31" applyFont="1" applyBorder="1" applyAlignment="1">
      <alignment horizontal="left" vertical="top"/>
    </xf>
    <xf numFmtId="164" fontId="19" fillId="0" borderId="0" xfId="31" applyFont="1" applyBorder="1" applyAlignment="1">
      <alignment horizontal="left" vertical="top"/>
    </xf>
    <xf numFmtId="0" fontId="44" fillId="0" borderId="0" xfId="30" applyNumberFormat="1" applyFont="1" applyFill="1" applyBorder="1" applyAlignment="1">
      <alignment horizontal="justify" vertical="top" wrapText="1"/>
    </xf>
    <xf numFmtId="0" fontId="44" fillId="0" borderId="0" xfId="30" applyNumberFormat="1" applyFont="1" applyFill="1" applyBorder="1" applyAlignment="1">
      <alignment horizontal="left" vertical="top" wrapText="1"/>
    </xf>
    <xf numFmtId="164" fontId="20" fillId="0" borderId="0" xfId="33" applyFont="1" applyFill="1" applyBorder="1" applyAlignment="1">
      <alignment horizontal="left" vertical="top"/>
    </xf>
    <xf numFmtId="164" fontId="19" fillId="0" borderId="0" xfId="33" applyFont="1" applyFill="1" applyAlignment="1">
      <alignment vertical="top"/>
    </xf>
    <xf numFmtId="164" fontId="20" fillId="0" borderId="0" xfId="26" applyFont="1" applyBorder="1" applyAlignment="1">
      <alignment vertical="center" wrapText="1"/>
    </xf>
    <xf numFmtId="164" fontId="16" fillId="2" borderId="3" xfId="26" applyFont="1" applyFill="1" applyBorder="1" applyAlignment="1">
      <alignment horizontal="center" vertical="center" wrapText="1"/>
    </xf>
    <xf numFmtId="164" fontId="16" fillId="2" borderId="5" xfId="26" applyFont="1" applyFill="1" applyBorder="1" applyAlignment="1">
      <alignment horizontal="center" vertical="center" wrapText="1"/>
    </xf>
    <xf numFmtId="164" fontId="16" fillId="2" borderId="6" xfId="26" applyFont="1" applyFill="1" applyBorder="1" applyAlignment="1">
      <alignment horizontal="center" vertical="center"/>
    </xf>
    <xf numFmtId="164" fontId="16" fillId="2" borderId="7" xfId="26" applyFont="1" applyFill="1" applyBorder="1" applyAlignment="1">
      <alignment horizontal="center" vertical="center"/>
    </xf>
    <xf numFmtId="164" fontId="16" fillId="2" borderId="8" xfId="26" applyFont="1" applyFill="1" applyBorder="1" applyAlignment="1">
      <alignment horizontal="center" vertical="center"/>
    </xf>
    <xf numFmtId="0" fontId="16" fillId="0" borderId="0" xfId="26" applyNumberFormat="1" applyFont="1" applyBorder="1" applyAlignment="1">
      <alignment horizontal="left" vertical="top" wrapText="1"/>
    </xf>
    <xf numFmtId="3" fontId="16" fillId="2" borderId="3" xfId="3" applyNumberFormat="1" applyFont="1" applyFill="1" applyBorder="1" applyAlignment="1">
      <alignment horizontal="center" vertical="center" wrapText="1"/>
    </xf>
    <xf numFmtId="3" fontId="16" fillId="2" borderId="5" xfId="3" applyNumberFormat="1" applyFont="1" applyFill="1" applyBorder="1" applyAlignment="1">
      <alignment horizontal="center" vertical="center" wrapText="1"/>
    </xf>
    <xf numFmtId="164" fontId="16" fillId="2" borderId="3" xfId="25" applyNumberFormat="1" applyFont="1" applyFill="1" applyBorder="1" applyAlignment="1">
      <alignment horizontal="center" vertical="center" wrapText="1"/>
    </xf>
    <xf numFmtId="164" fontId="16" fillId="2" borderId="5" xfId="25" applyNumberFormat="1" applyFont="1" applyFill="1" applyBorder="1" applyAlignment="1">
      <alignment horizontal="center" vertical="center" wrapText="1"/>
    </xf>
    <xf numFmtId="164" fontId="16" fillId="0" borderId="0" xfId="6" applyFont="1" applyBorder="1" applyAlignment="1">
      <alignment horizontal="left" wrapText="1"/>
    </xf>
    <xf numFmtId="164" fontId="20" fillId="0" borderId="2" xfId="24" applyFont="1" applyBorder="1" applyAlignment="1">
      <alignment horizontal="left"/>
    </xf>
    <xf numFmtId="164" fontId="16" fillId="2" borderId="3" xfId="24" applyFont="1" applyFill="1" applyBorder="1" applyAlignment="1">
      <alignment horizontal="center" vertical="center" wrapText="1"/>
    </xf>
    <xf numFmtId="164" fontId="16" fillId="2" borderId="4" xfId="24" applyFont="1" applyFill="1" applyBorder="1" applyAlignment="1">
      <alignment horizontal="center" vertical="center" wrapText="1"/>
    </xf>
    <xf numFmtId="164" fontId="16" fillId="2" borderId="5" xfId="24" applyFont="1" applyFill="1" applyBorder="1" applyAlignment="1">
      <alignment horizontal="center" vertical="center" wrapText="1"/>
    </xf>
    <xf numFmtId="164" fontId="16" fillId="2" borderId="1" xfId="24" applyFont="1" applyFill="1" applyBorder="1" applyAlignment="1">
      <alignment horizontal="center"/>
    </xf>
    <xf numFmtId="164" fontId="14" fillId="3" borderId="0" xfId="0" applyNumberFormat="1" applyFont="1" applyFill="1" applyBorder="1" applyAlignment="1">
      <alignment horizontal="left" wrapText="1"/>
    </xf>
    <xf numFmtId="164" fontId="20" fillId="0" borderId="0" xfId="28" applyFont="1" applyBorder="1" applyAlignment="1">
      <alignment horizontal="left" vertical="top"/>
    </xf>
    <xf numFmtId="164" fontId="24" fillId="0" borderId="0" xfId="28" applyFont="1" applyBorder="1" applyAlignment="1">
      <alignment vertical="top" wrapText="1"/>
    </xf>
    <xf numFmtId="164" fontId="14" fillId="0" borderId="0" xfId="32" applyFont="1" applyFill="1" applyBorder="1" applyAlignment="1">
      <alignment horizontal="left" vertical="center" wrapText="1"/>
    </xf>
    <xf numFmtId="164" fontId="20" fillId="0" borderId="0" xfId="32" applyFont="1" applyBorder="1" applyAlignment="1">
      <alignment horizontal="left" wrapText="1"/>
    </xf>
    <xf numFmtId="164" fontId="16" fillId="2" borderId="6" xfId="32" applyFont="1" applyFill="1" applyBorder="1" applyAlignment="1">
      <alignment horizontal="center" vertical="center"/>
    </xf>
    <xf numFmtId="164" fontId="16" fillId="2" borderId="7" xfId="32" applyFont="1" applyFill="1" applyBorder="1" applyAlignment="1">
      <alignment horizontal="center" vertical="center"/>
    </xf>
    <xf numFmtId="164" fontId="16" fillId="2" borderId="8" xfId="32" applyFont="1" applyFill="1" applyBorder="1" applyAlignment="1">
      <alignment horizontal="center" vertical="center"/>
    </xf>
    <xf numFmtId="164" fontId="16" fillId="8" borderId="1" xfId="32" applyFont="1" applyFill="1" applyBorder="1" applyAlignment="1">
      <alignment horizontal="center" vertical="center"/>
    </xf>
    <xf numFmtId="2" fontId="16" fillId="8" borderId="1" xfId="32" applyNumberFormat="1" applyFont="1" applyFill="1" applyBorder="1" applyAlignment="1">
      <alignment horizontal="center" vertical="center"/>
    </xf>
    <xf numFmtId="164" fontId="20" fillId="0" borderId="0" xfId="32" applyFont="1" applyBorder="1" applyAlignment="1">
      <alignment horizontal="left" vertical="top"/>
    </xf>
    <xf numFmtId="164" fontId="19" fillId="0" borderId="0" xfId="32" applyFont="1" applyBorder="1" applyAlignment="1">
      <alignment horizontal="left" vertical="top"/>
    </xf>
    <xf numFmtId="164" fontId="20" fillId="0" borderId="0" xfId="32" applyFont="1" applyBorder="1" applyAlignment="1">
      <alignment horizontal="left"/>
    </xf>
    <xf numFmtId="164" fontId="19" fillId="0" borderId="0" xfId="32" applyFont="1" applyBorder="1" applyAlignment="1">
      <alignment horizontal="left"/>
    </xf>
    <xf numFmtId="164" fontId="16" fillId="3" borderId="0" xfId="0" applyNumberFormat="1" applyFont="1" applyFill="1" applyBorder="1" applyAlignment="1">
      <alignment horizontal="left" wrapText="1"/>
    </xf>
    <xf numFmtId="164" fontId="16" fillId="2" borderId="1" xfId="32" applyFont="1" applyFill="1" applyBorder="1" applyAlignment="1">
      <alignment horizontal="center" vertical="center"/>
    </xf>
    <xf numFmtId="3" fontId="16" fillId="2" borderId="1" xfId="32" applyNumberFormat="1" applyFont="1" applyFill="1" applyBorder="1" applyAlignment="1">
      <alignment horizontal="center" vertical="center" wrapText="1"/>
    </xf>
    <xf numFmtId="3" fontId="18" fillId="2" borderId="1" xfId="32" applyNumberFormat="1" applyFont="1" applyFill="1" applyBorder="1" applyAlignment="1">
      <alignment vertical="center"/>
    </xf>
    <xf numFmtId="164" fontId="16" fillId="2" borderId="3" xfId="32" applyFont="1" applyFill="1" applyBorder="1" applyAlignment="1">
      <alignment horizontal="left" vertical="center" wrapText="1"/>
    </xf>
    <xf numFmtId="164" fontId="16" fillId="2" borderId="4" xfId="32" applyFont="1" applyFill="1" applyBorder="1" applyAlignment="1">
      <alignment horizontal="left" vertical="center" wrapText="1"/>
    </xf>
    <xf numFmtId="164" fontId="16" fillId="2" borderId="5" xfId="32" applyFont="1" applyFill="1" applyBorder="1" applyAlignment="1">
      <alignment horizontal="left" vertical="center" wrapText="1"/>
    </xf>
    <xf numFmtId="164" fontId="16" fillId="2" borderId="3" xfId="32" applyFont="1" applyFill="1" applyBorder="1" applyAlignment="1">
      <alignment horizontal="center" vertical="center" wrapText="1"/>
    </xf>
    <xf numFmtId="164" fontId="16" fillId="2" borderId="4" xfId="32" applyFont="1" applyFill="1" applyBorder="1" applyAlignment="1">
      <alignment horizontal="center" vertical="center" wrapText="1"/>
    </xf>
    <xf numFmtId="164" fontId="18" fillId="2" borderId="5" xfId="32" applyFont="1" applyFill="1" applyBorder="1" applyAlignment="1">
      <alignment vertical="center"/>
    </xf>
    <xf numFmtId="164" fontId="16" fillId="2" borderId="10" xfId="32" applyFont="1" applyFill="1" applyBorder="1" applyAlignment="1">
      <alignment horizontal="center" vertical="center"/>
    </xf>
    <xf numFmtId="164" fontId="18" fillId="2" borderId="11" xfId="32" applyFont="1" applyFill="1" applyBorder="1" applyAlignment="1">
      <alignment horizontal="center" vertical="center"/>
    </xf>
    <xf numFmtId="164" fontId="18" fillId="2" borderId="12" xfId="32" applyFont="1" applyFill="1" applyBorder="1" applyAlignment="1">
      <alignment horizontal="center" vertical="center"/>
    </xf>
    <xf numFmtId="164" fontId="18" fillId="2" borderId="13" xfId="32" applyFont="1" applyFill="1" applyBorder="1" applyAlignment="1">
      <alignment horizontal="center" vertical="center"/>
    </xf>
    <xf numFmtId="164" fontId="18" fillId="2" borderId="11" xfId="32" applyFont="1" applyFill="1" applyBorder="1" applyAlignment="1">
      <alignment vertical="center"/>
    </xf>
    <xf numFmtId="164" fontId="18" fillId="2" borderId="12" xfId="32" applyFont="1" applyFill="1" applyBorder="1" applyAlignment="1">
      <alignment vertical="center"/>
    </xf>
    <xf numFmtId="164" fontId="18" fillId="2" borderId="13" xfId="32" applyFont="1" applyFill="1" applyBorder="1" applyAlignment="1">
      <alignment vertical="center"/>
    </xf>
    <xf numFmtId="164" fontId="16" fillId="2" borderId="10" xfId="32" applyFont="1" applyFill="1" applyBorder="1" applyAlignment="1">
      <alignment horizontal="center" vertical="top"/>
    </xf>
    <xf numFmtId="164" fontId="18" fillId="2" borderId="11" xfId="32" applyFont="1" applyFill="1" applyBorder="1" applyAlignment="1">
      <alignment horizontal="center" vertical="top"/>
    </xf>
    <xf numFmtId="164" fontId="18" fillId="2" borderId="12" xfId="32" applyFont="1" applyFill="1" applyBorder="1" applyAlignment="1">
      <alignment horizontal="center" vertical="top"/>
    </xf>
    <xf numFmtId="164" fontId="18" fillId="2" borderId="13" xfId="32" applyFont="1" applyFill="1" applyBorder="1" applyAlignment="1">
      <alignment horizontal="center" vertical="top"/>
    </xf>
    <xf numFmtId="164" fontId="18" fillId="2" borderId="11" xfId="32" applyFont="1" applyFill="1" applyBorder="1" applyAlignment="1">
      <alignment vertical="top"/>
    </xf>
    <xf numFmtId="164" fontId="18" fillId="2" borderId="12" xfId="32" applyFont="1" applyFill="1" applyBorder="1" applyAlignment="1">
      <alignment vertical="top"/>
    </xf>
    <xf numFmtId="164" fontId="18" fillId="2" borderId="13" xfId="32" applyFont="1" applyFill="1" applyBorder="1" applyAlignment="1">
      <alignment vertical="top"/>
    </xf>
    <xf numFmtId="164" fontId="16" fillId="2" borderId="6" xfId="32" applyFont="1" applyFill="1" applyBorder="1" applyAlignment="1">
      <alignment horizontal="center" vertical="top"/>
    </xf>
    <xf numFmtId="164" fontId="16" fillId="2" borderId="7" xfId="32" applyFont="1" applyFill="1" applyBorder="1" applyAlignment="1">
      <alignment horizontal="center" vertical="top"/>
    </xf>
    <xf numFmtId="164" fontId="16" fillId="2" borderId="8" xfId="32" applyFont="1" applyFill="1" applyBorder="1" applyAlignment="1">
      <alignment horizontal="center" vertical="top"/>
    </xf>
    <xf numFmtId="164" fontId="16" fillId="2" borderId="1" xfId="32" applyFont="1" applyFill="1" applyBorder="1" applyAlignment="1">
      <alignment horizontal="center" vertical="top"/>
    </xf>
    <xf numFmtId="3" fontId="16" fillId="2" borderId="1" xfId="32" applyNumberFormat="1" applyFont="1" applyFill="1" applyBorder="1" applyAlignment="1">
      <alignment horizontal="center" vertical="top" wrapText="1"/>
    </xf>
    <xf numFmtId="3" fontId="18" fillId="2" borderId="1" xfId="32" applyNumberFormat="1" applyFont="1" applyFill="1" applyBorder="1" applyAlignment="1">
      <alignment vertical="top"/>
    </xf>
    <xf numFmtId="164" fontId="16" fillId="2" borderId="3" xfId="32" applyFont="1" applyFill="1" applyBorder="1" applyAlignment="1">
      <alignment horizontal="center" vertical="center"/>
    </xf>
    <xf numFmtId="164" fontId="16" fillId="2" borderId="5" xfId="32" applyFont="1" applyFill="1" applyBorder="1" applyAlignment="1">
      <alignment horizontal="center" vertical="center"/>
    </xf>
    <xf numFmtId="164" fontId="16" fillId="2" borderId="3" xfId="32" applyFont="1" applyFill="1" applyBorder="1" applyAlignment="1">
      <alignment horizontal="center" vertical="top" wrapText="1"/>
    </xf>
    <xf numFmtId="164" fontId="16" fillId="2" borderId="5" xfId="32" applyFont="1" applyFill="1" applyBorder="1" applyAlignment="1">
      <alignment horizontal="center" vertical="top" wrapText="1"/>
    </xf>
    <xf numFmtId="164" fontId="20" fillId="0" borderId="2" xfId="32" applyFont="1" applyFill="1" applyBorder="1" applyAlignment="1">
      <alignment horizontal="left"/>
    </xf>
    <xf numFmtId="164" fontId="18" fillId="2" borderId="4" xfId="32" applyFont="1" applyFill="1" applyBorder="1" applyAlignment="1">
      <alignment horizontal="center" vertical="center"/>
    </xf>
    <xf numFmtId="164" fontId="18" fillId="2" borderId="5" xfId="32" applyFont="1" applyFill="1" applyBorder="1" applyAlignment="1">
      <alignment horizontal="center" vertical="center"/>
    </xf>
    <xf numFmtId="164" fontId="18" fillId="2" borderId="1" xfId="32" applyFont="1" applyFill="1" applyBorder="1" applyAlignment="1">
      <alignment horizontal="center" vertical="top"/>
    </xf>
    <xf numFmtId="164" fontId="16" fillId="2" borderId="1" xfId="32" applyFont="1" applyFill="1" applyBorder="1" applyAlignment="1">
      <alignment horizontal="center" vertical="top" wrapText="1"/>
    </xf>
    <xf numFmtId="0" fontId="7" fillId="2" borderId="3" xfId="0" applyNumberFormat="1" applyFont="1" applyFill="1" applyBorder="1" applyAlignment="1">
      <alignment horizontal="center" vertical="center"/>
    </xf>
    <xf numFmtId="0" fontId="7" fillId="2" borderId="5" xfId="0" applyNumberFormat="1" applyFont="1" applyFill="1" applyBorder="1" applyAlignment="1">
      <alignment horizontal="center" vertical="center"/>
    </xf>
    <xf numFmtId="0" fontId="7"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xf>
    <xf numFmtId="0" fontId="7" fillId="2" borderId="3" xfId="3" applyNumberFormat="1" applyFont="1" applyFill="1" applyBorder="1" applyAlignment="1">
      <alignment horizontal="center" vertical="center"/>
    </xf>
    <xf numFmtId="0" fontId="7" fillId="2" borderId="5" xfId="3" applyNumberFormat="1" applyFont="1" applyFill="1" applyBorder="1" applyAlignment="1">
      <alignment horizontal="center" vertical="center"/>
    </xf>
    <xf numFmtId="0" fontId="7" fillId="2" borderId="6" xfId="3" applyNumberFormat="1" applyFont="1" applyFill="1" applyBorder="1" applyAlignment="1">
      <alignment horizontal="center" wrapText="1"/>
    </xf>
    <xf numFmtId="0" fontId="7" fillId="2" borderId="7" xfId="3" applyNumberFormat="1" applyFont="1" applyFill="1" applyBorder="1" applyAlignment="1">
      <alignment horizontal="center" wrapText="1"/>
    </xf>
    <xf numFmtId="0" fontId="7" fillId="2" borderId="8" xfId="3" applyNumberFormat="1" applyFont="1" applyFill="1" applyBorder="1" applyAlignment="1">
      <alignment horizontal="center" wrapText="1"/>
    </xf>
    <xf numFmtId="0" fontId="42" fillId="2" borderId="6" xfId="3" applyNumberFormat="1" applyFont="1" applyFill="1" applyBorder="1" applyAlignment="1">
      <alignment horizontal="center" vertical="center" wrapText="1"/>
    </xf>
    <xf numFmtId="0" fontId="42" fillId="2" borderId="7" xfId="3" applyNumberFormat="1" applyFont="1" applyFill="1" applyBorder="1" applyAlignment="1">
      <alignment horizontal="center" vertical="center" wrapText="1"/>
    </xf>
    <xf numFmtId="0" fontId="42" fillId="2" borderId="8" xfId="3" applyNumberFormat="1" applyFont="1" applyFill="1" applyBorder="1" applyAlignment="1">
      <alignment horizontal="center" vertical="center" wrapText="1"/>
    </xf>
    <xf numFmtId="164" fontId="16" fillId="0" borderId="18" xfId="5" applyNumberFormat="1" applyFont="1" applyFill="1" applyBorder="1" applyAlignment="1">
      <alignment horizontal="left" vertical="top" wrapText="1"/>
    </xf>
    <xf numFmtId="164" fontId="20" fillId="0" borderId="0" xfId="5" applyFont="1" applyAlignment="1">
      <alignment horizontal="left" vertical="center"/>
    </xf>
    <xf numFmtId="164" fontId="16" fillId="9" borderId="3" xfId="5" applyNumberFormat="1" applyFont="1" applyFill="1" applyBorder="1" applyAlignment="1">
      <alignment horizontal="center" vertical="center" wrapText="1"/>
    </xf>
    <xf numFmtId="164" fontId="18" fillId="9" borderId="4" xfId="5" applyNumberFormat="1" applyFont="1" applyFill="1" applyBorder="1" applyAlignment="1">
      <alignment horizontal="center" vertical="center" wrapText="1"/>
    </xf>
    <xf numFmtId="164" fontId="18" fillId="9" borderId="5" xfId="5" applyNumberFormat="1" applyFont="1" applyFill="1" applyBorder="1" applyAlignment="1">
      <alignment horizontal="center" vertical="center" wrapText="1"/>
    </xf>
    <xf numFmtId="164" fontId="16" fillId="9" borderId="6" xfId="5" applyNumberFormat="1" applyFont="1" applyFill="1" applyBorder="1" applyAlignment="1">
      <alignment horizontal="center" vertical="center"/>
    </xf>
    <xf numFmtId="164" fontId="16" fillId="9" borderId="8" xfId="5" applyNumberFormat="1" applyFont="1" applyFill="1" applyBorder="1" applyAlignment="1">
      <alignment horizontal="center" vertical="center"/>
    </xf>
    <xf numFmtId="164" fontId="16" fillId="9" borderId="7" xfId="5" applyNumberFormat="1" applyFont="1" applyFill="1" applyBorder="1" applyAlignment="1">
      <alignment horizontal="center" vertical="center"/>
    </xf>
    <xf numFmtId="164" fontId="16" fillId="9" borderId="1" xfId="5" applyNumberFormat="1" applyFont="1" applyFill="1" applyBorder="1" applyAlignment="1">
      <alignment horizontal="center" vertical="center" wrapText="1"/>
    </xf>
    <xf numFmtId="164" fontId="57" fillId="9" borderId="1" xfId="32" applyNumberFormat="1" applyFont="1" applyFill="1" applyBorder="1" applyAlignment="1">
      <alignment horizontal="center" vertical="center" wrapText="1"/>
    </xf>
    <xf numFmtId="164" fontId="16" fillId="9" borderId="1" xfId="5" applyFont="1" applyFill="1" applyBorder="1" applyAlignment="1">
      <alignment horizontal="center" vertical="center" wrapText="1"/>
    </xf>
    <xf numFmtId="164" fontId="57" fillId="9" borderId="1" xfId="32" applyFont="1" applyFill="1" applyBorder="1" applyAlignment="1">
      <alignment horizontal="center" vertical="center" wrapText="1"/>
    </xf>
    <xf numFmtId="164" fontId="16" fillId="9" borderId="6" xfId="5" applyNumberFormat="1" applyFont="1" applyFill="1" applyBorder="1" applyAlignment="1">
      <alignment horizontal="center" vertical="center" wrapText="1"/>
    </xf>
    <xf numFmtId="164" fontId="16" fillId="9" borderId="8" xfId="5" applyNumberFormat="1" applyFont="1" applyFill="1" applyBorder="1" applyAlignment="1">
      <alignment horizontal="center" vertical="center" wrapText="1"/>
    </xf>
    <xf numFmtId="164" fontId="16" fillId="9" borderId="5" xfId="5" applyNumberFormat="1" applyFont="1" applyFill="1" applyBorder="1" applyAlignment="1">
      <alignment horizontal="center" vertical="center" wrapText="1"/>
    </xf>
    <xf numFmtId="164" fontId="16" fillId="0" borderId="0" xfId="0" applyNumberFormat="1" applyFont="1" applyFill="1" applyBorder="1" applyAlignment="1">
      <alignment horizontal="left" wrapText="1"/>
    </xf>
    <xf numFmtId="164" fontId="20" fillId="0" borderId="0" xfId="5" applyFont="1" applyFill="1" applyAlignment="1">
      <alignment horizontal="left" vertical="center"/>
    </xf>
    <xf numFmtId="164" fontId="16" fillId="9" borderId="1" xfId="32" applyFont="1" applyFill="1" applyBorder="1" applyAlignment="1">
      <alignment horizontal="center" vertical="center" wrapText="1"/>
    </xf>
    <xf numFmtId="164" fontId="16" fillId="9" borderId="1" xfId="32" applyFont="1" applyFill="1" applyBorder="1" applyAlignment="1">
      <alignment horizontal="center" vertical="center"/>
    </xf>
    <xf numFmtId="164" fontId="16" fillId="9" borderId="6" xfId="32" applyFont="1" applyFill="1" applyBorder="1" applyAlignment="1">
      <alignment horizontal="center" vertical="center"/>
    </xf>
    <xf numFmtId="164" fontId="16" fillId="9" borderId="7" xfId="32" applyFont="1" applyFill="1" applyBorder="1" applyAlignment="1">
      <alignment horizontal="center" vertical="center"/>
    </xf>
    <xf numFmtId="164" fontId="16" fillId="9" borderId="8" xfId="32" applyFont="1" applyFill="1" applyBorder="1" applyAlignment="1">
      <alignment horizontal="center" vertical="center"/>
    </xf>
    <xf numFmtId="3" fontId="16" fillId="9" borderId="1" xfId="32" applyNumberFormat="1" applyFont="1" applyFill="1" applyBorder="1" applyAlignment="1">
      <alignment horizontal="center" vertical="center" wrapText="1"/>
    </xf>
    <xf numFmtId="164" fontId="16" fillId="9" borderId="2" xfId="32" applyFont="1" applyFill="1" applyBorder="1" applyAlignment="1">
      <alignment horizontal="center" vertical="center"/>
    </xf>
    <xf numFmtId="164" fontId="16" fillId="9" borderId="13" xfId="32" applyFont="1" applyFill="1" applyBorder="1" applyAlignment="1">
      <alignment horizontal="center" vertical="center"/>
    </xf>
    <xf numFmtId="164" fontId="16" fillId="3" borderId="0" xfId="0" applyNumberFormat="1" applyFont="1" applyFill="1" applyBorder="1" applyAlignment="1">
      <alignment horizontal="left"/>
    </xf>
    <xf numFmtId="164" fontId="14" fillId="3" borderId="0" xfId="0" applyNumberFormat="1" applyFont="1" applyFill="1" applyBorder="1" applyAlignment="1">
      <alignment horizontal="left"/>
    </xf>
    <xf numFmtId="164" fontId="16" fillId="2" borderId="1" xfId="32" applyFont="1" applyFill="1" applyBorder="1" applyAlignment="1">
      <alignment horizontal="center" vertical="center" wrapText="1"/>
    </xf>
    <xf numFmtId="164" fontId="16" fillId="9" borderId="7" xfId="5" applyNumberFormat="1" applyFont="1" applyFill="1" applyBorder="1" applyAlignment="1">
      <alignment horizontal="center" vertical="center" wrapText="1"/>
    </xf>
    <xf numFmtId="164" fontId="16" fillId="9" borderId="3" xfId="32" applyFont="1" applyFill="1" applyBorder="1" applyAlignment="1">
      <alignment horizontal="center" vertical="center" wrapText="1"/>
    </xf>
    <xf numFmtId="164" fontId="16" fillId="9" borderId="5" xfId="32" applyFont="1" applyFill="1" applyBorder="1" applyAlignment="1">
      <alignment horizontal="center" vertical="center" wrapText="1"/>
    </xf>
    <xf numFmtId="164" fontId="18" fillId="9" borderId="1" xfId="5" applyNumberFormat="1" applyFont="1" applyFill="1" applyBorder="1" applyAlignment="1">
      <alignment horizontal="center" vertical="center" wrapText="1"/>
    </xf>
    <xf numFmtId="164" fontId="16" fillId="3" borderId="18" xfId="0" applyNumberFormat="1" applyFont="1" applyFill="1" applyBorder="1" applyAlignment="1">
      <alignment horizontal="left" wrapText="1"/>
    </xf>
    <xf numFmtId="164" fontId="18" fillId="9" borderId="4" xfId="5" applyNumberFormat="1" applyFont="1" applyFill="1" applyBorder="1" applyAlignment="1">
      <alignment vertical="center" wrapText="1"/>
    </xf>
    <xf numFmtId="164" fontId="18" fillId="9" borderId="5" xfId="5" applyNumberFormat="1" applyFont="1" applyFill="1" applyBorder="1" applyAlignment="1">
      <alignment vertical="center" wrapText="1"/>
    </xf>
    <xf numFmtId="164" fontId="16" fillId="9" borderId="1" xfId="5" applyNumberFormat="1" applyFont="1" applyFill="1" applyBorder="1" applyAlignment="1">
      <alignment horizontal="center" vertical="center"/>
    </xf>
    <xf numFmtId="164" fontId="16" fillId="9" borderId="5" xfId="5" applyNumberFormat="1" applyFont="1" applyFill="1" applyBorder="1" applyAlignment="1">
      <alignment horizontal="center" vertical="center"/>
    </xf>
    <xf numFmtId="164" fontId="16" fillId="9" borderId="10" xfId="5" applyNumberFormat="1" applyFont="1" applyFill="1" applyBorder="1" applyAlignment="1">
      <alignment horizontal="center" vertical="center"/>
    </xf>
    <xf numFmtId="164" fontId="16" fillId="9" borderId="11" xfId="5" applyNumberFormat="1" applyFont="1" applyFill="1" applyBorder="1" applyAlignment="1">
      <alignment horizontal="center" vertical="center"/>
    </xf>
    <xf numFmtId="0" fontId="7" fillId="5" borderId="11" xfId="30" applyNumberFormat="1" applyFont="1" applyFill="1" applyBorder="1" applyAlignment="1">
      <alignment horizontal="center" vertical="center"/>
    </xf>
    <xf numFmtId="0" fontId="7" fillId="5" borderId="13" xfId="30" applyNumberFormat="1" applyFont="1" applyFill="1" applyBorder="1" applyAlignment="1">
      <alignment horizontal="center" vertical="center"/>
    </xf>
    <xf numFmtId="0" fontId="7" fillId="5" borderId="6" xfId="30" applyNumberFormat="1" applyFont="1" applyFill="1" applyBorder="1" applyAlignment="1">
      <alignment horizontal="center" vertical="center" wrapText="1"/>
    </xf>
    <xf numFmtId="0" fontId="7" fillId="5" borderId="7" xfId="30" applyNumberFormat="1" applyFont="1" applyFill="1" applyBorder="1" applyAlignment="1">
      <alignment horizontal="center" vertical="center" wrapText="1"/>
    </xf>
    <xf numFmtId="0" fontId="7" fillId="5" borderId="8" xfId="30" applyNumberFormat="1" applyFont="1" applyFill="1" applyBorder="1" applyAlignment="1">
      <alignment horizontal="center" vertical="center" wrapText="1"/>
    </xf>
    <xf numFmtId="0" fontId="7" fillId="5" borderId="1" xfId="22" applyNumberFormat="1" applyFont="1" applyFill="1" applyBorder="1" applyAlignment="1">
      <alignment horizontal="center" vertical="top" wrapText="1"/>
    </xf>
    <xf numFmtId="0" fontId="7" fillId="5" borderId="3" xfId="22" applyNumberFormat="1" applyFont="1" applyFill="1" applyBorder="1" applyAlignment="1">
      <alignment horizontal="center" vertical="center"/>
    </xf>
    <xf numFmtId="0" fontId="7" fillId="5" borderId="5" xfId="22" applyNumberFormat="1" applyFont="1" applyFill="1" applyBorder="1" applyAlignment="1">
      <alignment horizontal="center" vertical="center"/>
    </xf>
    <xf numFmtId="0" fontId="7" fillId="5" borderId="3" xfId="30" applyNumberFormat="1" applyFont="1" applyFill="1" applyBorder="1" applyAlignment="1">
      <alignment horizontal="center" vertical="center"/>
    </xf>
    <xf numFmtId="0" fontId="7" fillId="5" borderId="5" xfId="30" applyNumberFormat="1" applyFont="1" applyFill="1" applyBorder="1" applyAlignment="1">
      <alignment horizontal="center" vertical="center"/>
    </xf>
    <xf numFmtId="0" fontId="7" fillId="5" borderId="6" xfId="30" applyNumberFormat="1" applyFont="1" applyFill="1" applyBorder="1" applyAlignment="1">
      <alignment horizontal="center"/>
    </xf>
    <xf numFmtId="0" fontId="7" fillId="5" borderId="7" xfId="30" applyNumberFormat="1" applyFont="1" applyFill="1" applyBorder="1" applyAlignment="1">
      <alignment horizontal="center"/>
    </xf>
    <xf numFmtId="0" fontId="7" fillId="5" borderId="8" xfId="30" applyNumberFormat="1" applyFont="1" applyFill="1" applyBorder="1" applyAlignment="1">
      <alignment horizontal="center"/>
    </xf>
    <xf numFmtId="164" fontId="16" fillId="2" borderId="1" xfId="5" applyNumberFormat="1" applyFont="1" applyFill="1" applyBorder="1" applyAlignment="1">
      <alignment horizontal="center" vertical="center" wrapText="1"/>
    </xf>
    <xf numFmtId="164" fontId="16" fillId="3" borderId="0" xfId="30" applyNumberFormat="1" applyFont="1" applyFill="1" applyBorder="1" applyAlignment="1">
      <alignment horizontal="left"/>
    </xf>
    <xf numFmtId="164" fontId="14" fillId="0" borderId="0" xfId="30" applyNumberFormat="1" applyFont="1" applyFill="1" applyBorder="1" applyAlignment="1">
      <alignment horizontal="left"/>
    </xf>
    <xf numFmtId="169" fontId="20" fillId="0" borderId="0" xfId="5" applyNumberFormat="1" applyFont="1" applyFill="1" applyBorder="1" applyAlignment="1">
      <alignment horizontal="left" vertical="top" wrapText="1"/>
    </xf>
    <xf numFmtId="169" fontId="16" fillId="7" borderId="3" xfId="5" applyNumberFormat="1" applyFont="1" applyFill="1" applyBorder="1" applyAlignment="1">
      <alignment horizontal="center" vertical="center" wrapText="1"/>
    </xf>
    <xf numFmtId="169" fontId="16" fillId="7" borderId="5" xfId="5" applyNumberFormat="1" applyFont="1" applyFill="1" applyBorder="1" applyAlignment="1">
      <alignment horizontal="center" vertical="center" wrapText="1"/>
    </xf>
    <xf numFmtId="169" fontId="16" fillId="5" borderId="1" xfId="5" applyNumberFormat="1" applyFont="1" applyFill="1" applyBorder="1" applyAlignment="1">
      <alignment horizontal="center" vertical="top"/>
    </xf>
    <xf numFmtId="164" fontId="20" fillId="0" borderId="0" xfId="4" applyFont="1" applyFill="1" applyAlignment="1">
      <alignment horizontal="left" vertical="top"/>
    </xf>
    <xf numFmtId="164" fontId="16" fillId="3" borderId="0" xfId="30" applyNumberFormat="1" applyFont="1" applyFill="1" applyBorder="1" applyAlignment="1">
      <alignment horizontal="left" wrapText="1"/>
    </xf>
    <xf numFmtId="164" fontId="20" fillId="0" borderId="0" xfId="4" applyFont="1" applyFill="1" applyAlignment="1">
      <alignment horizontal="left" vertical="top" wrapText="1"/>
    </xf>
    <xf numFmtId="17" fontId="16" fillId="3" borderId="0" xfId="7" applyNumberFormat="1" applyFont="1" applyFill="1" applyBorder="1" applyAlignment="1">
      <alignment horizontal="left" vertical="center" wrapText="1"/>
    </xf>
    <xf numFmtId="164" fontId="14" fillId="2" borderId="6" xfId="4" applyFont="1" applyFill="1" applyBorder="1" applyAlignment="1">
      <alignment horizontal="center" vertical="center" wrapText="1"/>
    </xf>
    <xf numFmtId="164" fontId="14" fillId="2" borderId="8" xfId="4" applyFont="1" applyFill="1" applyBorder="1" applyAlignment="1">
      <alignment horizontal="center" vertical="center" wrapText="1"/>
    </xf>
    <xf numFmtId="164" fontId="14" fillId="2" borderId="1" xfId="4" applyFont="1" applyFill="1" applyBorder="1" applyAlignment="1">
      <alignment horizontal="center" vertical="center"/>
    </xf>
    <xf numFmtId="0" fontId="16" fillId="3" borderId="0" xfId="30" applyNumberFormat="1" applyFont="1" applyFill="1" applyBorder="1" applyAlignment="1">
      <alignment horizontal="left" wrapText="1"/>
    </xf>
    <xf numFmtId="0" fontId="16" fillId="0" borderId="0" xfId="30" applyNumberFormat="1" applyFont="1" applyFill="1" applyBorder="1" applyAlignment="1">
      <alignment horizontal="left" wrapText="1"/>
    </xf>
    <xf numFmtId="164" fontId="14" fillId="2" borderId="14" xfId="4" applyFont="1" applyFill="1" applyBorder="1" applyAlignment="1">
      <alignment horizontal="left" vertical="center" wrapText="1"/>
    </xf>
    <xf numFmtId="164" fontId="14" fillId="2" borderId="16" xfId="4" applyFont="1" applyFill="1" applyBorder="1" applyAlignment="1">
      <alignment horizontal="left" vertical="center" wrapText="1"/>
    </xf>
    <xf numFmtId="164" fontId="14" fillId="2" borderId="1" xfId="4" applyFont="1" applyFill="1" applyBorder="1" applyAlignment="1">
      <alignment horizontal="center" vertical="center" wrapText="1"/>
    </xf>
    <xf numFmtId="164" fontId="24" fillId="0" borderId="0" xfId="7" applyFont="1" applyBorder="1" applyAlignment="1">
      <alignment horizontal="left" vertical="top" wrapText="1"/>
    </xf>
    <xf numFmtId="164" fontId="20" fillId="0" borderId="0" xfId="4" applyFont="1" applyFill="1" applyBorder="1" applyAlignment="1">
      <alignment horizontal="left" vertical="top"/>
    </xf>
    <xf numFmtId="164" fontId="16" fillId="2" borderId="30" xfId="4" applyFont="1" applyFill="1" applyBorder="1" applyAlignment="1">
      <alignment horizontal="center" vertical="center" wrapText="1"/>
    </xf>
    <xf numFmtId="164" fontId="16" fillId="2" borderId="28" xfId="4" applyFont="1" applyFill="1" applyBorder="1" applyAlignment="1">
      <alignment horizontal="center" vertical="center" wrapText="1"/>
    </xf>
    <xf numFmtId="164" fontId="16" fillId="2" borderId="26" xfId="4" applyFont="1" applyFill="1" applyBorder="1" applyAlignment="1">
      <alignment horizontal="center" vertical="top"/>
    </xf>
    <xf numFmtId="164" fontId="16" fillId="2" borderId="29" xfId="4" applyFont="1" applyFill="1" applyBorder="1" applyAlignment="1">
      <alignment horizontal="center" vertical="center" wrapText="1"/>
    </xf>
    <xf numFmtId="164" fontId="16" fillId="2" borderId="27" xfId="4" applyFont="1" applyFill="1" applyBorder="1" applyAlignment="1">
      <alignment horizontal="center" vertical="center"/>
    </xf>
    <xf numFmtId="169" fontId="16" fillId="2" borderId="6" xfId="4" applyNumberFormat="1" applyFont="1" applyFill="1" applyBorder="1" applyAlignment="1">
      <alignment horizontal="center" vertical="top" wrapText="1"/>
    </xf>
    <xf numFmtId="169" fontId="16" fillId="2" borderId="7" xfId="4" applyNumberFormat="1" applyFont="1" applyFill="1" applyBorder="1" applyAlignment="1">
      <alignment horizontal="center" vertical="top" wrapText="1"/>
    </xf>
    <xf numFmtId="169" fontId="16" fillId="2" borderId="8" xfId="4" applyNumberFormat="1" applyFont="1" applyFill="1" applyBorder="1" applyAlignment="1">
      <alignment horizontal="center" vertical="top" wrapText="1"/>
    </xf>
    <xf numFmtId="169" fontId="16" fillId="2" borderId="25" xfId="4" applyNumberFormat="1" applyFont="1" applyFill="1" applyBorder="1" applyAlignment="1">
      <alignment horizontal="center" vertical="top" wrapText="1"/>
    </xf>
    <xf numFmtId="169" fontId="16" fillId="2" borderId="24" xfId="4" applyNumberFormat="1" applyFont="1" applyFill="1" applyBorder="1" applyAlignment="1">
      <alignment horizontal="center" vertical="top" wrapText="1"/>
    </xf>
    <xf numFmtId="169" fontId="16" fillId="2" borderId="23" xfId="4" applyNumberFormat="1" applyFont="1" applyFill="1" applyBorder="1" applyAlignment="1">
      <alignment horizontal="center" vertical="top" wrapText="1"/>
    </xf>
    <xf numFmtId="164" fontId="16" fillId="3" borderId="31" xfId="30" applyNumberFormat="1" applyFont="1" applyFill="1" applyBorder="1" applyAlignment="1">
      <alignment horizontal="left" wrapText="1"/>
    </xf>
    <xf numFmtId="164" fontId="20" fillId="0" borderId="0" xfId="4" applyNumberFormat="1" applyFont="1" applyFill="1" applyBorder="1" applyAlignment="1">
      <alignment horizontal="left" vertical="top"/>
    </xf>
    <xf numFmtId="164" fontId="16" fillId="2" borderId="30" xfId="4" applyNumberFormat="1" applyFont="1" applyFill="1" applyBorder="1" applyAlignment="1">
      <alignment horizontal="center" vertical="center"/>
    </xf>
    <xf numFmtId="164" fontId="16" fillId="2" borderId="28" xfId="4" applyNumberFormat="1" applyFont="1" applyFill="1" applyBorder="1" applyAlignment="1">
      <alignment horizontal="center" vertical="center"/>
    </xf>
    <xf numFmtId="164" fontId="16" fillId="2" borderId="33" xfId="4" applyNumberFormat="1" applyFont="1" applyFill="1" applyBorder="1" applyAlignment="1">
      <alignment horizontal="center" vertical="top" wrapText="1"/>
    </xf>
    <xf numFmtId="164" fontId="16" fillId="2" borderId="24" xfId="4" applyNumberFormat="1" applyFont="1" applyFill="1" applyBorder="1" applyAlignment="1">
      <alignment horizontal="center" vertical="top" wrapText="1"/>
    </xf>
    <xf numFmtId="164" fontId="16" fillId="2" borderId="34" xfId="4" applyNumberFormat="1" applyFont="1" applyFill="1" applyBorder="1" applyAlignment="1">
      <alignment horizontal="center" vertical="top" wrapText="1"/>
    </xf>
    <xf numFmtId="169" fontId="16" fillId="2" borderId="33" xfId="4" applyNumberFormat="1" applyFont="1" applyFill="1" applyBorder="1" applyAlignment="1">
      <alignment horizontal="center" vertical="top" wrapText="1"/>
    </xf>
    <xf numFmtId="164" fontId="16" fillId="2" borderId="30" xfId="4" applyFont="1" applyFill="1" applyBorder="1" applyAlignment="1">
      <alignment horizontal="center" vertical="center"/>
    </xf>
    <xf numFmtId="164" fontId="16" fillId="2" borderId="37" xfId="4" applyFont="1" applyFill="1" applyBorder="1" applyAlignment="1">
      <alignment horizontal="center" vertical="center"/>
    </xf>
    <xf numFmtId="164" fontId="16" fillId="2" borderId="28" xfId="4" applyFont="1" applyFill="1" applyBorder="1" applyAlignment="1">
      <alignment horizontal="center" vertical="center"/>
    </xf>
    <xf numFmtId="164" fontId="16" fillId="2" borderId="6" xfId="4" applyFont="1" applyFill="1" applyBorder="1" applyAlignment="1">
      <alignment horizontal="center" vertical="top" wrapText="1"/>
    </xf>
    <xf numFmtId="164" fontId="16" fillId="2" borderId="7" xfId="4" applyFont="1" applyFill="1" applyBorder="1" applyAlignment="1">
      <alignment horizontal="center" vertical="top" wrapText="1"/>
    </xf>
    <xf numFmtId="164" fontId="16" fillId="2" borderId="8" xfId="4" applyFont="1" applyFill="1" applyBorder="1" applyAlignment="1">
      <alignment horizontal="center" vertical="top" wrapText="1"/>
    </xf>
    <xf numFmtId="164" fontId="16" fillId="2" borderId="36" xfId="4" applyFont="1" applyFill="1" applyBorder="1" applyAlignment="1">
      <alignment horizontal="center" vertical="top" wrapText="1"/>
    </xf>
    <xf numFmtId="164" fontId="16" fillId="0" borderId="7" xfId="4" applyFont="1" applyFill="1" applyBorder="1" applyAlignment="1">
      <alignment horizontal="center" vertical="top" wrapText="1"/>
    </xf>
    <xf numFmtId="164" fontId="16" fillId="0" borderId="36" xfId="4" applyFont="1" applyFill="1" applyBorder="1" applyAlignment="1">
      <alignment horizontal="center" vertical="top" wrapText="1"/>
    </xf>
    <xf numFmtId="164" fontId="24" fillId="0" borderId="0" xfId="7" applyFont="1" applyAlignment="1">
      <alignment horizontal="left" vertical="top" wrapText="1"/>
    </xf>
    <xf numFmtId="0" fontId="59" fillId="0" borderId="18" xfId="30" applyNumberFormat="1" applyFont="1" applyBorder="1" applyAlignment="1">
      <alignment horizontal="left" vertical="center" wrapText="1"/>
    </xf>
    <xf numFmtId="0" fontId="10" fillId="0" borderId="2" xfId="30" applyNumberFormat="1" applyFont="1" applyBorder="1" applyAlignment="1">
      <alignment horizontal="left" vertical="center" wrapText="1"/>
    </xf>
    <xf numFmtId="169" fontId="7" fillId="2" borderId="1" xfId="30" applyNumberFormat="1" applyFont="1" applyFill="1" applyBorder="1" applyAlignment="1">
      <alignment horizontal="center"/>
    </xf>
    <xf numFmtId="0" fontId="8" fillId="0" borderId="1" xfId="30" applyNumberFormat="1" applyFont="1" applyBorder="1" applyAlignment="1">
      <alignment horizontal="center" vertical="center" wrapText="1"/>
    </xf>
    <xf numFmtId="43" fontId="85" fillId="0" borderId="3" xfId="1" applyFont="1" applyFill="1" applyBorder="1" applyAlignment="1">
      <alignment horizontal="center" vertical="center" wrapText="1"/>
    </xf>
    <xf numFmtId="43" fontId="85" fillId="0" borderId="4" xfId="1" applyFont="1" applyFill="1" applyBorder="1" applyAlignment="1">
      <alignment horizontal="center" vertical="center" wrapText="1"/>
    </xf>
    <xf numFmtId="43" fontId="8" fillId="0" borderId="3" xfId="1" applyFont="1" applyFill="1" applyBorder="1" applyAlignment="1">
      <alignment horizontal="center" vertical="center" wrapText="1"/>
    </xf>
    <xf numFmtId="43" fontId="8" fillId="0" borderId="4" xfId="1" applyFont="1" applyFill="1" applyBorder="1" applyAlignment="1">
      <alignment horizontal="center" vertical="center" wrapText="1"/>
    </xf>
    <xf numFmtId="43" fontId="8" fillId="0" borderId="5" xfId="1" applyFont="1" applyFill="1" applyBorder="1" applyAlignment="1">
      <alignment horizontal="center" vertical="center" wrapText="1"/>
    </xf>
    <xf numFmtId="164" fontId="14" fillId="0" borderId="0" xfId="30" applyNumberFormat="1" applyFont="1" applyFill="1" applyBorder="1" applyAlignment="1">
      <alignment vertical="top" wrapText="1"/>
    </xf>
    <xf numFmtId="164" fontId="20" fillId="0" borderId="6" xfId="30" applyNumberFormat="1" applyFont="1" applyFill="1" applyBorder="1" applyAlignment="1">
      <alignment wrapText="1"/>
    </xf>
    <xf numFmtId="164" fontId="20" fillId="0" borderId="7" xfId="30" applyNumberFormat="1" applyFont="1" applyFill="1" applyBorder="1" applyAlignment="1">
      <alignment wrapText="1"/>
    </xf>
    <xf numFmtId="164" fontId="20" fillId="0" borderId="8" xfId="30" applyNumberFormat="1" applyFont="1" applyFill="1" applyBorder="1" applyAlignment="1">
      <alignment wrapText="1"/>
    </xf>
    <xf numFmtId="164" fontId="16" fillId="2" borderId="3" xfId="30" applyNumberFormat="1" applyFont="1" applyFill="1" applyBorder="1" applyAlignment="1">
      <alignment horizontal="center" vertical="center" wrapText="1"/>
    </xf>
    <xf numFmtId="164" fontId="16" fillId="2" borderId="5" xfId="30" applyNumberFormat="1" applyFont="1" applyFill="1" applyBorder="1" applyAlignment="1">
      <alignment horizontal="center" vertical="center" wrapText="1"/>
    </xf>
    <xf numFmtId="1" fontId="16" fillId="2" borderId="1" xfId="30" applyNumberFormat="1" applyFont="1" applyFill="1" applyBorder="1" applyAlignment="1">
      <alignment horizontal="center" vertical="center" wrapText="1"/>
    </xf>
    <xf numFmtId="0" fontId="14" fillId="0" borderId="0" xfId="30" applyNumberFormat="1" applyFont="1" applyFill="1" applyBorder="1" applyAlignment="1">
      <alignment horizontal="left" vertical="top" wrapText="1"/>
    </xf>
    <xf numFmtId="164" fontId="10" fillId="0" borderId="0" xfId="4" applyFont="1" applyAlignment="1">
      <alignment horizontal="left" vertical="top"/>
    </xf>
    <xf numFmtId="164" fontId="16" fillId="11" borderId="6" xfId="4" applyFont="1" applyFill="1" applyBorder="1" applyAlignment="1">
      <alignment horizontal="center" vertical="center" wrapText="1"/>
    </xf>
    <xf numFmtId="164" fontId="16" fillId="11" borderId="7" xfId="4" applyFont="1" applyFill="1" applyBorder="1" applyAlignment="1">
      <alignment horizontal="center" vertical="center" wrapText="1"/>
    </xf>
    <xf numFmtId="164" fontId="16" fillId="11" borderId="8" xfId="4" applyFont="1" applyFill="1" applyBorder="1" applyAlignment="1">
      <alignment horizontal="center" vertical="center" wrapText="1"/>
    </xf>
    <xf numFmtId="0" fontId="16" fillId="0" borderId="0" xfId="4" applyNumberFormat="1" applyFont="1" applyFill="1" applyAlignment="1">
      <alignment horizontal="left" vertical="top" wrapText="1"/>
    </xf>
    <xf numFmtId="0" fontId="7" fillId="9" borderId="1" xfId="30" applyNumberFormat="1" applyFont="1" applyFill="1" applyBorder="1" applyAlignment="1">
      <alignment horizontal="center" vertical="center"/>
    </xf>
    <xf numFmtId="0" fontId="7" fillId="0" borderId="18" xfId="30" applyNumberFormat="1" applyFont="1" applyFill="1" applyBorder="1" applyAlignment="1">
      <alignment horizontal="left" vertical="center" wrapText="1"/>
    </xf>
    <xf numFmtId="0" fontId="42" fillId="0" borderId="2" xfId="30" applyNumberFormat="1" applyFont="1" applyFill="1" applyBorder="1" applyAlignment="1">
      <alignment horizontal="left" vertical="center"/>
    </xf>
    <xf numFmtId="0" fontId="7" fillId="9" borderId="3" xfId="30" applyNumberFormat="1" applyFont="1" applyFill="1" applyBorder="1" applyAlignment="1">
      <alignment horizontal="center" vertical="center"/>
    </xf>
    <xf numFmtId="0" fontId="7" fillId="9" borderId="5" xfId="30" applyNumberFormat="1" applyFont="1" applyFill="1" applyBorder="1" applyAlignment="1">
      <alignment horizontal="center" vertical="center"/>
    </xf>
    <xf numFmtId="0" fontId="7" fillId="9" borderId="11" xfId="30" applyNumberFormat="1" applyFont="1" applyFill="1" applyBorder="1" applyAlignment="1">
      <alignment horizontal="center" vertical="center"/>
    </xf>
    <xf numFmtId="0" fontId="7" fillId="9" borderId="13" xfId="30" applyNumberFormat="1" applyFont="1" applyFill="1" applyBorder="1" applyAlignment="1">
      <alignment horizontal="center" vertical="center"/>
    </xf>
    <xf numFmtId="0" fontId="42" fillId="0" borderId="0" xfId="30" applyNumberFormat="1" applyFont="1" applyBorder="1" applyAlignment="1">
      <alignment horizontal="center"/>
    </xf>
    <xf numFmtId="0" fontId="42" fillId="0" borderId="1" xfId="30" applyNumberFormat="1" applyFont="1" applyBorder="1" applyAlignment="1">
      <alignment horizontal="left" vertical="center"/>
    </xf>
    <xf numFmtId="0" fontId="42" fillId="0" borderId="1" xfId="30" applyNumberFormat="1" applyFont="1" applyFill="1" applyBorder="1" applyAlignment="1">
      <alignment horizontal="left" vertical="center" wrapText="1"/>
    </xf>
    <xf numFmtId="164" fontId="16" fillId="0" borderId="0" xfId="32" applyFont="1" applyBorder="1" applyAlignment="1">
      <alignment horizontal="center" wrapText="1"/>
    </xf>
    <xf numFmtId="0" fontId="7" fillId="5" borderId="1" xfId="30" applyNumberFormat="1" applyFont="1" applyFill="1" applyBorder="1" applyAlignment="1">
      <alignment horizontal="center" vertical="center" wrapText="1"/>
    </xf>
    <xf numFmtId="0" fontId="7" fillId="5" borderId="1" xfId="30" applyNumberFormat="1" applyFont="1" applyFill="1" applyBorder="1" applyAlignment="1">
      <alignment horizontal="center" vertical="center"/>
    </xf>
    <xf numFmtId="0" fontId="59" fillId="0" borderId="0" xfId="30" applyNumberFormat="1" applyFont="1" applyAlignment="1">
      <alignment horizontal="left" vertical="center" wrapText="1"/>
    </xf>
    <xf numFmtId="0" fontId="7" fillId="0" borderId="0" xfId="30" applyNumberFormat="1" applyFont="1" applyFill="1" applyBorder="1" applyAlignment="1">
      <alignment horizontal="center" vertical="center" wrapText="1"/>
    </xf>
    <xf numFmtId="0" fontId="7" fillId="8" borderId="3" xfId="30" applyNumberFormat="1" applyFont="1" applyFill="1" applyBorder="1" applyAlignment="1">
      <alignment horizontal="center" vertical="center" wrapText="1"/>
    </xf>
    <xf numFmtId="0" fontId="7" fillId="8" borderId="5" xfId="30" applyNumberFormat="1" applyFont="1" applyFill="1" applyBorder="1" applyAlignment="1">
      <alignment horizontal="center" vertical="center" wrapText="1"/>
    </xf>
    <xf numFmtId="0" fontId="7" fillId="8" borderId="1" xfId="30" applyNumberFormat="1" applyFont="1" applyFill="1" applyBorder="1" applyAlignment="1">
      <alignment horizontal="center" vertical="center" wrapText="1"/>
    </xf>
    <xf numFmtId="0" fontId="59" fillId="0" borderId="0" xfId="30" applyNumberFormat="1" applyFont="1" applyBorder="1" applyAlignment="1">
      <alignment horizontal="left" vertical="center" wrapText="1"/>
    </xf>
    <xf numFmtId="0" fontId="42" fillId="0" borderId="0" xfId="30" applyNumberFormat="1" applyFont="1" applyAlignment="1">
      <alignment horizontal="left" vertical="center"/>
    </xf>
    <xf numFmtId="164" fontId="1" fillId="0" borderId="5" xfId="30" applyBorder="1"/>
    <xf numFmtId="0" fontId="59" fillId="0" borderId="18" xfId="30" applyNumberFormat="1" applyFont="1" applyBorder="1" applyAlignment="1">
      <alignment horizontal="left" vertical="top" wrapText="1"/>
    </xf>
    <xf numFmtId="0" fontId="42" fillId="0" borderId="2" xfId="30" applyNumberFormat="1" applyFont="1" applyBorder="1" applyAlignment="1">
      <alignment horizontal="left" vertical="center"/>
    </xf>
    <xf numFmtId="0" fontId="7" fillId="8" borderId="6" xfId="30" applyNumberFormat="1" applyFont="1" applyFill="1" applyBorder="1" applyAlignment="1">
      <alignment horizontal="center" vertical="center" wrapText="1"/>
    </xf>
    <xf numFmtId="0" fontId="7" fillId="8" borderId="7" xfId="30" applyNumberFormat="1" applyFont="1" applyFill="1" applyBorder="1" applyAlignment="1">
      <alignment horizontal="center" vertical="center" wrapText="1"/>
    </xf>
    <xf numFmtId="0" fontId="7" fillId="8" borderId="8" xfId="30" applyNumberFormat="1" applyFont="1" applyFill="1" applyBorder="1" applyAlignment="1">
      <alignment horizontal="center" vertical="center" wrapText="1"/>
    </xf>
    <xf numFmtId="164" fontId="7" fillId="8" borderId="1" xfId="30" applyFont="1" applyFill="1" applyBorder="1" applyAlignment="1">
      <alignment vertical="center" wrapText="1"/>
    </xf>
    <xf numFmtId="0" fontId="7" fillId="8" borderId="4" xfId="30" applyNumberFormat="1" applyFont="1" applyFill="1" applyBorder="1" applyAlignment="1">
      <alignment horizontal="center" vertical="center" wrapText="1"/>
    </xf>
    <xf numFmtId="0" fontId="42" fillId="0" borderId="0" xfId="30" applyNumberFormat="1" applyFont="1" applyBorder="1" applyAlignment="1">
      <alignment horizontal="left"/>
    </xf>
    <xf numFmtId="0" fontId="7" fillId="5" borderId="1" xfId="30" applyNumberFormat="1" applyFont="1" applyFill="1" applyBorder="1" applyAlignment="1">
      <alignment horizontal="center"/>
    </xf>
    <xf numFmtId="0" fontId="67" fillId="0" borderId="2" xfId="30" applyNumberFormat="1" applyFont="1" applyBorder="1" applyAlignment="1">
      <alignment horizontal="center" vertical="center"/>
    </xf>
    <xf numFmtId="0" fontId="8" fillId="0" borderId="3" xfId="30" applyNumberFormat="1" applyFont="1" applyFill="1" applyBorder="1" applyAlignment="1">
      <alignment horizontal="center" vertical="center" wrapText="1"/>
    </xf>
    <xf numFmtId="0" fontId="8" fillId="0" borderId="4" xfId="30" applyNumberFormat="1" applyFont="1" applyFill="1" applyBorder="1" applyAlignment="1">
      <alignment horizontal="center" vertical="center" wrapText="1"/>
    </xf>
    <xf numFmtId="0" fontId="8" fillId="0" borderId="5" xfId="30" applyNumberFormat="1" applyFont="1" applyFill="1" applyBorder="1" applyAlignment="1">
      <alignment horizontal="center" vertical="center" wrapText="1"/>
    </xf>
    <xf numFmtId="0" fontId="7" fillId="0" borderId="6" xfId="30" applyNumberFormat="1" applyFont="1" applyBorder="1" applyAlignment="1">
      <alignment horizontal="center"/>
    </xf>
    <xf numFmtId="0" fontId="7" fillId="0" borderId="7" xfId="30" applyNumberFormat="1" applyFont="1" applyBorder="1" applyAlignment="1">
      <alignment horizontal="center"/>
    </xf>
    <xf numFmtId="0" fontId="7" fillId="0" borderId="8" xfId="30" applyNumberFormat="1" applyFont="1" applyBorder="1" applyAlignment="1">
      <alignment horizontal="center"/>
    </xf>
    <xf numFmtId="0" fontId="8" fillId="0" borderId="6" xfId="30" applyNumberFormat="1" applyFont="1" applyFill="1" applyBorder="1" applyAlignment="1">
      <alignment horizontal="center" vertical="center"/>
    </xf>
    <xf numFmtId="0" fontId="8" fillId="0" borderId="8" xfId="30" applyNumberFormat="1" applyFont="1" applyFill="1" applyBorder="1" applyAlignment="1">
      <alignment horizontal="center" vertical="center"/>
    </xf>
    <xf numFmtId="0" fontId="7" fillId="0" borderId="6" xfId="30" applyNumberFormat="1" applyFont="1" applyFill="1" applyBorder="1" applyAlignment="1">
      <alignment horizontal="center" vertical="center" wrapText="1"/>
    </xf>
    <xf numFmtId="0" fontId="7" fillId="0" borderId="8" xfId="30" applyNumberFormat="1" applyFont="1" applyFill="1" applyBorder="1" applyAlignment="1">
      <alignment horizontal="center" vertical="center" wrapText="1"/>
    </xf>
    <xf numFmtId="0" fontId="8" fillId="0" borderId="7" xfId="30" applyNumberFormat="1" applyFont="1" applyFill="1" applyBorder="1" applyAlignment="1">
      <alignment horizontal="center" vertical="center"/>
    </xf>
    <xf numFmtId="164" fontId="16" fillId="3" borderId="0" xfId="32" applyFont="1" applyFill="1" applyAlignment="1">
      <alignment horizontal="left" wrapText="1"/>
    </xf>
    <xf numFmtId="164" fontId="36" fillId="0" borderId="6" xfId="30" applyFont="1" applyFill="1" applyBorder="1" applyAlignment="1"/>
    <xf numFmtId="164" fontId="36" fillId="0" borderId="7" xfId="30" applyFont="1" applyFill="1" applyBorder="1" applyAlignment="1"/>
    <xf numFmtId="164" fontId="1" fillId="0" borderId="8" xfId="30" applyBorder="1" applyAlignment="1"/>
    <xf numFmtId="164" fontId="7" fillId="0" borderId="0" xfId="7" applyFont="1" applyBorder="1" applyAlignment="1">
      <alignment horizontal="left" vertical="center" wrapText="1"/>
    </xf>
    <xf numFmtId="164" fontId="42" fillId="2" borderId="3" xfId="30" applyFont="1" applyFill="1" applyBorder="1" applyAlignment="1">
      <alignment vertical="center"/>
    </xf>
    <xf numFmtId="164" fontId="42" fillId="2" borderId="5" xfId="30" applyFont="1" applyFill="1" applyBorder="1" applyAlignment="1">
      <alignment vertical="center"/>
    </xf>
    <xf numFmtId="164" fontId="42" fillId="2" borderId="6" xfId="7" applyFont="1" applyFill="1" applyBorder="1" applyAlignment="1">
      <alignment horizontal="left" vertical="top"/>
    </xf>
    <xf numFmtId="164" fontId="1" fillId="0" borderId="7" xfId="30" applyBorder="1"/>
    <xf numFmtId="167" fontId="12" fillId="2" borderId="6" xfId="7" applyNumberFormat="1" applyFont="1" applyFill="1" applyBorder="1" applyAlignment="1">
      <alignment horizontal="center" vertical="center" wrapText="1"/>
    </xf>
    <xf numFmtId="167" fontId="12" fillId="2" borderId="8" xfId="7" applyNumberFormat="1" applyFont="1" applyFill="1" applyBorder="1" applyAlignment="1">
      <alignment horizontal="center" vertical="center" wrapText="1"/>
    </xf>
    <xf numFmtId="164" fontId="12" fillId="0" borderId="7" xfId="7" applyFont="1" applyBorder="1" applyAlignment="1"/>
    <xf numFmtId="164" fontId="42" fillId="2" borderId="6" xfId="7" applyFont="1" applyFill="1" applyBorder="1" applyAlignment="1">
      <alignment horizontal="left" vertical="top" wrapText="1"/>
    </xf>
    <xf numFmtId="165" fontId="12" fillId="2" borderId="6" xfId="29" applyNumberFormat="1" applyFont="1" applyFill="1" applyBorder="1" applyAlignment="1">
      <alignment horizontal="center" wrapText="1"/>
    </xf>
    <xf numFmtId="165" fontId="12" fillId="2" borderId="8" xfId="29" applyNumberFormat="1" applyFont="1" applyFill="1" applyBorder="1" applyAlignment="1">
      <alignment horizontal="center" wrapText="1"/>
    </xf>
  </cellXfs>
  <cellStyles count="43">
    <cellStyle name="Comma" xfId="1" builtinId="3"/>
    <cellStyle name="Comma 11 100" xfId="17"/>
    <cellStyle name="Comma 11 2" xfId="37"/>
    <cellStyle name="Comma 2" xfId="34"/>
    <cellStyle name="Comma 2 2" xfId="35"/>
    <cellStyle name="Comma 7" xfId="36"/>
    <cellStyle name="Hyperlink 2" xfId="42"/>
    <cellStyle name="Indian Comma" xfId="10"/>
    <cellStyle name="Indian Comma 10" xfId="11"/>
    <cellStyle name="Indian Comma 4" xfId="15"/>
    <cellStyle name="Normal" xfId="0" builtinId="0"/>
    <cellStyle name="Normal 11" xfId="23"/>
    <cellStyle name="Normal 13 27" xfId="30"/>
    <cellStyle name="Normal 15" xfId="31"/>
    <cellStyle name="Normal 16" xfId="33"/>
    <cellStyle name="Normal 18" xfId="38"/>
    <cellStyle name="Normal 19 10" xfId="28"/>
    <cellStyle name="Normal 2" xfId="3"/>
    <cellStyle name="Normal 2 10 10" xfId="32"/>
    <cellStyle name="Normal 2 2" xfId="6"/>
    <cellStyle name="Normal 22" xfId="18"/>
    <cellStyle name="Normal 22 100" xfId="27"/>
    <cellStyle name="Normal 3" xfId="14"/>
    <cellStyle name="Normal 3 10 2" xfId="22"/>
    <cellStyle name="Normal 30 10" xfId="26"/>
    <cellStyle name="Normal 35 10" xfId="24"/>
    <cellStyle name="Normal 35 32" xfId="25"/>
    <cellStyle name="Normal 4" xfId="16"/>
    <cellStyle name="Normal 4 2" xfId="39"/>
    <cellStyle name="Normal 5" xfId="21"/>
    <cellStyle name="Normal 6" xfId="29"/>
    <cellStyle name="Normal 60" xfId="41"/>
    <cellStyle name="Normal 8" xfId="20"/>
    <cellStyle name="Normal_Calculation" xfId="8"/>
    <cellStyle name="Normal_January 2010" xfId="5"/>
    <cellStyle name="Normal_QIPTable (new to add)" xfId="9"/>
    <cellStyle name="Normal_Sanju Tables" xfId="12"/>
    <cellStyle name="Normal_Sanju Tables 2" xfId="40"/>
    <cellStyle name="Normal_Sanju Tables_tables-oct" xfId="4"/>
    <cellStyle name="Normal_Table 7" xfId="13"/>
    <cellStyle name="Normal_tables-oct" xfId="7"/>
    <cellStyle name="Percent" xfId="2" builtinId="5"/>
    <cellStyle name="Percent 2 10"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externalLink" Target="externalLinks/externalLink3.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externalLink" Target="externalLinks/externalLink2.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SUMIT%20DATA\01.%20Monthly%20Bulletin\00.%20Working\02.%20Annexure\01.%20Working%20for%20Annexure%20Table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2254\Desktop\Yogesh\Regular%20Work\SEBI%20Bulletin\February-2017\Tables\SEBI%20Bulletin%20Tables%20February%20-%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2232\AppData\Local\Microsoft\Windows\Temporary%20Internet%20Files\Content.Outlook\8HDOV08O\Annexure%20Tables%20February%20-%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2232\Downloads\Bulletin%20Tables%20-%2061%20to%2069%20for%20Feb%20201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aw"/>
      <sheetName val="Raw Background"/>
      <sheetName val="Registration Sheet 1"/>
      <sheetName val="Monthly Takeover - Govind Goyal"/>
      <sheetName val="City Wise NSE (T9)"/>
      <sheetName val="Sensex Component Working (T7)"/>
      <sheetName val="Nifty 50 Working (T7)"/>
      <sheetName val="CRA Working"/>
      <sheetName val="Table 5 to 9 Equity Working"/>
      <sheetName val="Equity"/>
      <sheetName val="Debt Data"/>
      <sheetName val="Primary Market Background"/>
      <sheetName val="Primary Market (T5 to T9) Final"/>
      <sheetName val="T1 Registration Sheet Final"/>
      <sheetName val="T3 Monthly Takeover"/>
      <sheetName val="City Wise Final NSE (T19)"/>
      <sheetName val="Sensex Final (T22)"/>
      <sheetName val="Nifty Final (T23)"/>
      <sheetName val="CRA Final (T14 - 15)"/>
    </sheetNames>
    <sheetDataSet>
      <sheetData sheetId="0">
        <row r="6">
          <cell r="C6">
            <v>42767</v>
          </cell>
        </row>
        <row r="9">
          <cell r="C9">
            <v>42794</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s"/>
      <sheetName val="1"/>
      <sheetName val="2"/>
      <sheetName val="3"/>
      <sheetName val="Sheet2"/>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Sheet1"/>
      <sheetName val="Sheet3"/>
    </sheetNames>
    <sheetDataSet>
      <sheetData sheetId="0">
        <row r="42">
          <cell r="A42" t="str">
            <v>Table 41: Instrument-wise Turnover in Currency Derivatives of NSE</v>
          </cell>
        </row>
      </sheetData>
      <sheetData sheetId="1">
        <row r="43">
          <cell r="A43" t="str">
            <v>$ indicates as on February 28, 2017.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ables"/>
      <sheetName val="1"/>
      <sheetName val="Sheet2"/>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72"/>
      <sheetName val="Sheet1"/>
    </sheetNames>
    <sheetDataSet>
      <sheetData sheetId="0">
        <row r="43">
          <cell r="A43" t="str">
            <v>Table 42: Instrument-wise Turnover in Currency Derivative Segment of MSEI</v>
          </cell>
        </row>
        <row r="44">
          <cell r="A44" t="str">
            <v>Table 43: Instrument-wise Turnover in Currency Derivative Segment of BSE</v>
          </cell>
        </row>
        <row r="45">
          <cell r="A45" t="str">
            <v>Table 44: Maturity-wise Turnover in Currency Derivative Segment of NSE  (` crore)</v>
          </cell>
        </row>
        <row r="46">
          <cell r="A46" t="str">
            <v>Table 45: Maturity-wise Turnover in Currency Derivative Segment of MSEI (` crore)</v>
          </cell>
        </row>
        <row r="47">
          <cell r="A47" t="str">
            <v>Table 46: Maturity-wise Turnover in Currency Derivative Segment of BSE (` crore)</v>
          </cell>
        </row>
        <row r="48">
          <cell r="A48" t="str">
            <v>Table 47: Trading Statistics of Interest Rate Futures at BSE, NSE and MSEI</v>
          </cell>
        </row>
        <row r="49">
          <cell r="A49" t="str">
            <v>Table 48: Settlement Statistics in Interest Rate Futures at BSE, NSE and MSEI (` crore)</v>
          </cell>
        </row>
        <row r="50">
          <cell r="A50" t="str">
            <v>Table 49: Trends in Foreign Portfolio Investment</v>
          </cell>
        </row>
        <row r="51">
          <cell r="A51" t="str">
            <v>Table 50: Notional Value of Offshore Derivative Instruments (ODIs) Vs Assets Under Custody (AUC) of FPIs/Deemed FPIs (` crore)</v>
          </cell>
        </row>
        <row r="52">
          <cell r="A52" t="str">
            <v>Table 51: Assets under the Custody of Custodians</v>
          </cell>
        </row>
        <row r="53">
          <cell r="A53" t="str">
            <v>Table 52: Trends in Resource Mobilization by Mutual Funds (` crore)</v>
          </cell>
        </row>
        <row r="54">
          <cell r="A54" t="str">
            <v>Table 53: Type-wise Resource Mobilisation by Mutual Funds: Open-ended and Close-ended (` crore)</v>
          </cell>
        </row>
        <row r="55">
          <cell r="A55" t="str">
            <v>Table 54: Scheme-wise Resource Mobilisation and Assets under Management by Mutual Funds (` crore)</v>
          </cell>
        </row>
        <row r="56">
          <cell r="A56" t="str">
            <v xml:space="preserve">Table 55: Number of Schemes and Folios by Investment Objective           </v>
          </cell>
        </row>
        <row r="57">
          <cell r="A57" t="str">
            <v>Table 56: Trends in Transactions on Stock Exchanges by Mutual Funds (` crore)</v>
          </cell>
        </row>
        <row r="58">
          <cell r="A58" t="str">
            <v>Table 57: Asset Under Management by Portfolio Manager</v>
          </cell>
        </row>
        <row r="59">
          <cell r="A59" t="str">
            <v>Table 58: Progress Report of NSDL &amp; CDSl as on end of February 2017 (Listed Companies)</v>
          </cell>
        </row>
        <row r="60">
          <cell r="A60" t="str">
            <v>Table 59: Progress of Dematerialisation at NSDL and CDSL (Listed and Unlisted Companies)</v>
          </cell>
        </row>
        <row r="61">
          <cell r="A61" t="str">
            <v>Table 60: Depository Statistics for February 2017</v>
          </cell>
        </row>
        <row r="73">
          <cell r="A73" t="str">
            <v>Table 72: Macro Economic Indicators</v>
          </cell>
        </row>
      </sheetData>
      <sheetData sheetId="1">
        <row r="43">
          <cell r="A43" t="str">
            <v>$ indicates as on February 28, 2017.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Table Index"/>
      <sheetName val="Sheet2"/>
      <sheetName val="61"/>
      <sheetName val="62"/>
      <sheetName val="63"/>
      <sheetName val="64"/>
      <sheetName val="65"/>
      <sheetName val="66"/>
      <sheetName val="67"/>
      <sheetName val="68"/>
      <sheetName val="69"/>
      <sheetName val="Sheet1"/>
    </sheetNames>
    <sheetDataSet>
      <sheetData sheetId="0">
        <row r="3">
          <cell r="A3" t="str">
            <v>Table 61: Number of Permitted Commodities for trading and number of contracts available for trading</v>
          </cell>
        </row>
        <row r="4">
          <cell r="A4" t="str">
            <v>Table 62: Trends in MCXCOMDEX of MCX and Dhaanya of NCDEX</v>
          </cell>
        </row>
        <row r="5">
          <cell r="A5" t="str">
            <v xml:space="preserve">Table 63: Trends in Commodity Futures at MCX </v>
          </cell>
        </row>
        <row r="6">
          <cell r="A6" t="str">
            <v xml:space="preserve">Table 64: Trends in Commodity Futures at NCDEX </v>
          </cell>
        </row>
        <row r="7">
          <cell r="A7" t="str">
            <v xml:space="preserve">Table 65: Trends in Commodity Futures at NMCE </v>
          </cell>
        </row>
        <row r="8">
          <cell r="A8" t="str">
            <v xml:space="preserve">Table 66: Category-wise Share in Turnover at MCX and NCDEX (percent) </v>
          </cell>
        </row>
        <row r="9">
          <cell r="A9" t="str">
            <v>Table 67: Category-wise Percentage Share of Turnover &amp; Open Interest at MCX</v>
          </cell>
        </row>
        <row r="10">
          <cell r="A10" t="str">
            <v>Table 68: Category-wise  Percentage Share of Turnover &amp; Open Interest at NCDEX</v>
          </cell>
        </row>
        <row r="11">
          <cell r="A11" t="str">
            <v>Table 69: Category-wise Percentage Share of Turnover &amp; Open Interest at NMCE</v>
          </cell>
        </row>
      </sheetData>
      <sheetData sheetId="1" refreshError="1"/>
      <sheetData sheetId="2" refreshError="1"/>
      <sheetData sheetId="3"/>
      <sheetData sheetId="4"/>
      <sheetData sheetId="5"/>
      <sheetData sheetId="6"/>
      <sheetData sheetId="7"/>
      <sheetData sheetId="8"/>
      <sheetData sheetId="9"/>
      <sheetData sheetId="10"/>
      <sheetData sheetId="1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NSE@" TargetMode="External"/><Relationship Id="rId1" Type="http://schemas.openxmlformats.org/officeDocument/2006/relationships/hyperlink" Target="mailt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1.xml.rels><?xml version="1.0" encoding="UTF-8" standalone="yes"?>
<Relationships xmlns="http://schemas.openxmlformats.org/package/2006/relationships"><Relationship Id="rId3" Type="http://schemas.openxmlformats.org/officeDocument/2006/relationships/hyperlink" Target="http://mospi.nic.in/" TargetMode="External"/><Relationship Id="rId2" Type="http://schemas.openxmlformats.org/officeDocument/2006/relationships/hyperlink" Target="http://mospi.nic.in/" TargetMode="External"/><Relationship Id="rId1" Type="http://schemas.openxmlformats.org/officeDocument/2006/relationships/hyperlink" Target="http://mospi.nic.in/" TargetMode="External"/><Relationship Id="rId4" Type="http://schemas.openxmlformats.org/officeDocument/2006/relationships/printerSettings" Target="../printerSettings/printerSettings70.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E80"/>
  <sheetViews>
    <sheetView topLeftCell="A40" workbookViewId="0">
      <selection activeCell="A42" sqref="A42"/>
    </sheetView>
  </sheetViews>
  <sheetFormatPr defaultColWidth="9.140625" defaultRowHeight="12.75"/>
  <cols>
    <col min="1" max="1" width="111" style="400" customWidth="1"/>
    <col min="2" max="2" width="10.28515625" style="1" customWidth="1"/>
    <col min="3" max="16384" width="9.140625" style="1"/>
  </cols>
  <sheetData>
    <row r="1" spans="1:4" ht="15">
      <c r="A1" s="396" t="s">
        <v>0</v>
      </c>
      <c r="C1" s="2"/>
      <c r="D1" s="2"/>
    </row>
    <row r="2" spans="1:4" s="2" customFormat="1" ht="14.25" customHeight="1">
      <c r="A2" t="s">
        <v>1</v>
      </c>
    </row>
    <row r="3" spans="1:4" s="2" customFormat="1" ht="14.25" customHeight="1">
      <c r="A3" t="str">
        <f>CONCATENATE("Table 2: Company-Wise Capital Raised through Public and Rights Issues (Equity) during ",,TEXT([1]Raw!C$6,"MMMM-yyyy"))</f>
        <v>Table 2: Company-Wise Capital Raised through Public and Rights Issues (Equity) during February-2017</v>
      </c>
    </row>
    <row r="4" spans="1:4" s="2" customFormat="1" ht="14.25" customHeight="1">
      <c r="A4" t="str">
        <f>CONCATENATE("Table 3: Open Offers under SEBI Takeover Code closed during ",TEXT([1]Raw!$C$6,"MMMM-yyyy"))</f>
        <v>Table 3: Open Offers under SEBI Takeover Code closed during February-2017</v>
      </c>
    </row>
    <row r="5" spans="1:4" s="2" customFormat="1" ht="14.25" customHeight="1">
      <c r="A5" t="s">
        <v>2</v>
      </c>
    </row>
    <row r="6" spans="1:4" s="2" customFormat="1" ht="14.25" customHeight="1">
      <c r="A6" t="s">
        <v>3</v>
      </c>
    </row>
    <row r="7" spans="1:4" s="2" customFormat="1" ht="14.25" customHeight="1">
      <c r="A7" t="s">
        <v>4</v>
      </c>
    </row>
    <row r="8" spans="1:4" s="2" customFormat="1" ht="14.25" customHeight="1">
      <c r="A8" t="s">
        <v>5</v>
      </c>
    </row>
    <row r="9" spans="1:4" s="2" customFormat="1" ht="14.25" customHeight="1">
      <c r="A9" t="s">
        <v>6</v>
      </c>
    </row>
    <row r="10" spans="1:4" s="2" customFormat="1" ht="14.25" customHeight="1">
      <c r="A10" t="s">
        <v>7</v>
      </c>
    </row>
    <row r="11" spans="1:4" s="2" customFormat="1" ht="14.25" customHeight="1">
      <c r="A11" t="s">
        <v>8</v>
      </c>
    </row>
    <row r="12" spans="1:4" s="2" customFormat="1" ht="14.25" customHeight="1">
      <c r="A12" t="s">
        <v>9</v>
      </c>
    </row>
    <row r="13" spans="1:4" s="2" customFormat="1" ht="14.25" customHeight="1">
      <c r="A13" t="s">
        <v>10</v>
      </c>
    </row>
    <row r="14" spans="1:4" s="2" customFormat="1" ht="14.25" customHeight="1">
      <c r="A14" t="s">
        <v>11</v>
      </c>
    </row>
    <row r="15" spans="1:4" s="2" customFormat="1" ht="14.25" customHeight="1">
      <c r="A15" t="s">
        <v>12</v>
      </c>
    </row>
    <row r="16" spans="1:4" s="2" customFormat="1" ht="14.25" customHeight="1">
      <c r="A16" t="s">
        <v>13</v>
      </c>
    </row>
    <row r="17" spans="1:5" s="2" customFormat="1" ht="14.25" customHeight="1">
      <c r="A17" t="s">
        <v>321</v>
      </c>
    </row>
    <row r="18" spans="1:5" s="2" customFormat="1" ht="14.25" customHeight="1">
      <c r="A18" t="s">
        <v>14</v>
      </c>
    </row>
    <row r="19" spans="1:5" s="2" customFormat="1" ht="14.25" customHeight="1">
      <c r="A19" t="s">
        <v>15</v>
      </c>
    </row>
    <row r="20" spans="1:5" s="2" customFormat="1" ht="14.25" customHeight="1">
      <c r="A20" t="s">
        <v>16</v>
      </c>
    </row>
    <row r="21" spans="1:5" s="2" customFormat="1" ht="14.25" customHeight="1">
      <c r="A21" t="s">
        <v>17</v>
      </c>
    </row>
    <row r="22" spans="1:5" s="237" customFormat="1" ht="14.25" customHeight="1">
      <c r="A22" t="s">
        <v>18</v>
      </c>
      <c r="C22" s="2"/>
      <c r="D22" s="2"/>
      <c r="E22" s="2"/>
    </row>
    <row r="23" spans="1:5" s="237" customFormat="1" ht="14.25" customHeight="1">
      <c r="A23" t="str">
        <f>CONCATENATE("Table 22: Component Stocks: S&amp;P BSE Sensex during ",TEXT([1]Raw!$C$6,"MMMM-yyyy"))</f>
        <v>Table 22: Component Stocks: S&amp;P BSE Sensex during February-2017</v>
      </c>
      <c r="C23" s="2"/>
      <c r="D23" s="2"/>
      <c r="E23" s="2"/>
    </row>
    <row r="24" spans="1:5" s="237" customFormat="1" ht="14.25" customHeight="1">
      <c r="A24" t="str">
        <f>CONCATENATE("Table 23: Component Stocks: Nifty 50 Index during ",TEXT([1]Raw!$C$6,"MMMM-yyyy"))</f>
        <v>Table 23: Component Stocks: Nifty 50 Index during February-2017</v>
      </c>
      <c r="C24" s="2"/>
      <c r="D24" s="2"/>
      <c r="E24" s="2"/>
    </row>
    <row r="25" spans="1:5" s="237" customFormat="1" ht="14.25" customHeight="1">
      <c r="A25" t="s">
        <v>19</v>
      </c>
    </row>
    <row r="26" spans="1:5" s="2" customFormat="1" ht="14.25" customHeight="1">
      <c r="A26" t="s">
        <v>20</v>
      </c>
    </row>
    <row r="27" spans="1:5" s="2" customFormat="1" ht="14.25" customHeight="1">
      <c r="A27" t="s">
        <v>21</v>
      </c>
    </row>
    <row r="28" spans="1:5" s="2" customFormat="1" ht="14.25" customHeight="1">
      <c r="A28" t="s">
        <v>22</v>
      </c>
    </row>
    <row r="29" spans="1:5" s="2" customFormat="1" ht="14.25" customHeight="1">
      <c r="A29" t="s">
        <v>23</v>
      </c>
    </row>
    <row r="30" spans="1:5" s="2" customFormat="1" ht="14.25" customHeight="1">
      <c r="A30" t="s">
        <v>24</v>
      </c>
    </row>
    <row r="31" spans="1:5" s="2" customFormat="1" ht="14.25" customHeight="1">
      <c r="A31" t="s">
        <v>25</v>
      </c>
    </row>
    <row r="32" spans="1:5" s="2" customFormat="1" ht="14.25" customHeight="1">
      <c r="A32" t="s">
        <v>26</v>
      </c>
    </row>
    <row r="33" spans="1:1" s="2" customFormat="1" ht="14.25" customHeight="1">
      <c r="A33" t="s">
        <v>379</v>
      </c>
    </row>
    <row r="34" spans="1:1" s="2" customFormat="1" ht="14.25" customHeight="1">
      <c r="A34" t="s">
        <v>27</v>
      </c>
    </row>
    <row r="35" spans="1:1" s="2" customFormat="1" ht="14.25" customHeight="1">
      <c r="A35" t="s">
        <v>28</v>
      </c>
    </row>
    <row r="36" spans="1:1" s="2" customFormat="1" ht="14.25" customHeight="1">
      <c r="A36" t="s">
        <v>29</v>
      </c>
    </row>
    <row r="37" spans="1:1" s="2" customFormat="1" ht="14.25" customHeight="1">
      <c r="A37" t="s">
        <v>30</v>
      </c>
    </row>
    <row r="38" spans="1:1" s="2" customFormat="1" ht="14.25" customHeight="1">
      <c r="A38" t="s">
        <v>31</v>
      </c>
    </row>
    <row r="39" spans="1:1" s="2" customFormat="1" ht="14.25" customHeight="1">
      <c r="A39" t="s">
        <v>32</v>
      </c>
    </row>
    <row r="40" spans="1:1" s="2" customFormat="1" ht="14.25" customHeight="1">
      <c r="A40" t="s">
        <v>33</v>
      </c>
    </row>
    <row r="41" spans="1:1" s="2" customFormat="1" ht="14.25" customHeight="1">
      <c r="A41" t="s">
        <v>380</v>
      </c>
    </row>
    <row r="42" spans="1:1" s="2" customFormat="1" ht="14.25" customHeight="1">
      <c r="A42" t="s">
        <v>34</v>
      </c>
    </row>
    <row r="43" spans="1:1" s="2" customFormat="1" ht="14.25" customHeight="1">
      <c r="A43" t="s">
        <v>35</v>
      </c>
    </row>
    <row r="44" spans="1:1" s="2" customFormat="1" ht="14.25" customHeight="1">
      <c r="A44" t="s">
        <v>36</v>
      </c>
    </row>
    <row r="45" spans="1:1" s="2" customFormat="1" ht="14.25" customHeight="1">
      <c r="A45" t="s">
        <v>381</v>
      </c>
    </row>
    <row r="46" spans="1:1" s="2" customFormat="1" ht="14.25" customHeight="1">
      <c r="A46" t="s">
        <v>382</v>
      </c>
    </row>
    <row r="47" spans="1:1" s="2" customFormat="1" ht="14.25" customHeight="1">
      <c r="A47" t="s">
        <v>383</v>
      </c>
    </row>
    <row r="48" spans="1:1" s="2" customFormat="1" ht="14.25" customHeight="1">
      <c r="A48" t="s">
        <v>37</v>
      </c>
    </row>
    <row r="49" spans="1:2" s="2" customFormat="1" ht="14.25" customHeight="1">
      <c r="A49" t="s">
        <v>384</v>
      </c>
    </row>
    <row r="50" spans="1:2" s="2" customFormat="1" ht="14.25" customHeight="1">
      <c r="A50" t="s">
        <v>38</v>
      </c>
    </row>
    <row r="51" spans="1:2" s="2" customFormat="1" ht="14.25" customHeight="1">
      <c r="A51" t="s">
        <v>385</v>
      </c>
    </row>
    <row r="52" spans="1:2" s="237" customFormat="1" ht="14.25" customHeight="1">
      <c r="A52" t="s">
        <v>39</v>
      </c>
    </row>
    <row r="53" spans="1:2" s="2" customFormat="1" ht="14.25" customHeight="1">
      <c r="A53" t="s">
        <v>386</v>
      </c>
    </row>
    <row r="54" spans="1:2" s="2" customFormat="1" ht="14.25" customHeight="1">
      <c r="A54" t="s">
        <v>389</v>
      </c>
    </row>
    <row r="55" spans="1:2" s="2" customFormat="1" ht="14.25" customHeight="1">
      <c r="A55" t="s">
        <v>387</v>
      </c>
    </row>
    <row r="56" spans="1:2" s="2" customFormat="1" ht="14.25" customHeight="1">
      <c r="A56" t="s">
        <v>40</v>
      </c>
    </row>
    <row r="57" spans="1:2" s="2" customFormat="1" ht="14.25" customHeight="1">
      <c r="A57" t="s">
        <v>388</v>
      </c>
    </row>
    <row r="58" spans="1:2" s="2" customFormat="1" ht="14.25" customHeight="1">
      <c r="A58" t="s">
        <v>41</v>
      </c>
      <c r="B58" s="237"/>
    </row>
    <row r="59" spans="1:2" s="2" customFormat="1" ht="14.25" customHeight="1">
      <c r="A59" t="str">
        <f>CONCATENATE("Table 58: Progress Report of NSDL &amp; CDSl as on end of ",TEXT([1]Raw!$C$6,"MMMM-yyyy")," (Listed Companies)")</f>
        <v>Table 58: Progress Report of NSDL &amp; CDSl as on end of February-2017 (Listed Companies)</v>
      </c>
      <c r="B59" s="237"/>
    </row>
    <row r="60" spans="1:2" s="2" customFormat="1" ht="14.25" customHeight="1">
      <c r="A60" t="s">
        <v>42</v>
      </c>
      <c r="B60" s="237"/>
    </row>
    <row r="61" spans="1:2" s="2" customFormat="1" ht="14.25" customHeight="1">
      <c r="A61" t="str">
        <f>CONCATENATE("Table 60: Depository Statistics for ",TEXT([1]Raw!$C$6,"MMMM-yyyy"))</f>
        <v>Table 60: Depository Statistics for February-2017</v>
      </c>
      <c r="B61" s="237"/>
    </row>
    <row r="62" spans="1:2" s="2" customFormat="1" ht="14.25" customHeight="1">
      <c r="A62" t="s">
        <v>399</v>
      </c>
      <c r="B62" s="237"/>
    </row>
    <row r="63" spans="1:2" s="2" customFormat="1" ht="14.25" customHeight="1">
      <c r="A63" t="s">
        <v>390</v>
      </c>
      <c r="B63" s="237"/>
    </row>
    <row r="64" spans="1:2" s="2" customFormat="1" ht="14.25" customHeight="1">
      <c r="A64" t="s">
        <v>391</v>
      </c>
    </row>
    <row r="65" spans="1:1" s="2" customFormat="1" ht="14.25" customHeight="1">
      <c r="A65" t="s">
        <v>392</v>
      </c>
    </row>
    <row r="66" spans="1:1" s="2" customFormat="1" ht="14.25" customHeight="1">
      <c r="A66" t="s">
        <v>393</v>
      </c>
    </row>
    <row r="67" spans="1:1" s="2" customFormat="1" ht="14.25" customHeight="1">
      <c r="A67" t="s">
        <v>394</v>
      </c>
    </row>
    <row r="68" spans="1:1" s="2" customFormat="1" ht="14.25" customHeight="1">
      <c r="A68" t="s">
        <v>395</v>
      </c>
    </row>
    <row r="69" spans="1:1" s="2" customFormat="1" ht="14.25" customHeight="1">
      <c r="A69" t="s">
        <v>396</v>
      </c>
    </row>
    <row r="70" spans="1:1" s="2" customFormat="1" ht="14.25" customHeight="1">
      <c r="A70" t="s">
        <v>397</v>
      </c>
    </row>
    <row r="71" spans="1:1" s="2" customFormat="1" ht="14.25" customHeight="1">
      <c r="A71" t="s">
        <v>398</v>
      </c>
    </row>
    <row r="72" spans="1:1" s="2" customFormat="1" ht="14.25" customHeight="1">
      <c r="A72" s="397"/>
    </row>
    <row r="73" spans="1:1" s="237" customFormat="1" ht="14.25" customHeight="1">
      <c r="A73" s="398" t="s">
        <v>400</v>
      </c>
    </row>
    <row r="74" spans="1:1" ht="14.25" customHeight="1">
      <c r="A74" s="399" t="s">
        <v>43</v>
      </c>
    </row>
    <row r="75" spans="1:1">
      <c r="A75" s="399" t="s">
        <v>44</v>
      </c>
    </row>
    <row r="76" spans="1:1">
      <c r="A76" s="399" t="s">
        <v>45</v>
      </c>
    </row>
    <row r="77" spans="1:1" ht="25.5">
      <c r="A77" s="399" t="s">
        <v>315</v>
      </c>
    </row>
    <row r="78" spans="1:1">
      <c r="A78" s="399" t="s">
        <v>46</v>
      </c>
    </row>
    <row r="79" spans="1:1">
      <c r="A79" s="399"/>
    </row>
    <row r="80" spans="1:1">
      <c r="A80" s="399"/>
    </row>
  </sheetData>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sheetPr codeName="Sheet10">
    <tabColor rgb="FF92D050"/>
  </sheetPr>
  <dimension ref="A1:N23"/>
  <sheetViews>
    <sheetView zoomScaleSheetLayoutView="115" workbookViewId="0">
      <selection activeCell="K22" sqref="K22"/>
    </sheetView>
  </sheetViews>
  <sheetFormatPr defaultColWidth="9.140625" defaultRowHeight="12.75"/>
  <cols>
    <col min="1" max="1" width="7.28515625" style="101" customWidth="1"/>
    <col min="2" max="2" width="6.85546875" style="101" customWidth="1"/>
    <col min="3" max="3" width="8" style="101" customWidth="1"/>
    <col min="4" max="4" width="6.28515625" style="101" customWidth="1"/>
    <col min="5" max="5" width="7.7109375" style="101" customWidth="1"/>
    <col min="6" max="6" width="7" style="101" customWidth="1"/>
    <col min="7" max="7" width="7.42578125" style="101" customWidth="1"/>
    <col min="8" max="8" width="6.28515625" style="101" customWidth="1"/>
    <col min="9" max="9" width="8.42578125" style="101" customWidth="1"/>
    <col min="10" max="10" width="6.42578125" style="101" customWidth="1"/>
    <col min="11" max="11" width="7.85546875" style="101" customWidth="1"/>
    <col min="12" max="12" width="6.7109375" style="101" customWidth="1"/>
    <col min="13" max="13" width="7.5703125" style="101" customWidth="1"/>
    <col min="14" max="16384" width="9.140625" style="101"/>
  </cols>
  <sheetData>
    <row r="1" spans="1:13" s="48" customFormat="1" ht="18.75">
      <c r="A1" s="1207" t="str">
        <f>Tables!A10</f>
        <v xml:space="preserve">Table 9: Size-wise Classification of Capital Raised through Public and Rights Issues </v>
      </c>
      <c r="B1" s="1207"/>
      <c r="C1" s="1207"/>
      <c r="D1" s="1207"/>
      <c r="E1" s="1207"/>
      <c r="F1" s="1207"/>
      <c r="G1" s="1207"/>
      <c r="H1" s="1207"/>
      <c r="I1" s="1207"/>
      <c r="J1" s="1207"/>
      <c r="K1" s="1207"/>
      <c r="L1" s="1207"/>
      <c r="M1" s="1207"/>
    </row>
    <row r="2" spans="1:13" s="48" customFormat="1" ht="25.5" customHeight="1">
      <c r="A2" s="1208" t="s">
        <v>146</v>
      </c>
      <c r="B2" s="1220" t="s">
        <v>102</v>
      </c>
      <c r="C2" s="1221"/>
      <c r="D2" s="1220" t="s">
        <v>147</v>
      </c>
      <c r="E2" s="1221"/>
      <c r="F2" s="1222" t="s">
        <v>148</v>
      </c>
      <c r="G2" s="1223"/>
      <c r="H2" s="1222" t="s">
        <v>149</v>
      </c>
      <c r="I2" s="1223"/>
      <c r="J2" s="1222" t="s">
        <v>150</v>
      </c>
      <c r="K2" s="1223"/>
      <c r="L2" s="1222" t="s">
        <v>151</v>
      </c>
      <c r="M2" s="1223"/>
    </row>
    <row r="3" spans="1:13" s="102" customFormat="1" ht="33.75" customHeight="1">
      <c r="A3" s="1210"/>
      <c r="B3" s="1123" t="s">
        <v>122</v>
      </c>
      <c r="C3" s="79" t="s">
        <v>126</v>
      </c>
      <c r="D3" s="1123" t="s">
        <v>122</v>
      </c>
      <c r="E3" s="79" t="s">
        <v>126</v>
      </c>
      <c r="F3" s="1123" t="s">
        <v>122</v>
      </c>
      <c r="G3" s="79" t="s">
        <v>126</v>
      </c>
      <c r="H3" s="1123" t="s">
        <v>122</v>
      </c>
      <c r="I3" s="79" t="s">
        <v>126</v>
      </c>
      <c r="J3" s="1123" t="s">
        <v>122</v>
      </c>
      <c r="K3" s="79" t="s">
        <v>126</v>
      </c>
      <c r="L3" s="1123" t="s">
        <v>122</v>
      </c>
      <c r="M3" s="79" t="s">
        <v>126</v>
      </c>
    </row>
    <row r="4" spans="1:13" s="103" customFormat="1" ht="15.75" customHeight="1">
      <c r="A4" s="43" t="s">
        <v>269</v>
      </c>
      <c r="B4" s="92">
        <v>108</v>
      </c>
      <c r="C4" s="92">
        <v>58166.420000000006</v>
      </c>
      <c r="D4" s="92">
        <v>29</v>
      </c>
      <c r="E4" s="92">
        <v>80.279999999999987</v>
      </c>
      <c r="F4" s="92">
        <v>13</v>
      </c>
      <c r="G4" s="92">
        <v>82.45</v>
      </c>
      <c r="H4" s="92">
        <v>9</v>
      </c>
      <c r="I4" s="92">
        <v>166.23</v>
      </c>
      <c r="J4" s="92">
        <v>7</v>
      </c>
      <c r="K4" s="92">
        <v>487.07</v>
      </c>
      <c r="L4" s="92">
        <v>50</v>
      </c>
      <c r="M4" s="92">
        <v>57350.389999999992</v>
      </c>
    </row>
    <row r="5" spans="1:13" s="103" customFormat="1" ht="15.75" customHeight="1">
      <c r="A5" s="43" t="s">
        <v>270</v>
      </c>
      <c r="B5" s="92">
        <f t="shared" ref="B5:M5" si="0">SUM(B6:B16)</f>
        <v>103</v>
      </c>
      <c r="C5" s="92">
        <f t="shared" si="0"/>
        <v>57263.94</v>
      </c>
      <c r="D5" s="92">
        <f t="shared" si="0"/>
        <v>21</v>
      </c>
      <c r="E5" s="92">
        <f t="shared" si="0"/>
        <v>73.03</v>
      </c>
      <c r="F5" s="92">
        <f t="shared" si="0"/>
        <v>18</v>
      </c>
      <c r="G5" s="92">
        <f t="shared" si="0"/>
        <v>121.72999999999999</v>
      </c>
      <c r="H5" s="92">
        <f t="shared" si="0"/>
        <v>23</v>
      </c>
      <c r="I5" s="92">
        <f t="shared" si="0"/>
        <v>517.44999999999993</v>
      </c>
      <c r="J5" s="92">
        <f t="shared" si="0"/>
        <v>2</v>
      </c>
      <c r="K5" s="92">
        <f t="shared" si="0"/>
        <v>125</v>
      </c>
      <c r="L5" s="92">
        <f t="shared" si="0"/>
        <v>39</v>
      </c>
      <c r="M5" s="92">
        <f t="shared" si="0"/>
        <v>56426.73</v>
      </c>
    </row>
    <row r="6" spans="1:13" s="103" customFormat="1" ht="15.75" customHeight="1">
      <c r="A6" s="46">
        <v>42474</v>
      </c>
      <c r="B6" s="94">
        <f t="shared" ref="B6:C10" si="1">SUM(D6,F6,H6,J6,L6)</f>
        <v>5</v>
      </c>
      <c r="C6" s="94">
        <f t="shared" si="1"/>
        <v>3571.9</v>
      </c>
      <c r="D6" s="104">
        <v>1</v>
      </c>
      <c r="E6" s="104">
        <v>2.6</v>
      </c>
      <c r="F6" s="104">
        <v>0</v>
      </c>
      <c r="G6" s="104">
        <v>0</v>
      </c>
      <c r="H6" s="104">
        <v>1</v>
      </c>
      <c r="I6" s="104">
        <v>30.9</v>
      </c>
      <c r="J6" s="104">
        <v>0</v>
      </c>
      <c r="K6" s="104">
        <v>0</v>
      </c>
      <c r="L6" s="104">
        <v>3</v>
      </c>
      <c r="M6" s="104">
        <v>3538.4</v>
      </c>
    </row>
    <row r="7" spans="1:13" s="103" customFormat="1" ht="15.75" customHeight="1">
      <c r="A7" s="46">
        <v>42504</v>
      </c>
      <c r="B7" s="94">
        <f t="shared" si="1"/>
        <v>8</v>
      </c>
      <c r="C7" s="94">
        <f t="shared" si="1"/>
        <v>1746.1100000000001</v>
      </c>
      <c r="D7" s="104">
        <v>0</v>
      </c>
      <c r="E7" s="104">
        <v>0</v>
      </c>
      <c r="F7" s="104">
        <v>3</v>
      </c>
      <c r="G7" s="104">
        <v>21.19</v>
      </c>
      <c r="H7" s="104">
        <v>0</v>
      </c>
      <c r="I7" s="104">
        <v>0</v>
      </c>
      <c r="J7" s="104">
        <v>1</v>
      </c>
      <c r="K7" s="104">
        <v>75</v>
      </c>
      <c r="L7" s="104">
        <v>4</v>
      </c>
      <c r="M7" s="104">
        <v>1649.92</v>
      </c>
    </row>
    <row r="8" spans="1:13" s="103" customFormat="1" ht="15.75" customHeight="1">
      <c r="A8" s="46">
        <v>42535</v>
      </c>
      <c r="B8" s="94">
        <f t="shared" si="1"/>
        <v>11</v>
      </c>
      <c r="C8" s="94">
        <f t="shared" si="1"/>
        <v>2518.44</v>
      </c>
      <c r="D8" s="104">
        <v>4</v>
      </c>
      <c r="E8" s="104">
        <v>11.33</v>
      </c>
      <c r="F8" s="104">
        <v>2</v>
      </c>
      <c r="G8" s="104">
        <v>13.87</v>
      </c>
      <c r="H8" s="104">
        <v>2</v>
      </c>
      <c r="I8" s="104">
        <v>54.36</v>
      </c>
      <c r="J8" s="104">
        <v>0</v>
      </c>
      <c r="K8" s="104">
        <v>0</v>
      </c>
      <c r="L8" s="104">
        <v>3</v>
      </c>
      <c r="M8" s="104">
        <v>2438.88</v>
      </c>
    </row>
    <row r="9" spans="1:13" s="103" customFormat="1" ht="15.75" customHeight="1">
      <c r="A9" s="46">
        <v>42552</v>
      </c>
      <c r="B9" s="94">
        <f t="shared" si="1"/>
        <v>4</v>
      </c>
      <c r="C9" s="94">
        <f t="shared" si="1"/>
        <v>2159.0799999999995</v>
      </c>
      <c r="D9" s="104">
        <v>0</v>
      </c>
      <c r="E9" s="104">
        <v>0</v>
      </c>
      <c r="F9" s="104">
        <v>0</v>
      </c>
      <c r="G9" s="104">
        <v>0</v>
      </c>
      <c r="H9" s="104">
        <v>1</v>
      </c>
      <c r="I9" s="104">
        <v>11.22</v>
      </c>
      <c r="J9" s="104">
        <v>0</v>
      </c>
      <c r="K9" s="104">
        <v>0</v>
      </c>
      <c r="L9" s="104">
        <v>3</v>
      </c>
      <c r="M9" s="104">
        <v>2147.8599999999997</v>
      </c>
    </row>
    <row r="10" spans="1:13" s="103" customFormat="1" ht="15.75" customHeight="1">
      <c r="A10" s="46">
        <v>42583</v>
      </c>
      <c r="B10" s="94">
        <f t="shared" si="1"/>
        <v>10</v>
      </c>
      <c r="C10" s="94">
        <f t="shared" si="1"/>
        <v>16636.38</v>
      </c>
      <c r="D10" s="104">
        <v>1</v>
      </c>
      <c r="E10" s="104">
        <v>1.86</v>
      </c>
      <c r="F10" s="104">
        <v>2</v>
      </c>
      <c r="G10" s="104">
        <v>14.55</v>
      </c>
      <c r="H10" s="104">
        <v>1</v>
      </c>
      <c r="I10" s="104">
        <v>13.9</v>
      </c>
      <c r="J10" s="104">
        <v>0</v>
      </c>
      <c r="K10" s="104">
        <v>0</v>
      </c>
      <c r="L10" s="104">
        <v>6</v>
      </c>
      <c r="M10" s="104">
        <v>16606.07</v>
      </c>
    </row>
    <row r="11" spans="1:13" s="103" customFormat="1" ht="15.75" customHeight="1">
      <c r="A11" s="46">
        <v>42614</v>
      </c>
      <c r="B11" s="94">
        <v>32</v>
      </c>
      <c r="C11" s="94">
        <v>15196.14</v>
      </c>
      <c r="D11" s="104">
        <v>10</v>
      </c>
      <c r="E11" s="104">
        <v>36.24</v>
      </c>
      <c r="F11" s="104">
        <v>7</v>
      </c>
      <c r="G11" s="104">
        <v>44.66</v>
      </c>
      <c r="H11" s="104">
        <v>8</v>
      </c>
      <c r="I11" s="104">
        <v>179.49</v>
      </c>
      <c r="J11" s="104">
        <v>0</v>
      </c>
      <c r="K11" s="104">
        <v>0</v>
      </c>
      <c r="L11" s="104">
        <v>7</v>
      </c>
      <c r="M11" s="104">
        <v>14935.75</v>
      </c>
    </row>
    <row r="12" spans="1:13" s="103" customFormat="1" ht="15.75" customHeight="1">
      <c r="A12" s="46">
        <v>42644</v>
      </c>
      <c r="B12" s="94">
        <v>4</v>
      </c>
      <c r="C12" s="94">
        <v>5287.1699999999992</v>
      </c>
      <c r="D12" s="104">
        <v>0</v>
      </c>
      <c r="E12" s="104">
        <v>0</v>
      </c>
      <c r="F12" s="104">
        <v>0</v>
      </c>
      <c r="G12" s="104">
        <v>0</v>
      </c>
      <c r="H12" s="104">
        <v>1</v>
      </c>
      <c r="I12" s="104">
        <v>12.94</v>
      </c>
      <c r="J12" s="104">
        <v>0</v>
      </c>
      <c r="K12" s="104">
        <v>0</v>
      </c>
      <c r="L12" s="104">
        <v>3</v>
      </c>
      <c r="M12" s="104">
        <v>5274.23</v>
      </c>
    </row>
    <row r="13" spans="1:13" s="103" customFormat="1" ht="15.75" customHeight="1">
      <c r="A13" s="46">
        <v>42704</v>
      </c>
      <c r="B13" s="94">
        <v>6</v>
      </c>
      <c r="C13" s="94">
        <v>1209.1000000000001</v>
      </c>
      <c r="D13" s="104">
        <v>1</v>
      </c>
      <c r="E13" s="104">
        <v>4.07</v>
      </c>
      <c r="F13" s="104">
        <v>2</v>
      </c>
      <c r="G13" s="104">
        <v>15.74</v>
      </c>
      <c r="H13" s="104">
        <v>1</v>
      </c>
      <c r="I13" s="104">
        <v>19.64</v>
      </c>
      <c r="J13" s="104">
        <v>0</v>
      </c>
      <c r="K13" s="104">
        <v>0</v>
      </c>
      <c r="L13" s="104">
        <v>2</v>
      </c>
      <c r="M13" s="104">
        <v>1169.6500000000001</v>
      </c>
    </row>
    <row r="14" spans="1:13" s="103" customFormat="1" ht="15.75" customHeight="1">
      <c r="A14" s="46">
        <v>42735</v>
      </c>
      <c r="B14" s="94">
        <v>5</v>
      </c>
      <c r="C14" s="94">
        <v>1380.62</v>
      </c>
      <c r="D14" s="104">
        <v>1</v>
      </c>
      <c r="E14" s="104">
        <v>4.22</v>
      </c>
      <c r="F14" s="104">
        <v>1</v>
      </c>
      <c r="G14" s="104">
        <v>5.12</v>
      </c>
      <c r="H14" s="104">
        <v>2</v>
      </c>
      <c r="I14" s="104">
        <v>40.770000000000003</v>
      </c>
      <c r="J14" s="104">
        <v>0</v>
      </c>
      <c r="K14" s="104">
        <v>0</v>
      </c>
      <c r="L14" s="104">
        <v>1</v>
      </c>
      <c r="M14" s="104">
        <v>1330.51</v>
      </c>
    </row>
    <row r="15" spans="1:13" s="103" customFormat="1" ht="15.75" customHeight="1">
      <c r="A15" s="46">
        <v>42766</v>
      </c>
      <c r="B15" s="94">
        <v>8</v>
      </c>
      <c r="C15" s="94">
        <v>5119.8900000000003</v>
      </c>
      <c r="D15" s="104">
        <v>2</v>
      </c>
      <c r="E15" s="104">
        <v>8.56</v>
      </c>
      <c r="F15" s="104">
        <v>0</v>
      </c>
      <c r="G15" s="104">
        <v>0</v>
      </c>
      <c r="H15" s="104">
        <v>1</v>
      </c>
      <c r="I15" s="104">
        <v>49.75</v>
      </c>
      <c r="J15" s="104">
        <v>1</v>
      </c>
      <c r="K15" s="104">
        <v>50</v>
      </c>
      <c r="L15" s="104">
        <v>4</v>
      </c>
      <c r="M15" s="104">
        <v>5011.58</v>
      </c>
    </row>
    <row r="16" spans="1:13" s="103" customFormat="1" ht="15.75" customHeight="1">
      <c r="A16" s="46">
        <v>42794</v>
      </c>
      <c r="B16" s="94">
        <v>10</v>
      </c>
      <c r="C16" s="94">
        <v>2439.11</v>
      </c>
      <c r="D16" s="104">
        <v>1</v>
      </c>
      <c r="E16" s="104">
        <v>4.1500000000000004</v>
      </c>
      <c r="F16" s="104">
        <v>1</v>
      </c>
      <c r="G16" s="104">
        <v>6.6</v>
      </c>
      <c r="H16" s="104">
        <v>5</v>
      </c>
      <c r="I16" s="104">
        <v>104.48</v>
      </c>
      <c r="J16" s="104">
        <v>0</v>
      </c>
      <c r="K16" s="104">
        <v>0</v>
      </c>
      <c r="L16" s="104">
        <v>3</v>
      </c>
      <c r="M16" s="104">
        <v>2323.88</v>
      </c>
    </row>
    <row r="17" spans="1:14" s="103" customFormat="1" ht="15.75" customHeight="1">
      <c r="A17" s="349"/>
      <c r="B17" s="283"/>
      <c r="C17" s="283"/>
      <c r="D17" s="327"/>
      <c r="E17" s="327"/>
      <c r="F17" s="327"/>
      <c r="G17" s="327"/>
      <c r="H17" s="327"/>
      <c r="I17" s="327"/>
      <c r="J17" s="327"/>
      <c r="K17" s="327"/>
      <c r="L17" s="327"/>
      <c r="M17" s="327"/>
    </row>
    <row r="18" spans="1:14" s="100" customFormat="1" ht="13.5" customHeight="1">
      <c r="A18" s="1218" t="str">
        <f>'8'!A19</f>
        <v>$ indicates as on February 28, 2017</v>
      </c>
      <c r="B18" s="1218"/>
      <c r="C18" s="1218"/>
      <c r="D18" s="1218"/>
      <c r="E18" s="1218"/>
      <c r="F18" s="1218"/>
      <c r="M18" s="105"/>
      <c r="N18" s="106"/>
    </row>
    <row r="19" spans="1:14" s="100" customFormat="1" ht="15" customHeight="1">
      <c r="A19" s="1219" t="s">
        <v>90</v>
      </c>
      <c r="B19" s="1219"/>
      <c r="C19" s="1219"/>
      <c r="D19" s="1219"/>
      <c r="E19" s="1219"/>
      <c r="F19" s="97"/>
    </row>
    <row r="20" spans="1:14">
      <c r="M20" s="107"/>
    </row>
    <row r="21" spans="1:14">
      <c r="K21" s="328"/>
      <c r="M21" s="107"/>
    </row>
    <row r="22" spans="1:14">
      <c r="K22" s="328"/>
    </row>
    <row r="23" spans="1:14">
      <c r="K23" s="328"/>
    </row>
  </sheetData>
  <mergeCells count="10">
    <mergeCell ref="A18:F18"/>
    <mergeCell ref="A19:E19"/>
    <mergeCell ref="A1:M1"/>
    <mergeCell ref="A2:A3"/>
    <mergeCell ref="B2:C2"/>
    <mergeCell ref="D2:E2"/>
    <mergeCell ref="F2:G2"/>
    <mergeCell ref="H2:I2"/>
    <mergeCell ref="J2:K2"/>
    <mergeCell ref="L2:M2"/>
  </mergeCells>
  <pageMargins left="0.75" right="0.75" top="1" bottom="1" header="0.5" footer="0.5"/>
  <pageSetup orientation="landscape" r:id="rId1"/>
  <headerFooter alignWithMargins="0"/>
</worksheet>
</file>

<file path=xl/worksheets/sheet11.xml><?xml version="1.0" encoding="utf-8"?>
<worksheet xmlns="http://schemas.openxmlformats.org/spreadsheetml/2006/main" xmlns:r="http://schemas.openxmlformats.org/officeDocument/2006/relationships">
  <sheetPr codeName="Sheet11">
    <tabColor rgb="FF92D050"/>
  </sheetPr>
  <dimension ref="A1:J22"/>
  <sheetViews>
    <sheetView zoomScaleSheetLayoutView="115" workbookViewId="0">
      <selection activeCell="K22" sqref="K22"/>
    </sheetView>
  </sheetViews>
  <sheetFormatPr defaultColWidth="9.140625" defaultRowHeight="12.75"/>
  <cols>
    <col min="1" max="1" width="8.7109375" style="115" customWidth="1"/>
    <col min="2" max="2" width="7.85546875" style="115" customWidth="1"/>
    <col min="3" max="3" width="9" style="115" customWidth="1"/>
    <col min="4" max="4" width="9.28515625" style="115" customWidth="1"/>
    <col min="5" max="7" width="8.42578125" style="115" customWidth="1"/>
    <col min="8" max="8" width="8.5703125" style="115" customWidth="1"/>
    <col min="9" max="9" width="8.7109375" style="115" customWidth="1"/>
    <col min="10" max="10" width="11" style="115" customWidth="1"/>
    <col min="11" max="16384" width="9.140625" style="115"/>
  </cols>
  <sheetData>
    <row r="1" spans="1:10" s="110" customFormat="1" ht="15.75">
      <c r="A1" s="108" t="str">
        <f>Tables!A11</f>
        <v>Table 10: Capital Raised by Listed Companies from the Primary Market through QIPs</v>
      </c>
      <c r="B1" s="109"/>
      <c r="C1" s="109"/>
      <c r="D1" s="109"/>
      <c r="E1" s="109"/>
      <c r="F1" s="109"/>
      <c r="G1" s="109"/>
      <c r="H1" s="109"/>
      <c r="I1" s="109"/>
    </row>
    <row r="2" spans="1:10" s="111" customFormat="1" ht="15">
      <c r="A2" s="1190" t="s">
        <v>152</v>
      </c>
      <c r="B2" s="1225" t="s">
        <v>153</v>
      </c>
      <c r="C2" s="1225"/>
      <c r="D2" s="1225" t="s">
        <v>154</v>
      </c>
      <c r="E2" s="1225"/>
      <c r="F2" s="1226" t="s">
        <v>155</v>
      </c>
      <c r="G2" s="1227"/>
      <c r="H2" s="1225" t="s">
        <v>102</v>
      </c>
      <c r="I2" s="1225"/>
    </row>
    <row r="3" spans="1:10" s="111" customFormat="1" ht="30" customHeight="1">
      <c r="A3" s="1191"/>
      <c r="B3" s="112" t="s">
        <v>120</v>
      </c>
      <c r="C3" s="113" t="s">
        <v>126</v>
      </c>
      <c r="D3" s="112" t="s">
        <v>120</v>
      </c>
      <c r="E3" s="113" t="s">
        <v>126</v>
      </c>
      <c r="F3" s="112" t="s">
        <v>120</v>
      </c>
      <c r="G3" s="113" t="s">
        <v>126</v>
      </c>
      <c r="H3" s="112" t="s">
        <v>120</v>
      </c>
      <c r="I3" s="113" t="s">
        <v>126</v>
      </c>
    </row>
    <row r="4" spans="1:10" s="39" customFormat="1" ht="15.75">
      <c r="A4" s="43" t="s">
        <v>269</v>
      </c>
      <c r="B4" s="92">
        <v>0</v>
      </c>
      <c r="C4" s="92">
        <v>0</v>
      </c>
      <c r="D4" s="92">
        <v>7</v>
      </c>
      <c r="E4" s="92">
        <v>1494.335</v>
      </c>
      <c r="F4" s="92">
        <v>17</v>
      </c>
      <c r="G4" s="92">
        <v>13093.4787984</v>
      </c>
      <c r="H4" s="92">
        <v>24</v>
      </c>
      <c r="I4" s="92">
        <v>14587.813798399999</v>
      </c>
      <c r="J4" s="114"/>
    </row>
    <row r="5" spans="1:10" s="39" customFormat="1" ht="15.75">
      <c r="A5" s="43" t="s">
        <v>270</v>
      </c>
      <c r="B5" s="92">
        <f t="shared" ref="B5:I5" si="0">SUM(B6:B16)</f>
        <v>0</v>
      </c>
      <c r="C5" s="92">
        <f t="shared" si="0"/>
        <v>0</v>
      </c>
      <c r="D5" s="92">
        <f t="shared" si="0"/>
        <v>0</v>
      </c>
      <c r="E5" s="92">
        <f t="shared" si="0"/>
        <v>0</v>
      </c>
      <c r="F5" s="92">
        <f t="shared" si="0"/>
        <v>17</v>
      </c>
      <c r="G5" s="92">
        <f t="shared" si="0"/>
        <v>4836.8592404999999</v>
      </c>
      <c r="H5" s="92">
        <f t="shared" si="0"/>
        <v>17</v>
      </c>
      <c r="I5" s="92">
        <f t="shared" si="0"/>
        <v>4836.8592404999999</v>
      </c>
      <c r="J5" s="114"/>
    </row>
    <row r="6" spans="1:10" s="39" customFormat="1" ht="15.75">
      <c r="A6" s="46">
        <v>42474</v>
      </c>
      <c r="B6" s="94">
        <v>0</v>
      </c>
      <c r="C6" s="94">
        <v>0</v>
      </c>
      <c r="D6" s="94">
        <v>0</v>
      </c>
      <c r="E6" s="94">
        <v>0</v>
      </c>
      <c r="F6" s="94">
        <v>0</v>
      </c>
      <c r="G6" s="94">
        <v>0</v>
      </c>
      <c r="H6" s="94">
        <v>0</v>
      </c>
      <c r="I6" s="94">
        <v>0</v>
      </c>
      <c r="J6" s="114"/>
    </row>
    <row r="7" spans="1:10" s="39" customFormat="1" ht="15.75">
      <c r="A7" s="46">
        <v>42504</v>
      </c>
      <c r="B7" s="94">
        <v>0</v>
      </c>
      <c r="C7" s="94">
        <v>0</v>
      </c>
      <c r="D7" s="94">
        <v>0</v>
      </c>
      <c r="E7" s="94">
        <v>0</v>
      </c>
      <c r="F7" s="94">
        <v>1</v>
      </c>
      <c r="G7" s="94">
        <v>261.94</v>
      </c>
      <c r="H7" s="94">
        <v>1</v>
      </c>
      <c r="I7" s="94">
        <v>261.94</v>
      </c>
      <c r="J7" s="114"/>
    </row>
    <row r="8" spans="1:10" s="39" customFormat="1" ht="15.75">
      <c r="A8" s="46">
        <v>42535</v>
      </c>
      <c r="B8" s="94">
        <v>0</v>
      </c>
      <c r="C8" s="94">
        <v>0</v>
      </c>
      <c r="D8" s="94">
        <v>0</v>
      </c>
      <c r="E8" s="94">
        <v>0</v>
      </c>
      <c r="F8" s="94">
        <v>1</v>
      </c>
      <c r="G8" s="94">
        <v>60.91</v>
      </c>
      <c r="H8" s="94">
        <v>1</v>
      </c>
      <c r="I8" s="94">
        <v>60.91</v>
      </c>
      <c r="J8" s="114"/>
    </row>
    <row r="9" spans="1:10" s="39" customFormat="1" ht="15.75">
      <c r="A9" s="46">
        <v>42552</v>
      </c>
      <c r="B9" s="94">
        <v>0</v>
      </c>
      <c r="C9" s="94">
        <v>0</v>
      </c>
      <c r="D9" s="94">
        <v>0</v>
      </c>
      <c r="E9" s="94">
        <v>0</v>
      </c>
      <c r="F9" s="94">
        <v>1</v>
      </c>
      <c r="G9" s="94">
        <v>55.68</v>
      </c>
      <c r="H9" s="94">
        <v>1</v>
      </c>
      <c r="I9" s="94">
        <v>55.68</v>
      </c>
      <c r="J9" s="114"/>
    </row>
    <row r="10" spans="1:10" s="39" customFormat="1" ht="15.75">
      <c r="A10" s="46">
        <v>42583</v>
      </c>
      <c r="B10" s="94">
        <v>0</v>
      </c>
      <c r="C10" s="94">
        <v>0</v>
      </c>
      <c r="D10" s="94">
        <v>0</v>
      </c>
      <c r="E10" s="94">
        <v>0</v>
      </c>
      <c r="F10" s="94">
        <v>2</v>
      </c>
      <c r="G10" s="94">
        <v>229.99924049999998</v>
      </c>
      <c r="H10" s="94">
        <v>2</v>
      </c>
      <c r="I10" s="94">
        <v>229.99924049999998</v>
      </c>
      <c r="J10" s="114"/>
    </row>
    <row r="11" spans="1:10" s="39" customFormat="1" ht="15.75">
      <c r="A11" s="46">
        <v>42614</v>
      </c>
      <c r="B11" s="94">
        <v>0</v>
      </c>
      <c r="C11" s="94">
        <v>0</v>
      </c>
      <c r="D11" s="94">
        <v>0</v>
      </c>
      <c r="E11" s="94">
        <v>0</v>
      </c>
      <c r="F11" s="94">
        <v>4</v>
      </c>
      <c r="G11" s="94">
        <v>2209.7199999999998</v>
      </c>
      <c r="H11" s="94">
        <v>4</v>
      </c>
      <c r="I11" s="94">
        <v>2209.7199999999998</v>
      </c>
      <c r="J11" s="114"/>
    </row>
    <row r="12" spans="1:10" s="39" customFormat="1" ht="15.75">
      <c r="A12" s="46">
        <v>42659</v>
      </c>
      <c r="B12" s="94">
        <v>0</v>
      </c>
      <c r="C12" s="94">
        <v>0</v>
      </c>
      <c r="D12" s="94">
        <v>0</v>
      </c>
      <c r="E12" s="94">
        <v>0</v>
      </c>
      <c r="F12" s="94">
        <v>3</v>
      </c>
      <c r="G12" s="94">
        <v>1500</v>
      </c>
      <c r="H12" s="94">
        <v>3</v>
      </c>
      <c r="I12" s="94">
        <v>1500</v>
      </c>
      <c r="J12" s="114"/>
    </row>
    <row r="13" spans="1:10" s="39" customFormat="1" ht="15.75">
      <c r="A13" s="46">
        <v>42675</v>
      </c>
      <c r="B13" s="94">
        <v>0</v>
      </c>
      <c r="C13" s="94">
        <v>0</v>
      </c>
      <c r="D13" s="94">
        <v>0</v>
      </c>
      <c r="E13" s="94">
        <v>0</v>
      </c>
      <c r="F13" s="94">
        <v>0</v>
      </c>
      <c r="G13" s="94">
        <v>0</v>
      </c>
      <c r="H13" s="94">
        <v>0</v>
      </c>
      <c r="I13" s="94">
        <v>0</v>
      </c>
      <c r="J13" s="114"/>
    </row>
    <row r="14" spans="1:10" s="39" customFormat="1" ht="15.75">
      <c r="A14" s="46">
        <v>42705</v>
      </c>
      <c r="B14" s="94">
        <v>0</v>
      </c>
      <c r="C14" s="94">
        <v>0</v>
      </c>
      <c r="D14" s="94">
        <v>0</v>
      </c>
      <c r="E14" s="94">
        <v>0</v>
      </c>
      <c r="F14" s="94">
        <v>2</v>
      </c>
      <c r="G14" s="94">
        <v>76.14</v>
      </c>
      <c r="H14" s="94">
        <v>2</v>
      </c>
      <c r="I14" s="94">
        <v>76.14</v>
      </c>
      <c r="J14" s="114"/>
    </row>
    <row r="15" spans="1:10" s="39" customFormat="1" ht="15.75">
      <c r="A15" s="46">
        <v>42736</v>
      </c>
      <c r="B15" s="94">
        <v>0</v>
      </c>
      <c r="C15" s="94">
        <v>0</v>
      </c>
      <c r="D15" s="94">
        <v>0</v>
      </c>
      <c r="E15" s="94">
        <v>0</v>
      </c>
      <c r="F15" s="94">
        <v>2</v>
      </c>
      <c r="G15" s="94">
        <v>269.67</v>
      </c>
      <c r="H15" s="94">
        <v>2</v>
      </c>
      <c r="I15" s="94">
        <v>269.67</v>
      </c>
      <c r="J15" s="114"/>
    </row>
    <row r="16" spans="1:10" s="39" customFormat="1" ht="15.75">
      <c r="A16" s="46">
        <v>42767</v>
      </c>
      <c r="B16" s="94">
        <v>0</v>
      </c>
      <c r="C16" s="94">
        <v>0</v>
      </c>
      <c r="D16" s="94">
        <v>0</v>
      </c>
      <c r="E16" s="94">
        <v>0</v>
      </c>
      <c r="F16" s="94">
        <v>1</v>
      </c>
      <c r="G16" s="94">
        <v>172.8</v>
      </c>
      <c r="H16" s="94">
        <v>1</v>
      </c>
      <c r="I16" s="94">
        <v>172.8</v>
      </c>
      <c r="J16" s="114"/>
    </row>
    <row r="17" spans="1:10" s="39" customFormat="1" ht="12.75" customHeight="1">
      <c r="A17" s="347"/>
      <c r="B17" s="347"/>
      <c r="C17" s="347"/>
      <c r="D17" s="347"/>
      <c r="E17" s="347"/>
      <c r="F17" s="347"/>
      <c r="G17" s="347"/>
      <c r="H17" s="347"/>
      <c r="I17" s="347"/>
      <c r="J17" s="115"/>
    </row>
    <row r="18" spans="1:10" s="303" customFormat="1" ht="29.25" customHeight="1">
      <c r="A18" s="1228" t="s">
        <v>156</v>
      </c>
      <c r="B18" s="1228"/>
      <c r="C18" s="1228"/>
      <c r="D18" s="1228"/>
      <c r="E18" s="1228"/>
      <c r="F18" s="1228"/>
      <c r="G18" s="1228"/>
      <c r="H18" s="1228"/>
      <c r="I18" s="1228"/>
      <c r="J18" s="302"/>
    </row>
    <row r="19" spans="1:10" s="39" customFormat="1" ht="15" customHeight="1">
      <c r="A19" s="1218" t="str">
        <f>'9'!A18:F18</f>
        <v>$ indicates as on February 28, 2017</v>
      </c>
      <c r="B19" s="1218"/>
      <c r="C19" s="1218"/>
      <c r="D19" s="1218"/>
      <c r="E19" s="1218"/>
      <c r="F19" s="1218"/>
      <c r="G19" s="1132"/>
      <c r="H19" s="348"/>
      <c r="I19" s="348"/>
      <c r="J19" s="115"/>
    </row>
    <row r="20" spans="1:10" s="39" customFormat="1" ht="15" customHeight="1">
      <c r="A20" s="1224" t="s">
        <v>157</v>
      </c>
      <c r="B20" s="1224"/>
      <c r="C20" s="1224"/>
      <c r="D20" s="1224"/>
      <c r="E20" s="1224"/>
      <c r="F20" s="1224"/>
      <c r="G20" s="1224"/>
      <c r="H20" s="1224"/>
      <c r="I20" s="1224"/>
      <c r="J20" s="115"/>
    </row>
    <row r="21" spans="1:10" s="116" customFormat="1" ht="15.75" customHeight="1">
      <c r="J21" s="115"/>
    </row>
    <row r="22" spans="1:10" s="39" customFormat="1" ht="12.75" customHeight="1">
      <c r="J22" s="115"/>
    </row>
  </sheetData>
  <mergeCells count="8">
    <mergeCell ref="A19:F19"/>
    <mergeCell ref="A20:I20"/>
    <mergeCell ref="A2:A3"/>
    <mergeCell ref="B2:C2"/>
    <mergeCell ref="D2:E2"/>
    <mergeCell ref="F2:G2"/>
    <mergeCell ref="H2:I2"/>
    <mergeCell ref="A18:I18"/>
  </mergeCells>
  <pageMargins left="0.75" right="0.75" top="1" bottom="1" header="0.5" footer="0.5"/>
  <pageSetup scale="94" orientation="portrait" r:id="rId1"/>
  <headerFooter alignWithMargins="0"/>
</worksheet>
</file>

<file path=xl/worksheets/sheet12.xml><?xml version="1.0" encoding="utf-8"?>
<worksheet xmlns="http://schemas.openxmlformats.org/spreadsheetml/2006/main" xmlns:r="http://schemas.openxmlformats.org/officeDocument/2006/relationships">
  <sheetPr codeName="Sheet12">
    <tabColor rgb="FF92D050"/>
  </sheetPr>
  <dimension ref="A1:J294"/>
  <sheetViews>
    <sheetView zoomScaleSheetLayoutView="90" workbookViewId="0">
      <selection activeCell="E27" sqref="E27"/>
    </sheetView>
  </sheetViews>
  <sheetFormatPr defaultColWidth="9.140625" defaultRowHeight="11.25"/>
  <cols>
    <col min="1" max="1" width="7.85546875" style="118" customWidth="1"/>
    <col min="2" max="2" width="8.28515625" style="118" customWidth="1"/>
    <col min="3" max="3" width="10" style="118" customWidth="1"/>
    <col min="4" max="4" width="7.7109375" style="118" customWidth="1"/>
    <col min="5" max="5" width="9" style="118" customWidth="1"/>
    <col min="6" max="6" width="9" style="124" customWidth="1"/>
    <col min="7" max="7" width="8.7109375" style="118" customWidth="1"/>
    <col min="8" max="8" width="9.28515625" style="118" customWidth="1"/>
    <col min="9" max="9" width="10.42578125" style="118" customWidth="1"/>
    <col min="10" max="16384" width="9.140625" style="118"/>
  </cols>
  <sheetData>
    <row r="1" spans="1:10" s="117" customFormat="1" ht="15.75">
      <c r="A1" s="1230" t="s">
        <v>9</v>
      </c>
      <c r="B1" s="1230"/>
      <c r="C1" s="1230"/>
      <c r="D1" s="1230"/>
      <c r="E1" s="1230"/>
      <c r="F1" s="1230"/>
      <c r="G1" s="1230"/>
      <c r="H1" s="1230"/>
      <c r="I1" s="1230"/>
    </row>
    <row r="2" spans="1:10" s="317" customFormat="1" ht="16.5" customHeight="1">
      <c r="A2" s="1231" t="s">
        <v>108</v>
      </c>
      <c r="B2" s="1225" t="s">
        <v>154</v>
      </c>
      <c r="C2" s="1225"/>
      <c r="D2" s="1225" t="s">
        <v>153</v>
      </c>
      <c r="E2" s="1225"/>
      <c r="F2" s="1233" t="s">
        <v>155</v>
      </c>
      <c r="G2" s="1233"/>
      <c r="H2" s="1234" t="s">
        <v>102</v>
      </c>
      <c r="I2" s="1234"/>
    </row>
    <row r="3" spans="1:10" s="120" customFormat="1" ht="27.75" customHeight="1">
      <c r="A3" s="1232"/>
      <c r="B3" s="119" t="s">
        <v>318</v>
      </c>
      <c r="C3" s="113" t="s">
        <v>126</v>
      </c>
      <c r="D3" s="119" t="s">
        <v>318</v>
      </c>
      <c r="E3" s="113" t="s">
        <v>126</v>
      </c>
      <c r="F3" s="119" t="s">
        <v>318</v>
      </c>
      <c r="G3" s="113" t="s">
        <v>126</v>
      </c>
      <c r="H3" s="119" t="s">
        <v>318</v>
      </c>
      <c r="I3" s="113" t="s">
        <v>126</v>
      </c>
    </row>
    <row r="4" spans="1:10" s="121" customFormat="1" ht="13.5" customHeight="1">
      <c r="A4" s="43" t="s">
        <v>269</v>
      </c>
      <c r="B4" s="92">
        <v>144</v>
      </c>
      <c r="C4" s="92">
        <v>1956.7326999999998</v>
      </c>
      <c r="D4" s="92">
        <v>22</v>
      </c>
      <c r="E4" s="92">
        <v>983.09149850000006</v>
      </c>
      <c r="F4" s="92">
        <v>189</v>
      </c>
      <c r="G4" s="92">
        <v>47573.450295359005</v>
      </c>
      <c r="H4" s="92">
        <v>355</v>
      </c>
      <c r="I4" s="92">
        <v>50512.874493859003</v>
      </c>
    </row>
    <row r="5" spans="1:10" s="121" customFormat="1" ht="13.5" customHeight="1">
      <c r="A5" s="43" t="s">
        <v>270</v>
      </c>
      <c r="B5" s="92">
        <f t="shared" ref="B5:I5" si="0">SUM(B6:B16)</f>
        <v>158</v>
      </c>
      <c r="C5" s="92">
        <f t="shared" si="0"/>
        <v>3154</v>
      </c>
      <c r="D5" s="92">
        <f t="shared" si="0"/>
        <v>16</v>
      </c>
      <c r="E5" s="92">
        <f t="shared" si="0"/>
        <v>1220</v>
      </c>
      <c r="F5" s="92">
        <f t="shared" si="0"/>
        <v>183</v>
      </c>
      <c r="G5" s="92">
        <f t="shared" si="0"/>
        <v>35707</v>
      </c>
      <c r="H5" s="92">
        <f t="shared" si="0"/>
        <v>357</v>
      </c>
      <c r="I5" s="92">
        <f t="shared" si="0"/>
        <v>40081</v>
      </c>
    </row>
    <row r="6" spans="1:10" s="121" customFormat="1" ht="13.5" customHeight="1">
      <c r="A6" s="46">
        <v>42461</v>
      </c>
      <c r="B6" s="122">
        <v>16</v>
      </c>
      <c r="C6" s="122">
        <v>196</v>
      </c>
      <c r="D6" s="122">
        <v>5</v>
      </c>
      <c r="E6" s="122">
        <v>62</v>
      </c>
      <c r="F6" s="122">
        <v>26</v>
      </c>
      <c r="G6" s="122">
        <v>3672</v>
      </c>
      <c r="H6" s="122">
        <v>47</v>
      </c>
      <c r="I6" s="122">
        <v>3930</v>
      </c>
      <c r="J6" s="118"/>
    </row>
    <row r="7" spans="1:10" s="121" customFormat="1" ht="13.5" customHeight="1">
      <c r="A7" s="46">
        <v>42491</v>
      </c>
      <c r="B7" s="122">
        <v>33</v>
      </c>
      <c r="C7" s="122">
        <v>343</v>
      </c>
      <c r="D7" s="122">
        <v>2</v>
      </c>
      <c r="E7" s="122">
        <v>39</v>
      </c>
      <c r="F7" s="122">
        <v>29</v>
      </c>
      <c r="G7" s="122">
        <v>4836</v>
      </c>
      <c r="H7" s="122">
        <v>64</v>
      </c>
      <c r="I7" s="122">
        <v>5218</v>
      </c>
      <c r="J7" s="118"/>
    </row>
    <row r="8" spans="1:10" s="121" customFormat="1" ht="13.5" customHeight="1">
      <c r="A8" s="46">
        <v>42522</v>
      </c>
      <c r="B8" s="122">
        <v>15</v>
      </c>
      <c r="C8" s="122">
        <v>135</v>
      </c>
      <c r="D8" s="122">
        <v>1</v>
      </c>
      <c r="E8" s="122">
        <v>77</v>
      </c>
      <c r="F8" s="122">
        <v>16</v>
      </c>
      <c r="G8" s="122">
        <v>1797</v>
      </c>
      <c r="H8" s="122">
        <v>32</v>
      </c>
      <c r="I8" s="122">
        <v>2009</v>
      </c>
      <c r="J8" s="118"/>
    </row>
    <row r="9" spans="1:10" s="121" customFormat="1" ht="13.5" customHeight="1">
      <c r="A9" s="46">
        <v>42552</v>
      </c>
      <c r="B9" s="122">
        <v>10</v>
      </c>
      <c r="C9" s="122">
        <v>428</v>
      </c>
      <c r="D9" s="122">
        <v>1</v>
      </c>
      <c r="E9" s="122">
        <v>6</v>
      </c>
      <c r="F9" s="122">
        <v>16</v>
      </c>
      <c r="G9" s="122">
        <v>1036</v>
      </c>
      <c r="H9" s="122">
        <v>27</v>
      </c>
      <c r="I9" s="122">
        <v>1470</v>
      </c>
      <c r="J9" s="118"/>
    </row>
    <row r="10" spans="1:10" s="121" customFormat="1" ht="13.5" customHeight="1">
      <c r="A10" s="46">
        <v>42583</v>
      </c>
      <c r="B10" s="122">
        <v>4</v>
      </c>
      <c r="C10" s="122">
        <v>17</v>
      </c>
      <c r="D10" s="122">
        <v>0</v>
      </c>
      <c r="E10" s="122">
        <v>0</v>
      </c>
      <c r="F10" s="122">
        <v>13</v>
      </c>
      <c r="G10" s="122">
        <v>333</v>
      </c>
      <c r="H10" s="122">
        <v>17</v>
      </c>
      <c r="I10" s="122">
        <v>350</v>
      </c>
      <c r="J10" s="118"/>
    </row>
    <row r="11" spans="1:10" s="121" customFormat="1" ht="13.5" customHeight="1">
      <c r="A11" s="46">
        <v>42614</v>
      </c>
      <c r="B11" s="122">
        <v>12</v>
      </c>
      <c r="C11" s="122">
        <v>41</v>
      </c>
      <c r="D11" s="122">
        <v>0</v>
      </c>
      <c r="E11" s="122">
        <v>0</v>
      </c>
      <c r="F11" s="122">
        <v>12</v>
      </c>
      <c r="G11" s="122">
        <v>5677</v>
      </c>
      <c r="H11" s="122">
        <v>24</v>
      </c>
      <c r="I11" s="122">
        <v>5718</v>
      </c>
      <c r="J11" s="118"/>
    </row>
    <row r="12" spans="1:10" s="121" customFormat="1" ht="13.5" customHeight="1">
      <c r="A12" s="46">
        <v>42644</v>
      </c>
      <c r="B12" s="122">
        <v>15</v>
      </c>
      <c r="C12" s="122">
        <v>857</v>
      </c>
      <c r="D12" s="122">
        <v>0</v>
      </c>
      <c r="E12" s="122">
        <v>0</v>
      </c>
      <c r="F12" s="122">
        <v>15</v>
      </c>
      <c r="G12" s="122">
        <v>4982</v>
      </c>
      <c r="H12" s="122">
        <v>30</v>
      </c>
      <c r="I12" s="122">
        <v>5839</v>
      </c>
      <c r="J12" s="118"/>
    </row>
    <row r="13" spans="1:10" s="121" customFormat="1" ht="13.5" customHeight="1">
      <c r="A13" s="46">
        <v>42675</v>
      </c>
      <c r="B13" s="122">
        <v>12</v>
      </c>
      <c r="C13" s="122">
        <v>121</v>
      </c>
      <c r="D13" s="122">
        <v>2</v>
      </c>
      <c r="E13" s="122">
        <v>843</v>
      </c>
      <c r="F13" s="122">
        <v>9</v>
      </c>
      <c r="G13" s="122">
        <v>1604</v>
      </c>
      <c r="H13" s="122">
        <v>23</v>
      </c>
      <c r="I13" s="122">
        <v>2567</v>
      </c>
      <c r="J13" s="118"/>
    </row>
    <row r="14" spans="1:10" s="121" customFormat="1" ht="13.5" customHeight="1">
      <c r="A14" s="46">
        <v>42705</v>
      </c>
      <c r="B14" s="122">
        <v>14</v>
      </c>
      <c r="C14" s="122">
        <v>234</v>
      </c>
      <c r="D14" s="122">
        <v>1</v>
      </c>
      <c r="E14" s="122">
        <v>164</v>
      </c>
      <c r="F14" s="122">
        <v>19</v>
      </c>
      <c r="G14" s="122">
        <v>2726</v>
      </c>
      <c r="H14" s="122">
        <v>34</v>
      </c>
      <c r="I14" s="122">
        <v>3125</v>
      </c>
      <c r="J14" s="118"/>
    </row>
    <row r="15" spans="1:10" s="121" customFormat="1" ht="13.5" customHeight="1">
      <c r="A15" s="46">
        <v>42736</v>
      </c>
      <c r="B15" s="122">
        <v>15</v>
      </c>
      <c r="C15" s="122">
        <v>312</v>
      </c>
      <c r="D15" s="122">
        <v>0</v>
      </c>
      <c r="E15" s="122">
        <v>0</v>
      </c>
      <c r="F15" s="122">
        <v>17</v>
      </c>
      <c r="G15" s="122">
        <v>8444</v>
      </c>
      <c r="H15" s="122">
        <v>32</v>
      </c>
      <c r="I15" s="122">
        <v>8756</v>
      </c>
      <c r="J15" s="118"/>
    </row>
    <row r="16" spans="1:10" s="121" customFormat="1" ht="13.5" customHeight="1">
      <c r="A16" s="46">
        <v>42767</v>
      </c>
      <c r="B16" s="122">
        <v>12</v>
      </c>
      <c r="C16" s="122">
        <v>470</v>
      </c>
      <c r="D16" s="122">
        <v>4</v>
      </c>
      <c r="E16" s="122">
        <v>29</v>
      </c>
      <c r="F16" s="122">
        <v>11</v>
      </c>
      <c r="G16" s="122">
        <v>600</v>
      </c>
      <c r="H16" s="122">
        <v>27</v>
      </c>
      <c r="I16" s="122">
        <v>1099</v>
      </c>
      <c r="J16" s="118"/>
    </row>
    <row r="17" spans="1:10" s="22" customFormat="1" ht="12.75" customHeight="1">
      <c r="A17" s="333"/>
      <c r="B17" s="333"/>
      <c r="C17" s="333"/>
      <c r="D17" s="333"/>
      <c r="E17" s="333"/>
      <c r="F17" s="333"/>
      <c r="G17" s="333"/>
      <c r="H17" s="333"/>
      <c r="I17" s="333"/>
      <c r="J17" s="310"/>
    </row>
    <row r="18" spans="1:10" ht="12">
      <c r="A18" s="1193" t="str">
        <f>'10'!A19:F19</f>
        <v>$ indicates as on February 28, 2017</v>
      </c>
      <c r="B18" s="1193"/>
      <c r="C18" s="1193"/>
      <c r="D18" s="1193"/>
      <c r="E18" s="1193"/>
      <c r="F18" s="1193"/>
      <c r="G18" s="311"/>
      <c r="H18" s="346"/>
      <c r="I18" s="346"/>
    </row>
    <row r="19" spans="1:10" ht="12">
      <c r="A19" s="1229" t="s">
        <v>805</v>
      </c>
      <c r="B19" s="1229"/>
      <c r="C19" s="1229"/>
      <c r="D19" s="1229"/>
      <c r="E19" s="1229"/>
      <c r="F19" s="1229"/>
      <c r="G19" s="1229"/>
      <c r="H19" s="1229"/>
      <c r="I19" s="1229"/>
      <c r="J19" s="123"/>
    </row>
    <row r="20" spans="1:10">
      <c r="J20" s="123"/>
    </row>
    <row r="21" spans="1:10">
      <c r="C21" s="123"/>
      <c r="D21" s="123"/>
      <c r="E21" s="123"/>
      <c r="F21" s="123"/>
      <c r="G21" s="123"/>
      <c r="H21" s="123"/>
      <c r="I21" s="123"/>
      <c r="J21" s="123"/>
    </row>
    <row r="22" spans="1:10">
      <c r="J22" s="123"/>
    </row>
    <row r="24" spans="1:10">
      <c r="F24" s="118"/>
    </row>
    <row r="25" spans="1:10">
      <c r="F25" s="118"/>
    </row>
    <row r="26" spans="1:10">
      <c r="F26" s="118"/>
    </row>
    <row r="27" spans="1:10">
      <c r="F27" s="118"/>
    </row>
    <row r="28" spans="1:10">
      <c r="F28" s="118"/>
    </row>
    <row r="29" spans="1:10">
      <c r="F29" s="118"/>
    </row>
    <row r="30" spans="1:10">
      <c r="F30" s="118"/>
    </row>
    <row r="31" spans="1:10">
      <c r="F31" s="118"/>
    </row>
    <row r="32" spans="1:10">
      <c r="F32" s="118"/>
    </row>
    <row r="33" spans="6:6">
      <c r="F33" s="118"/>
    </row>
    <row r="34" spans="6:6">
      <c r="F34" s="118"/>
    </row>
    <row r="35" spans="6:6">
      <c r="F35" s="118"/>
    </row>
    <row r="36" spans="6:6">
      <c r="F36" s="118"/>
    </row>
    <row r="37" spans="6:6">
      <c r="F37" s="118"/>
    </row>
    <row r="38" spans="6:6">
      <c r="F38" s="118"/>
    </row>
    <row r="39" spans="6:6">
      <c r="F39" s="118"/>
    </row>
    <row r="40" spans="6:6">
      <c r="F40" s="118"/>
    </row>
    <row r="41" spans="6:6">
      <c r="F41" s="118"/>
    </row>
    <row r="42" spans="6:6">
      <c r="F42" s="118"/>
    </row>
    <row r="43" spans="6:6">
      <c r="F43" s="118"/>
    </row>
    <row r="44" spans="6:6">
      <c r="F44" s="118"/>
    </row>
    <row r="45" spans="6:6">
      <c r="F45" s="118"/>
    </row>
    <row r="46" spans="6:6">
      <c r="F46" s="118"/>
    </row>
    <row r="47" spans="6:6">
      <c r="F47" s="118"/>
    </row>
    <row r="48" spans="6:6">
      <c r="F48" s="118"/>
    </row>
    <row r="49" spans="6:6">
      <c r="F49" s="118"/>
    </row>
    <row r="50" spans="6:6">
      <c r="F50" s="118"/>
    </row>
    <row r="51" spans="6:6">
      <c r="F51" s="118"/>
    </row>
    <row r="52" spans="6:6">
      <c r="F52" s="118"/>
    </row>
    <row r="53" spans="6:6">
      <c r="F53" s="118"/>
    </row>
    <row r="54" spans="6:6">
      <c r="F54" s="118"/>
    </row>
    <row r="55" spans="6:6">
      <c r="F55" s="118"/>
    </row>
    <row r="56" spans="6:6">
      <c r="F56" s="118"/>
    </row>
    <row r="57" spans="6:6">
      <c r="F57" s="118"/>
    </row>
    <row r="58" spans="6:6">
      <c r="F58" s="118"/>
    </row>
    <row r="59" spans="6:6">
      <c r="F59" s="118"/>
    </row>
    <row r="60" spans="6:6">
      <c r="F60" s="118"/>
    </row>
    <row r="61" spans="6:6">
      <c r="F61" s="118"/>
    </row>
    <row r="62" spans="6:6">
      <c r="F62" s="118"/>
    </row>
    <row r="63" spans="6:6">
      <c r="F63" s="118"/>
    </row>
    <row r="64" spans="6:6">
      <c r="F64" s="118"/>
    </row>
    <row r="65" spans="6:6">
      <c r="F65" s="118"/>
    </row>
    <row r="66" spans="6:6">
      <c r="F66" s="118"/>
    </row>
    <row r="67" spans="6:6">
      <c r="F67" s="118"/>
    </row>
    <row r="68" spans="6:6">
      <c r="F68" s="118"/>
    </row>
    <row r="69" spans="6:6">
      <c r="F69" s="118"/>
    </row>
    <row r="70" spans="6:6">
      <c r="F70" s="118"/>
    </row>
    <row r="71" spans="6:6">
      <c r="F71" s="118"/>
    </row>
    <row r="72" spans="6:6">
      <c r="F72" s="118"/>
    </row>
    <row r="73" spans="6:6">
      <c r="F73" s="118"/>
    </row>
    <row r="74" spans="6:6">
      <c r="F74" s="118"/>
    </row>
    <row r="75" spans="6:6">
      <c r="F75" s="118"/>
    </row>
    <row r="76" spans="6:6">
      <c r="F76" s="118"/>
    </row>
    <row r="77" spans="6:6">
      <c r="F77" s="118"/>
    </row>
    <row r="78" spans="6:6">
      <c r="F78" s="118"/>
    </row>
    <row r="79" spans="6:6">
      <c r="F79" s="118"/>
    </row>
    <row r="80" spans="6:6">
      <c r="F80" s="118"/>
    </row>
    <row r="81" spans="6:6">
      <c r="F81" s="118"/>
    </row>
    <row r="82" spans="6:6">
      <c r="F82" s="118"/>
    </row>
    <row r="83" spans="6:6">
      <c r="F83" s="118"/>
    </row>
    <row r="84" spans="6:6">
      <c r="F84" s="118"/>
    </row>
    <row r="85" spans="6:6">
      <c r="F85" s="118"/>
    </row>
    <row r="86" spans="6:6">
      <c r="F86" s="118"/>
    </row>
    <row r="87" spans="6:6">
      <c r="F87" s="118"/>
    </row>
    <row r="88" spans="6:6">
      <c r="F88" s="118"/>
    </row>
    <row r="89" spans="6:6">
      <c r="F89" s="118"/>
    </row>
    <row r="90" spans="6:6">
      <c r="F90" s="118"/>
    </row>
    <row r="91" spans="6:6">
      <c r="F91" s="118"/>
    </row>
    <row r="92" spans="6:6">
      <c r="F92" s="118"/>
    </row>
    <row r="93" spans="6:6">
      <c r="F93" s="118"/>
    </row>
    <row r="94" spans="6:6">
      <c r="F94" s="118"/>
    </row>
    <row r="95" spans="6:6">
      <c r="F95" s="118"/>
    </row>
    <row r="96" spans="6:6">
      <c r="F96" s="118"/>
    </row>
    <row r="97" spans="6:6">
      <c r="F97" s="118"/>
    </row>
    <row r="98" spans="6:6">
      <c r="F98" s="118"/>
    </row>
    <row r="99" spans="6:6">
      <c r="F99" s="118"/>
    </row>
    <row r="100" spans="6:6">
      <c r="F100" s="118"/>
    </row>
    <row r="101" spans="6:6">
      <c r="F101" s="118"/>
    </row>
    <row r="102" spans="6:6">
      <c r="F102" s="118"/>
    </row>
    <row r="103" spans="6:6">
      <c r="F103" s="118"/>
    </row>
    <row r="104" spans="6:6">
      <c r="F104" s="118"/>
    </row>
    <row r="105" spans="6:6">
      <c r="F105" s="118"/>
    </row>
    <row r="106" spans="6:6">
      <c r="F106" s="118"/>
    </row>
    <row r="107" spans="6:6">
      <c r="F107" s="118"/>
    </row>
    <row r="108" spans="6:6">
      <c r="F108" s="118"/>
    </row>
    <row r="109" spans="6:6">
      <c r="F109" s="118"/>
    </row>
    <row r="110" spans="6:6">
      <c r="F110" s="118"/>
    </row>
    <row r="111" spans="6:6">
      <c r="F111" s="118"/>
    </row>
    <row r="112" spans="6:6">
      <c r="F112" s="118"/>
    </row>
    <row r="113" spans="6:6">
      <c r="F113" s="118"/>
    </row>
    <row r="114" spans="6:6">
      <c r="F114" s="118"/>
    </row>
    <row r="115" spans="6:6">
      <c r="F115" s="118"/>
    </row>
    <row r="116" spans="6:6">
      <c r="F116" s="118"/>
    </row>
    <row r="117" spans="6:6">
      <c r="F117" s="118"/>
    </row>
    <row r="118" spans="6:6">
      <c r="F118" s="118"/>
    </row>
    <row r="119" spans="6:6">
      <c r="F119" s="118"/>
    </row>
    <row r="120" spans="6:6">
      <c r="F120" s="118"/>
    </row>
    <row r="121" spans="6:6">
      <c r="F121" s="118"/>
    </row>
    <row r="122" spans="6:6">
      <c r="F122" s="118"/>
    </row>
    <row r="123" spans="6:6">
      <c r="F123" s="118"/>
    </row>
    <row r="124" spans="6:6">
      <c r="F124" s="118"/>
    </row>
    <row r="125" spans="6:6">
      <c r="F125" s="118"/>
    </row>
    <row r="126" spans="6:6">
      <c r="F126" s="118"/>
    </row>
    <row r="127" spans="6:6">
      <c r="F127" s="118"/>
    </row>
    <row r="128" spans="6:6">
      <c r="F128" s="118"/>
    </row>
    <row r="129" spans="6:6">
      <c r="F129" s="118"/>
    </row>
    <row r="130" spans="6:6">
      <c r="F130" s="118"/>
    </row>
    <row r="131" spans="6:6">
      <c r="F131" s="118"/>
    </row>
    <row r="132" spans="6:6">
      <c r="F132" s="118"/>
    </row>
    <row r="133" spans="6:6">
      <c r="F133" s="118"/>
    </row>
    <row r="134" spans="6:6">
      <c r="F134" s="118"/>
    </row>
    <row r="135" spans="6:6">
      <c r="F135" s="118"/>
    </row>
    <row r="136" spans="6:6">
      <c r="F136" s="118"/>
    </row>
    <row r="137" spans="6:6">
      <c r="F137" s="118"/>
    </row>
    <row r="138" spans="6:6">
      <c r="F138" s="118"/>
    </row>
    <row r="139" spans="6:6">
      <c r="F139" s="118"/>
    </row>
    <row r="140" spans="6:6">
      <c r="F140" s="118"/>
    </row>
    <row r="141" spans="6:6">
      <c r="F141" s="118"/>
    </row>
    <row r="142" spans="6:6">
      <c r="F142" s="118"/>
    </row>
    <row r="143" spans="6:6">
      <c r="F143" s="118"/>
    </row>
    <row r="144" spans="6:6">
      <c r="F144" s="118"/>
    </row>
    <row r="145" spans="6:6">
      <c r="F145" s="118"/>
    </row>
    <row r="146" spans="6:6">
      <c r="F146" s="118"/>
    </row>
    <row r="147" spans="6:6">
      <c r="F147" s="118"/>
    </row>
    <row r="148" spans="6:6">
      <c r="F148" s="118"/>
    </row>
    <row r="149" spans="6:6">
      <c r="F149" s="118"/>
    </row>
    <row r="150" spans="6:6">
      <c r="F150" s="118"/>
    </row>
    <row r="151" spans="6:6">
      <c r="F151" s="118"/>
    </row>
    <row r="152" spans="6:6">
      <c r="F152" s="118"/>
    </row>
    <row r="153" spans="6:6">
      <c r="F153" s="118"/>
    </row>
    <row r="154" spans="6:6">
      <c r="F154" s="118"/>
    </row>
    <row r="155" spans="6:6">
      <c r="F155" s="118"/>
    </row>
    <row r="156" spans="6:6">
      <c r="F156" s="118"/>
    </row>
    <row r="157" spans="6:6">
      <c r="F157" s="118"/>
    </row>
    <row r="158" spans="6:6">
      <c r="F158" s="118"/>
    </row>
    <row r="159" spans="6:6">
      <c r="F159" s="118"/>
    </row>
    <row r="160" spans="6:6">
      <c r="F160" s="118"/>
    </row>
    <row r="161" spans="6:6">
      <c r="F161" s="118"/>
    </row>
    <row r="162" spans="6:6">
      <c r="F162" s="118"/>
    </row>
    <row r="163" spans="6:6">
      <c r="F163" s="118"/>
    </row>
    <row r="164" spans="6:6">
      <c r="F164" s="118"/>
    </row>
    <row r="165" spans="6:6">
      <c r="F165" s="118"/>
    </row>
    <row r="166" spans="6:6">
      <c r="F166" s="118"/>
    </row>
    <row r="282" spans="6:8">
      <c r="F282" s="118"/>
    </row>
    <row r="283" spans="6:8" ht="15">
      <c r="F283" s="118"/>
      <c r="H283" s="116"/>
    </row>
    <row r="284" spans="6:8">
      <c r="F284" s="118"/>
    </row>
    <row r="285" spans="6:8">
      <c r="F285" s="118"/>
    </row>
    <row r="286" spans="6:8">
      <c r="F286" s="118"/>
    </row>
    <row r="288" spans="6:8">
      <c r="F288" s="118"/>
    </row>
    <row r="289" spans="6:6">
      <c r="F289" s="118"/>
    </row>
    <row r="290" spans="6:6">
      <c r="F290" s="118"/>
    </row>
    <row r="291" spans="6:6">
      <c r="F291" s="118"/>
    </row>
    <row r="292" spans="6:6">
      <c r="F292" s="118"/>
    </row>
    <row r="293" spans="6:6">
      <c r="F293" s="118"/>
    </row>
    <row r="294" spans="6:6">
      <c r="F294" s="118"/>
    </row>
  </sheetData>
  <mergeCells count="8">
    <mergeCell ref="A18:F18"/>
    <mergeCell ref="A19:I19"/>
    <mergeCell ref="A1:I1"/>
    <mergeCell ref="A2:A3"/>
    <mergeCell ref="B2:C2"/>
    <mergeCell ref="D2:E2"/>
    <mergeCell ref="F2:G2"/>
    <mergeCell ref="H2:I2"/>
  </mergeCells>
  <pageMargins left="0.75" right="0.46" top="1" bottom="1" header="0.5" footer="0.5"/>
  <pageSetup paperSize="9" scale="95" orientation="landscape" r:id="rId1"/>
  <headerFooter alignWithMargins="0"/>
</worksheet>
</file>

<file path=xl/worksheets/sheet13.xml><?xml version="1.0" encoding="utf-8"?>
<worksheet xmlns="http://schemas.openxmlformats.org/spreadsheetml/2006/main" xmlns:r="http://schemas.openxmlformats.org/officeDocument/2006/relationships">
  <sheetPr codeName="Sheet13">
    <tabColor rgb="FF92D050"/>
  </sheetPr>
  <dimension ref="A1:I24"/>
  <sheetViews>
    <sheetView zoomScaleSheetLayoutView="100" workbookViewId="0">
      <selection activeCell="K22" sqref="K22"/>
    </sheetView>
  </sheetViews>
  <sheetFormatPr defaultColWidth="9.140625" defaultRowHeight="15"/>
  <cols>
    <col min="1" max="1" width="7.5703125" style="116" customWidth="1"/>
    <col min="2" max="2" width="9.140625" style="116"/>
    <col min="3" max="3" width="9" style="116" customWidth="1"/>
    <col min="4" max="4" width="7.85546875" style="116" customWidth="1"/>
    <col min="5" max="5" width="9.7109375" style="116" customWidth="1"/>
    <col min="6" max="6" width="7.28515625" style="116" customWidth="1"/>
    <col min="7" max="7" width="9.7109375" style="116" customWidth="1"/>
    <col min="8" max="8" width="7.7109375" style="116" customWidth="1"/>
    <col min="9" max="9" width="8.28515625" style="116" customWidth="1"/>
    <col min="10" max="16384" width="9.140625" style="116"/>
  </cols>
  <sheetData>
    <row r="1" spans="1:9" ht="15.75">
      <c r="A1" s="1236" t="s">
        <v>10</v>
      </c>
      <c r="B1" s="1236"/>
      <c r="C1" s="1236"/>
      <c r="D1" s="1236"/>
      <c r="E1" s="1236"/>
      <c r="F1" s="1236"/>
      <c r="G1" s="1236"/>
      <c r="H1" s="1236"/>
      <c r="I1" s="1236"/>
    </row>
    <row r="2" spans="1:9" ht="15" customHeight="1">
      <c r="A2" s="1237" t="s">
        <v>108</v>
      </c>
      <c r="B2" s="1225" t="s">
        <v>153</v>
      </c>
      <c r="C2" s="1225"/>
      <c r="D2" s="1225" t="s">
        <v>154</v>
      </c>
      <c r="E2" s="1225"/>
      <c r="F2" s="1233" t="s">
        <v>271</v>
      </c>
      <c r="G2" s="1233"/>
      <c r="H2" s="1239" t="s">
        <v>102</v>
      </c>
      <c r="I2" s="1239"/>
    </row>
    <row r="3" spans="1:9" ht="34.5" customHeight="1">
      <c r="A3" s="1238"/>
      <c r="B3" s="1133" t="s">
        <v>158</v>
      </c>
      <c r="C3" s="125" t="s">
        <v>159</v>
      </c>
      <c r="D3" s="1133" t="s">
        <v>158</v>
      </c>
      <c r="E3" s="125" t="s">
        <v>159</v>
      </c>
      <c r="F3" s="1133" t="s">
        <v>158</v>
      </c>
      <c r="G3" s="125" t="s">
        <v>159</v>
      </c>
      <c r="H3" s="1133" t="s">
        <v>158</v>
      </c>
      <c r="I3" s="125" t="s">
        <v>159</v>
      </c>
    </row>
    <row r="4" spans="1:9" s="289" customFormat="1">
      <c r="A4" s="183" t="s">
        <v>269</v>
      </c>
      <c r="B4" s="126">
        <v>1198</v>
      </c>
      <c r="C4" s="126">
        <v>206676.33000000002</v>
      </c>
      <c r="D4" s="126">
        <v>1619</v>
      </c>
      <c r="E4" s="126">
        <v>152281.16</v>
      </c>
      <c r="F4" s="126">
        <v>158</v>
      </c>
      <c r="G4" s="126">
        <v>99116</v>
      </c>
      <c r="H4" s="126">
        <v>2975</v>
      </c>
      <c r="I4" s="126">
        <v>458073.48000000004</v>
      </c>
    </row>
    <row r="5" spans="1:9" s="289" customFormat="1">
      <c r="A5" s="183" t="s">
        <v>270</v>
      </c>
      <c r="B5" s="126">
        <f t="shared" ref="B5:I5" si="0">SUM(B6:B16)</f>
        <v>958</v>
      </c>
      <c r="C5" s="126">
        <f t="shared" si="0"/>
        <v>205113.25</v>
      </c>
      <c r="D5" s="126">
        <f t="shared" si="0"/>
        <v>1974</v>
      </c>
      <c r="E5" s="126">
        <f t="shared" si="0"/>
        <v>218425.03000000003</v>
      </c>
      <c r="F5" s="126">
        <f t="shared" si="0"/>
        <v>143</v>
      </c>
      <c r="G5" s="126">
        <f t="shared" si="0"/>
        <v>131544.20000000001</v>
      </c>
      <c r="H5" s="126">
        <f t="shared" si="0"/>
        <v>3075</v>
      </c>
      <c r="I5" s="126">
        <f t="shared" si="0"/>
        <v>555082.48</v>
      </c>
    </row>
    <row r="6" spans="1:9" s="128" customFormat="1" ht="13.5" customHeight="1">
      <c r="A6" s="46">
        <v>42474</v>
      </c>
      <c r="B6" s="127">
        <v>112</v>
      </c>
      <c r="C6" s="127">
        <v>15601.8</v>
      </c>
      <c r="D6" s="127">
        <v>189</v>
      </c>
      <c r="E6" s="127">
        <v>20166.96</v>
      </c>
      <c r="F6" s="127">
        <v>13</v>
      </c>
      <c r="G6" s="127">
        <v>5310</v>
      </c>
      <c r="H6" s="127">
        <v>314</v>
      </c>
      <c r="I6" s="127">
        <v>41078.76</v>
      </c>
    </row>
    <row r="7" spans="1:9" s="128" customFormat="1" ht="13.5" customHeight="1">
      <c r="A7" s="46">
        <v>42504</v>
      </c>
      <c r="B7" s="127">
        <v>89</v>
      </c>
      <c r="C7" s="127">
        <v>24470.45</v>
      </c>
      <c r="D7" s="127">
        <v>167</v>
      </c>
      <c r="E7" s="127">
        <v>21548.68</v>
      </c>
      <c r="F7" s="127">
        <v>16</v>
      </c>
      <c r="G7" s="127">
        <v>13782</v>
      </c>
      <c r="H7" s="127">
        <v>272</v>
      </c>
      <c r="I7" s="127">
        <v>59801.13</v>
      </c>
    </row>
    <row r="8" spans="1:9" s="128" customFormat="1" ht="13.5" customHeight="1">
      <c r="A8" s="46">
        <v>42535</v>
      </c>
      <c r="B8" s="127">
        <v>102</v>
      </c>
      <c r="C8" s="127">
        <v>13101.95</v>
      </c>
      <c r="D8" s="127">
        <v>180</v>
      </c>
      <c r="E8" s="127">
        <v>9521.42</v>
      </c>
      <c r="F8" s="127">
        <v>25</v>
      </c>
      <c r="G8" s="127">
        <v>10952.5</v>
      </c>
      <c r="H8" s="127">
        <v>307</v>
      </c>
      <c r="I8" s="127">
        <v>33575.870000000003</v>
      </c>
    </row>
    <row r="9" spans="1:9" s="128" customFormat="1" ht="13.5" customHeight="1">
      <c r="A9" s="46">
        <v>42552</v>
      </c>
      <c r="B9" s="127">
        <v>98</v>
      </c>
      <c r="C9" s="127">
        <v>20213.5</v>
      </c>
      <c r="D9" s="127">
        <v>189</v>
      </c>
      <c r="E9" s="127">
        <v>8491.0499999999993</v>
      </c>
      <c r="F9" s="127">
        <v>16</v>
      </c>
      <c r="G9" s="127">
        <v>8069.7</v>
      </c>
      <c r="H9" s="127">
        <v>303</v>
      </c>
      <c r="I9" s="127">
        <v>36774.25</v>
      </c>
    </row>
    <row r="10" spans="1:9" s="128" customFormat="1" ht="13.5" customHeight="1">
      <c r="A10" s="46">
        <v>42583</v>
      </c>
      <c r="B10" s="127">
        <v>85</v>
      </c>
      <c r="C10" s="127">
        <v>23284.9</v>
      </c>
      <c r="D10" s="127">
        <v>268</v>
      </c>
      <c r="E10" s="127">
        <v>31265.4</v>
      </c>
      <c r="F10" s="127">
        <v>22</v>
      </c>
      <c r="G10" s="127">
        <v>16615</v>
      </c>
      <c r="H10" s="127">
        <v>375</v>
      </c>
      <c r="I10" s="127">
        <v>71165.3</v>
      </c>
    </row>
    <row r="11" spans="1:9" s="128" customFormat="1" ht="13.5" customHeight="1">
      <c r="A11" s="46">
        <v>42614</v>
      </c>
      <c r="B11" s="127">
        <v>97</v>
      </c>
      <c r="C11" s="127">
        <v>18688.95</v>
      </c>
      <c r="D11" s="127">
        <v>191</v>
      </c>
      <c r="E11" s="127">
        <v>33333.22</v>
      </c>
      <c r="F11" s="127">
        <v>10</v>
      </c>
      <c r="G11" s="127">
        <v>15930</v>
      </c>
      <c r="H11" s="127">
        <v>298</v>
      </c>
      <c r="I11" s="127">
        <v>67952.17</v>
      </c>
    </row>
    <row r="12" spans="1:9" s="128" customFormat="1" ht="13.5" customHeight="1">
      <c r="A12" s="46">
        <v>42644</v>
      </c>
      <c r="B12" s="127">
        <v>81</v>
      </c>
      <c r="C12" s="127">
        <v>27883.15</v>
      </c>
      <c r="D12" s="127">
        <v>186</v>
      </c>
      <c r="E12" s="127">
        <v>25057.41</v>
      </c>
      <c r="F12" s="127">
        <v>8</v>
      </c>
      <c r="G12" s="127">
        <v>17455</v>
      </c>
      <c r="H12" s="127">
        <v>275</v>
      </c>
      <c r="I12" s="127">
        <v>70395.56</v>
      </c>
    </row>
    <row r="13" spans="1:9" s="128" customFormat="1" ht="13.5" customHeight="1">
      <c r="A13" s="46">
        <v>42675</v>
      </c>
      <c r="B13" s="127">
        <v>63</v>
      </c>
      <c r="C13" s="127">
        <v>15755.6</v>
      </c>
      <c r="D13" s="127">
        <v>150</v>
      </c>
      <c r="E13" s="127">
        <v>12839.04</v>
      </c>
      <c r="F13" s="127">
        <v>8</v>
      </c>
      <c r="G13" s="127">
        <v>10050</v>
      </c>
      <c r="H13" s="127">
        <v>221</v>
      </c>
      <c r="I13" s="127">
        <v>38644.639999999999</v>
      </c>
    </row>
    <row r="14" spans="1:9" s="128" customFormat="1" ht="13.5" customHeight="1">
      <c r="A14" s="46">
        <v>42705</v>
      </c>
      <c r="B14" s="127">
        <v>107</v>
      </c>
      <c r="C14" s="127">
        <v>21545.3</v>
      </c>
      <c r="D14" s="127">
        <v>180</v>
      </c>
      <c r="E14" s="127">
        <v>23721.279999999999</v>
      </c>
      <c r="F14" s="127">
        <v>10</v>
      </c>
      <c r="G14" s="127">
        <v>14320</v>
      </c>
      <c r="H14" s="127">
        <v>297</v>
      </c>
      <c r="I14" s="127">
        <v>59586.58</v>
      </c>
    </row>
    <row r="15" spans="1:9" s="128" customFormat="1" ht="13.5" customHeight="1">
      <c r="A15" s="46">
        <v>42736</v>
      </c>
      <c r="B15" s="127">
        <v>40</v>
      </c>
      <c r="C15" s="127">
        <v>13316</v>
      </c>
      <c r="D15" s="127">
        <v>134</v>
      </c>
      <c r="E15" s="127">
        <v>20652.22</v>
      </c>
      <c r="F15" s="127">
        <v>9</v>
      </c>
      <c r="G15" s="127">
        <v>11989</v>
      </c>
      <c r="H15" s="127">
        <v>183</v>
      </c>
      <c r="I15" s="127">
        <v>45957.22</v>
      </c>
    </row>
    <row r="16" spans="1:9" s="128" customFormat="1" ht="13.5" customHeight="1">
      <c r="A16" s="46">
        <v>42767</v>
      </c>
      <c r="B16" s="127">
        <v>84</v>
      </c>
      <c r="C16" s="127">
        <v>11251.65</v>
      </c>
      <c r="D16" s="127">
        <v>140</v>
      </c>
      <c r="E16" s="127">
        <v>11828.35</v>
      </c>
      <c r="F16" s="127">
        <v>6</v>
      </c>
      <c r="G16" s="127">
        <v>7071</v>
      </c>
      <c r="H16" s="127">
        <v>230</v>
      </c>
      <c r="I16" s="127">
        <v>30151</v>
      </c>
    </row>
    <row r="17" spans="1:9" s="289" customFormat="1" ht="10.5" customHeight="1"/>
    <row r="18" spans="1:9">
      <c r="A18" s="1177" t="str">
        <f>'11'!A18:F18</f>
        <v>$ indicates as on February 28, 2017</v>
      </c>
      <c r="B18" s="1177"/>
      <c r="C18" s="1177"/>
      <c r="D18" s="1177"/>
      <c r="E18" s="1177"/>
      <c r="F18" s="1177"/>
      <c r="G18" s="344"/>
      <c r="H18" s="345"/>
      <c r="I18" s="344"/>
    </row>
    <row r="19" spans="1:9">
      <c r="A19" s="1235" t="s">
        <v>124</v>
      </c>
      <c r="B19" s="1235"/>
      <c r="C19" s="1235"/>
      <c r="D19" s="1235"/>
      <c r="E19" s="1235"/>
      <c r="F19" s="1235"/>
      <c r="G19" s="1235"/>
      <c r="H19" s="1235"/>
      <c r="I19" s="1235"/>
    </row>
    <row r="20" spans="1:9">
      <c r="G20" s="129"/>
    </row>
    <row r="21" spans="1:9">
      <c r="A21" s="130"/>
    </row>
    <row r="24" spans="1:9">
      <c r="A24" s="130"/>
    </row>
  </sheetData>
  <mergeCells count="8">
    <mergeCell ref="A18:F18"/>
    <mergeCell ref="A19:I19"/>
    <mergeCell ref="A1:I1"/>
    <mergeCell ref="A2:A3"/>
    <mergeCell ref="B2:C2"/>
    <mergeCell ref="D2:E2"/>
    <mergeCell ref="F2:G2"/>
    <mergeCell ref="H2:I2"/>
  </mergeCells>
  <hyperlinks>
    <hyperlink ref="B2" r:id="rId1" display="NSE@"/>
    <hyperlink ref="B2:C2" r:id="rId2" display="NSE @"/>
  </hyperlinks>
  <pageMargins left="0.7" right="0.7" top="0.75" bottom="0.75" header="0.3" footer="0.3"/>
  <pageSetup scale="85" orientation="portrait" r:id="rId3"/>
</worksheet>
</file>

<file path=xl/worksheets/sheet14.xml><?xml version="1.0" encoding="utf-8"?>
<worksheet xmlns="http://schemas.openxmlformats.org/spreadsheetml/2006/main" xmlns:r="http://schemas.openxmlformats.org/officeDocument/2006/relationships">
  <sheetPr codeName="Sheet14">
    <tabColor rgb="FF92D050"/>
  </sheetPr>
  <dimension ref="A1:I102"/>
  <sheetViews>
    <sheetView zoomScaleSheetLayoutView="100" workbookViewId="0">
      <selection activeCell="A18" sqref="A18:E18"/>
    </sheetView>
  </sheetViews>
  <sheetFormatPr defaultColWidth="9.140625" defaultRowHeight="12.75"/>
  <cols>
    <col min="1" max="1" width="7.5703125" style="132" customWidth="1"/>
    <col min="2" max="5" width="8.85546875" style="132" customWidth="1"/>
    <col min="6" max="6" width="7.42578125" style="132" customWidth="1"/>
    <col min="7" max="7" width="8.140625" style="132" customWidth="1"/>
    <col min="8" max="16384" width="9.140625" style="132"/>
  </cols>
  <sheetData>
    <row r="1" spans="1:9" ht="15.75">
      <c r="A1" s="131" t="s">
        <v>11</v>
      </c>
      <c r="B1" s="131"/>
      <c r="C1" s="131"/>
      <c r="D1" s="131"/>
      <c r="E1" s="131"/>
    </row>
    <row r="2" spans="1:9" ht="17.25" customHeight="1">
      <c r="A2" s="1237" t="s">
        <v>108</v>
      </c>
      <c r="B2" s="1240" t="s">
        <v>154</v>
      </c>
      <c r="C2" s="1240"/>
      <c r="D2" s="1240" t="s">
        <v>153</v>
      </c>
      <c r="E2" s="1240"/>
      <c r="F2" s="1241" t="s">
        <v>161</v>
      </c>
      <c r="G2" s="1242"/>
    </row>
    <row r="3" spans="1:9" ht="43.5" customHeight="1">
      <c r="A3" s="1238"/>
      <c r="B3" s="274" t="s">
        <v>162</v>
      </c>
      <c r="C3" s="274" t="s">
        <v>163</v>
      </c>
      <c r="D3" s="274" t="s">
        <v>162</v>
      </c>
      <c r="E3" s="274" t="s">
        <v>163</v>
      </c>
      <c r="F3" s="274" t="s">
        <v>162</v>
      </c>
      <c r="G3" s="274" t="s">
        <v>163</v>
      </c>
    </row>
    <row r="4" spans="1:9" ht="14.25" customHeight="1">
      <c r="A4" s="43" t="s">
        <v>269</v>
      </c>
      <c r="B4" s="133">
        <v>16900</v>
      </c>
      <c r="C4" s="133">
        <v>207652.31000000003</v>
      </c>
      <c r="D4" s="133">
        <v>53223</v>
      </c>
      <c r="E4" s="133">
        <v>814755.59999999986</v>
      </c>
      <c r="F4" s="133">
        <v>0</v>
      </c>
      <c r="G4" s="133">
        <v>0</v>
      </c>
      <c r="H4" s="134"/>
      <c r="I4" s="134"/>
    </row>
    <row r="5" spans="1:9" ht="14.25" customHeight="1">
      <c r="A5" s="43" t="s">
        <v>270</v>
      </c>
      <c r="B5" s="133">
        <f t="shared" ref="B5:G5" si="0">SUM(B6:B16)</f>
        <v>21267</v>
      </c>
      <c r="C5" s="133">
        <f t="shared" si="0"/>
        <v>247574.28</v>
      </c>
      <c r="D5" s="133">
        <f t="shared" si="0"/>
        <v>56477</v>
      </c>
      <c r="E5" s="133">
        <f t="shared" si="0"/>
        <v>1030677.52</v>
      </c>
      <c r="F5" s="133">
        <f t="shared" si="0"/>
        <v>0</v>
      </c>
      <c r="G5" s="133">
        <f t="shared" si="0"/>
        <v>0</v>
      </c>
      <c r="H5" s="134"/>
      <c r="I5" s="134"/>
    </row>
    <row r="6" spans="1:9" ht="14.25" customHeight="1">
      <c r="A6" s="46">
        <v>42474</v>
      </c>
      <c r="B6" s="135">
        <v>1541</v>
      </c>
      <c r="C6" s="135">
        <v>14841.5</v>
      </c>
      <c r="D6" s="135">
        <v>4617</v>
      </c>
      <c r="E6" s="135">
        <v>66679.350000000006</v>
      </c>
      <c r="F6" s="135">
        <v>0</v>
      </c>
      <c r="G6" s="136">
        <v>0</v>
      </c>
      <c r="H6" s="134"/>
      <c r="I6" s="134"/>
    </row>
    <row r="7" spans="1:9" ht="14.25" customHeight="1">
      <c r="A7" s="46">
        <v>42504</v>
      </c>
      <c r="B7" s="135">
        <v>1839</v>
      </c>
      <c r="C7" s="135">
        <v>17334.830000000002</v>
      </c>
      <c r="D7" s="135">
        <v>4620</v>
      </c>
      <c r="E7" s="135">
        <v>65225.29</v>
      </c>
      <c r="F7" s="135">
        <v>0</v>
      </c>
      <c r="G7" s="136">
        <v>0</v>
      </c>
      <c r="H7" s="134"/>
      <c r="I7" s="134"/>
    </row>
    <row r="8" spans="1:9" ht="14.25" customHeight="1">
      <c r="A8" s="46">
        <v>42535</v>
      </c>
      <c r="B8" s="135">
        <v>2040</v>
      </c>
      <c r="C8" s="135">
        <v>18540.810000000001</v>
      </c>
      <c r="D8" s="135">
        <v>5280</v>
      </c>
      <c r="E8" s="135">
        <v>78407.83</v>
      </c>
      <c r="F8" s="135">
        <v>0</v>
      </c>
      <c r="G8" s="136">
        <v>0</v>
      </c>
      <c r="H8" s="134"/>
      <c r="I8" s="134"/>
    </row>
    <row r="9" spans="1:9" ht="14.25" customHeight="1">
      <c r="A9" s="46">
        <v>42552</v>
      </c>
      <c r="B9" s="135">
        <v>1857</v>
      </c>
      <c r="C9" s="135">
        <v>16186.82</v>
      </c>
      <c r="D9" s="135">
        <v>5453</v>
      </c>
      <c r="E9" s="135">
        <v>92598.97</v>
      </c>
      <c r="F9" s="135">
        <v>0</v>
      </c>
      <c r="G9" s="136">
        <v>0</v>
      </c>
      <c r="H9" s="134"/>
      <c r="I9" s="134"/>
    </row>
    <row r="10" spans="1:9" ht="14.25" customHeight="1">
      <c r="A10" s="46">
        <v>42583</v>
      </c>
      <c r="B10" s="135">
        <v>2029</v>
      </c>
      <c r="C10" s="135">
        <v>19400</v>
      </c>
      <c r="D10" s="135">
        <v>5402</v>
      </c>
      <c r="E10" s="135">
        <v>90212.79</v>
      </c>
      <c r="F10" s="135">
        <v>0</v>
      </c>
      <c r="G10" s="136">
        <v>0</v>
      </c>
      <c r="H10" s="134"/>
      <c r="I10" s="134"/>
    </row>
    <row r="11" spans="1:9" ht="14.25" customHeight="1">
      <c r="A11" s="46">
        <v>42614</v>
      </c>
      <c r="B11" s="135">
        <v>2282</v>
      </c>
      <c r="C11" s="135">
        <v>25687.23</v>
      </c>
      <c r="D11" s="135">
        <v>6079</v>
      </c>
      <c r="E11" s="135">
        <v>117780.65</v>
      </c>
      <c r="F11" s="135">
        <v>0</v>
      </c>
      <c r="G11" s="136">
        <v>0</v>
      </c>
      <c r="H11" s="134"/>
      <c r="I11" s="134"/>
    </row>
    <row r="12" spans="1:9" ht="14.25" customHeight="1">
      <c r="A12" s="46">
        <v>42644</v>
      </c>
      <c r="B12" s="135">
        <v>1686</v>
      </c>
      <c r="C12" s="135">
        <v>24134.66</v>
      </c>
      <c r="D12" s="135">
        <v>4767</v>
      </c>
      <c r="E12" s="135">
        <v>110765.18</v>
      </c>
      <c r="F12" s="135">
        <v>0</v>
      </c>
      <c r="G12" s="136">
        <v>0</v>
      </c>
      <c r="H12" s="134"/>
      <c r="I12" s="134"/>
    </row>
    <row r="13" spans="1:9" ht="14.25" customHeight="1">
      <c r="A13" s="46">
        <v>42675</v>
      </c>
      <c r="B13" s="135">
        <v>1932</v>
      </c>
      <c r="C13" s="135">
        <v>25783.58</v>
      </c>
      <c r="D13" s="135">
        <v>5062</v>
      </c>
      <c r="E13" s="135">
        <v>112682.23</v>
      </c>
      <c r="F13" s="135">
        <v>0</v>
      </c>
      <c r="G13" s="136">
        <v>0</v>
      </c>
      <c r="H13" s="134"/>
      <c r="I13" s="134"/>
    </row>
    <row r="14" spans="1:9" ht="14.25" customHeight="1">
      <c r="A14" s="46">
        <v>42705</v>
      </c>
      <c r="B14" s="135">
        <v>1984</v>
      </c>
      <c r="C14" s="135">
        <v>31070.560000000001</v>
      </c>
      <c r="D14" s="135">
        <v>5364</v>
      </c>
      <c r="E14" s="135">
        <v>109145.16</v>
      </c>
      <c r="F14" s="135">
        <v>0</v>
      </c>
      <c r="G14" s="136">
        <v>0</v>
      </c>
      <c r="H14" s="134"/>
      <c r="I14" s="134"/>
    </row>
    <row r="15" spans="1:9" ht="14.25" customHeight="1">
      <c r="A15" s="46">
        <v>42736</v>
      </c>
      <c r="B15" s="135">
        <v>2253</v>
      </c>
      <c r="C15" s="135">
        <v>30903.48</v>
      </c>
      <c r="D15" s="135">
        <v>5343</v>
      </c>
      <c r="E15" s="135">
        <v>103252.11</v>
      </c>
      <c r="F15" s="135">
        <v>0</v>
      </c>
      <c r="G15" s="136">
        <v>0</v>
      </c>
      <c r="H15" s="134"/>
      <c r="I15" s="134"/>
    </row>
    <row r="16" spans="1:9" ht="14.25" customHeight="1">
      <c r="A16" s="46">
        <v>42767</v>
      </c>
      <c r="B16" s="135">
        <v>1824</v>
      </c>
      <c r="C16" s="135">
        <v>23690.81</v>
      </c>
      <c r="D16" s="135">
        <v>4490</v>
      </c>
      <c r="E16" s="135">
        <v>83927.96</v>
      </c>
      <c r="F16" s="135">
        <v>0</v>
      </c>
      <c r="G16" s="136">
        <v>0</v>
      </c>
      <c r="H16" s="134"/>
      <c r="I16" s="134"/>
    </row>
    <row r="17" spans="1:8">
      <c r="A17" s="343"/>
      <c r="B17" s="343"/>
      <c r="C17" s="343"/>
      <c r="D17" s="343"/>
      <c r="E17" s="343"/>
    </row>
    <row r="18" spans="1:8">
      <c r="A18" s="1243" t="str">
        <f>'12'!A18:F18</f>
        <v>$ indicates as on February 28, 2017</v>
      </c>
      <c r="B18" s="1243"/>
      <c r="C18" s="1243"/>
      <c r="D18" s="1243"/>
      <c r="E18" s="1243"/>
      <c r="F18" s="137"/>
      <c r="G18" s="137"/>
    </row>
    <row r="19" spans="1:8">
      <c r="A19" s="138" t="s">
        <v>124</v>
      </c>
      <c r="B19" s="139"/>
      <c r="C19" s="139"/>
      <c r="D19" s="139"/>
      <c r="E19" s="139" t="s">
        <v>160</v>
      </c>
    </row>
    <row r="20" spans="1:8">
      <c r="C20" s="140"/>
      <c r="D20" s="140"/>
      <c r="E20" s="140"/>
    </row>
    <row r="21" spans="1:8">
      <c r="C21" s="141"/>
      <c r="D21" s="141"/>
      <c r="E21" s="141"/>
    </row>
    <row r="22" spans="1:8">
      <c r="C22" s="141"/>
      <c r="D22" s="141"/>
      <c r="E22" s="141"/>
    </row>
    <row r="23" spans="1:8" ht="15">
      <c r="C23" s="142"/>
      <c r="D23" s="142"/>
      <c r="E23" s="142"/>
    </row>
    <row r="24" spans="1:8" ht="15.75">
      <c r="A24" s="329"/>
      <c r="B24"/>
      <c r="C24"/>
      <c r="D24"/>
      <c r="E24"/>
      <c r="F24"/>
      <c r="G24"/>
      <c r="H24"/>
    </row>
    <row r="25" spans="1:8">
      <c r="C25" s="141"/>
      <c r="D25" s="141"/>
      <c r="E25" s="141"/>
    </row>
    <row r="26" spans="1:8">
      <c r="C26" s="141"/>
      <c r="D26" s="141"/>
      <c r="E26" s="141"/>
    </row>
    <row r="27" spans="1:8" ht="15">
      <c r="C27" s="142"/>
      <c r="D27" s="142"/>
      <c r="E27" s="142"/>
    </row>
    <row r="28" spans="1:8">
      <c r="C28" s="140"/>
      <c r="D28" s="140"/>
      <c r="E28" s="140"/>
    </row>
    <row r="29" spans="1:8">
      <c r="C29" s="140"/>
      <c r="D29" s="140"/>
      <c r="E29" s="140"/>
    </row>
    <row r="30" spans="1:8">
      <c r="C30" s="140"/>
      <c r="D30" s="140"/>
      <c r="E30" s="140"/>
    </row>
    <row r="31" spans="1:8">
      <c r="C31" s="140"/>
      <c r="D31" s="140"/>
      <c r="E31" s="140"/>
    </row>
    <row r="32" spans="1:8">
      <c r="C32" s="140"/>
      <c r="D32" s="140"/>
      <c r="E32" s="140"/>
    </row>
    <row r="33" spans="3:5">
      <c r="C33" s="140"/>
      <c r="D33" s="140"/>
      <c r="E33" s="140"/>
    </row>
    <row r="34" spans="3:5">
      <c r="C34" s="140"/>
      <c r="D34" s="140"/>
      <c r="E34" s="140"/>
    </row>
    <row r="35" spans="3:5">
      <c r="C35" s="140"/>
      <c r="D35" s="140"/>
      <c r="E35" s="140"/>
    </row>
    <row r="36" spans="3:5">
      <c r="C36" s="140"/>
      <c r="D36" s="140"/>
      <c r="E36" s="140"/>
    </row>
    <row r="37" spans="3:5">
      <c r="C37" s="140"/>
      <c r="D37" s="140"/>
      <c r="E37" s="140"/>
    </row>
    <row r="38" spans="3:5">
      <c r="C38" s="140"/>
      <c r="D38" s="140"/>
      <c r="E38" s="140"/>
    </row>
    <row r="39" spans="3:5">
      <c r="C39" s="140"/>
      <c r="D39" s="140"/>
      <c r="E39" s="140"/>
    </row>
    <row r="40" spans="3:5">
      <c r="C40" s="140"/>
      <c r="D40" s="140"/>
      <c r="E40" s="140"/>
    </row>
    <row r="41" spans="3:5">
      <c r="C41" s="140"/>
      <c r="D41" s="140"/>
      <c r="E41" s="140"/>
    </row>
    <row r="42" spans="3:5">
      <c r="C42" s="140"/>
      <c r="D42" s="140"/>
      <c r="E42" s="140"/>
    </row>
    <row r="43" spans="3:5">
      <c r="C43" s="140"/>
      <c r="D43" s="140"/>
      <c r="E43" s="140"/>
    </row>
    <row r="44" spans="3:5">
      <c r="C44" s="140"/>
      <c r="D44" s="140"/>
      <c r="E44" s="140"/>
    </row>
    <row r="45" spans="3:5">
      <c r="C45" s="140"/>
      <c r="D45" s="140"/>
      <c r="E45" s="140"/>
    </row>
    <row r="46" spans="3:5">
      <c r="C46" s="140"/>
      <c r="D46" s="140"/>
      <c r="E46" s="140"/>
    </row>
    <row r="47" spans="3:5">
      <c r="C47" s="140"/>
      <c r="D47" s="140"/>
      <c r="E47" s="140"/>
    </row>
    <row r="48" spans="3:5">
      <c r="C48" s="140"/>
      <c r="D48" s="140"/>
      <c r="E48" s="140"/>
    </row>
    <row r="49" spans="3:5">
      <c r="C49" s="140"/>
      <c r="D49" s="140"/>
      <c r="E49" s="140"/>
    </row>
    <row r="50" spans="3:5">
      <c r="C50" s="140"/>
      <c r="D50" s="140"/>
      <c r="E50" s="140"/>
    </row>
    <row r="51" spans="3:5">
      <c r="C51" s="140"/>
      <c r="D51" s="140"/>
      <c r="E51" s="140"/>
    </row>
    <row r="52" spans="3:5">
      <c r="C52" s="140"/>
      <c r="D52" s="140"/>
      <c r="E52" s="140"/>
    </row>
    <row r="53" spans="3:5">
      <c r="C53" s="140"/>
      <c r="D53" s="140"/>
      <c r="E53" s="140"/>
    </row>
    <row r="54" spans="3:5">
      <c r="C54" s="140"/>
      <c r="D54" s="140"/>
      <c r="E54" s="140"/>
    </row>
    <row r="55" spans="3:5">
      <c r="C55" s="140"/>
      <c r="D55" s="140"/>
      <c r="E55" s="140"/>
    </row>
    <row r="56" spans="3:5">
      <c r="C56" s="140"/>
      <c r="D56" s="140"/>
      <c r="E56" s="140"/>
    </row>
    <row r="57" spans="3:5">
      <c r="C57" s="140"/>
      <c r="D57" s="140"/>
      <c r="E57" s="140"/>
    </row>
    <row r="58" spans="3:5">
      <c r="C58" s="140"/>
      <c r="D58" s="140"/>
      <c r="E58" s="140"/>
    </row>
    <row r="59" spans="3:5">
      <c r="C59" s="140"/>
      <c r="D59" s="140"/>
      <c r="E59" s="140"/>
    </row>
    <row r="60" spans="3:5">
      <c r="C60" s="140"/>
      <c r="D60" s="140"/>
      <c r="E60" s="140"/>
    </row>
    <row r="61" spans="3:5">
      <c r="C61" s="140"/>
      <c r="D61" s="140"/>
      <c r="E61" s="140"/>
    </row>
    <row r="62" spans="3:5">
      <c r="C62" s="140"/>
      <c r="D62" s="140"/>
      <c r="E62" s="140"/>
    </row>
    <row r="63" spans="3:5">
      <c r="C63" s="140"/>
      <c r="D63" s="140"/>
      <c r="E63" s="140"/>
    </row>
    <row r="64" spans="3:5">
      <c r="C64" s="140"/>
      <c r="D64" s="140"/>
      <c r="E64" s="140"/>
    </row>
    <row r="65" spans="3:5">
      <c r="C65" s="140"/>
      <c r="D65" s="140"/>
      <c r="E65" s="140"/>
    </row>
    <row r="66" spans="3:5">
      <c r="C66" s="140"/>
      <c r="D66" s="140"/>
      <c r="E66" s="140"/>
    </row>
    <row r="67" spans="3:5">
      <c r="C67" s="140"/>
      <c r="D67" s="140"/>
      <c r="E67" s="140"/>
    </row>
    <row r="68" spans="3:5">
      <c r="C68" s="140"/>
      <c r="D68" s="140"/>
      <c r="E68" s="140"/>
    </row>
    <row r="69" spans="3:5">
      <c r="C69" s="140"/>
      <c r="D69" s="140"/>
      <c r="E69" s="140"/>
    </row>
    <row r="70" spans="3:5">
      <c r="C70" s="140"/>
      <c r="D70" s="140"/>
      <c r="E70" s="140"/>
    </row>
    <row r="71" spans="3:5">
      <c r="C71" s="140"/>
      <c r="D71" s="140"/>
      <c r="E71" s="140"/>
    </row>
    <row r="72" spans="3:5">
      <c r="C72" s="140"/>
      <c r="D72" s="140"/>
      <c r="E72" s="140"/>
    </row>
    <row r="73" spans="3:5">
      <c r="C73" s="140"/>
      <c r="D73" s="140"/>
      <c r="E73" s="140"/>
    </row>
    <row r="74" spans="3:5">
      <c r="C74" s="140"/>
      <c r="D74" s="140"/>
      <c r="E74" s="140"/>
    </row>
    <row r="75" spans="3:5">
      <c r="C75" s="140"/>
      <c r="D75" s="140"/>
      <c r="E75" s="140"/>
    </row>
    <row r="76" spans="3:5">
      <c r="C76" s="140"/>
      <c r="D76" s="140"/>
      <c r="E76" s="140"/>
    </row>
    <row r="77" spans="3:5">
      <c r="C77" s="140"/>
      <c r="D77" s="140"/>
      <c r="E77" s="140"/>
    </row>
    <row r="78" spans="3:5">
      <c r="C78" s="140"/>
      <c r="D78" s="140"/>
      <c r="E78" s="140"/>
    </row>
    <row r="79" spans="3:5">
      <c r="C79" s="140"/>
      <c r="D79" s="140"/>
      <c r="E79" s="140"/>
    </row>
    <row r="80" spans="3:5">
      <c r="C80" s="140"/>
      <c r="D80" s="140"/>
      <c r="E80" s="140"/>
    </row>
    <row r="81" spans="3:5">
      <c r="C81" s="140"/>
      <c r="D81" s="140"/>
      <c r="E81" s="140"/>
    </row>
    <row r="82" spans="3:5">
      <c r="C82" s="140"/>
      <c r="D82" s="140"/>
      <c r="E82" s="140"/>
    </row>
    <row r="83" spans="3:5">
      <c r="C83" s="140"/>
      <c r="D83" s="140"/>
      <c r="E83" s="140"/>
    </row>
    <row r="84" spans="3:5">
      <c r="C84" s="140"/>
      <c r="D84" s="140"/>
      <c r="E84" s="140"/>
    </row>
    <row r="85" spans="3:5">
      <c r="C85" s="140"/>
      <c r="D85" s="140"/>
      <c r="E85" s="140"/>
    </row>
    <row r="86" spans="3:5">
      <c r="C86" s="140"/>
      <c r="D86" s="140"/>
      <c r="E86" s="140"/>
    </row>
    <row r="87" spans="3:5">
      <c r="C87" s="140"/>
      <c r="D87" s="140"/>
      <c r="E87" s="140"/>
    </row>
    <row r="88" spans="3:5">
      <c r="C88" s="140"/>
      <c r="D88" s="140"/>
      <c r="E88" s="140"/>
    </row>
    <row r="89" spans="3:5">
      <c r="C89" s="140"/>
      <c r="D89" s="140"/>
      <c r="E89" s="140"/>
    </row>
    <row r="90" spans="3:5">
      <c r="C90" s="140"/>
      <c r="D90" s="140"/>
      <c r="E90" s="140"/>
    </row>
    <row r="91" spans="3:5">
      <c r="C91" s="140"/>
      <c r="D91" s="140"/>
      <c r="E91" s="140"/>
    </row>
    <row r="92" spans="3:5">
      <c r="C92" s="140"/>
      <c r="D92" s="140"/>
      <c r="E92" s="140"/>
    </row>
    <row r="93" spans="3:5">
      <c r="C93" s="140"/>
      <c r="D93" s="140"/>
      <c r="E93" s="140"/>
    </row>
    <row r="94" spans="3:5">
      <c r="C94" s="140"/>
      <c r="D94" s="140"/>
      <c r="E94" s="140"/>
    </row>
    <row r="95" spans="3:5">
      <c r="C95" s="140"/>
      <c r="D95" s="140"/>
      <c r="E95" s="140"/>
    </row>
    <row r="96" spans="3:5">
      <c r="C96" s="140"/>
      <c r="D96" s="140"/>
      <c r="E96" s="140"/>
    </row>
    <row r="97" spans="3:5">
      <c r="C97" s="140"/>
      <c r="D97" s="140"/>
      <c r="E97" s="140"/>
    </row>
    <row r="98" spans="3:5">
      <c r="C98" s="140"/>
      <c r="D98" s="140"/>
      <c r="E98" s="140"/>
    </row>
    <row r="99" spans="3:5">
      <c r="C99" s="140"/>
      <c r="D99" s="140"/>
      <c r="E99" s="140"/>
    </row>
    <row r="100" spans="3:5">
      <c r="C100" s="140"/>
      <c r="D100" s="140"/>
      <c r="E100" s="140"/>
    </row>
    <row r="101" spans="3:5">
      <c r="C101" s="140"/>
      <c r="D101" s="140"/>
      <c r="E101" s="140"/>
    </row>
    <row r="102" spans="3:5">
      <c r="C102" s="140"/>
      <c r="D102" s="140"/>
      <c r="E102" s="140"/>
    </row>
  </sheetData>
  <mergeCells count="5">
    <mergeCell ref="A2:A3"/>
    <mergeCell ref="B2:C2"/>
    <mergeCell ref="D2:E2"/>
    <mergeCell ref="F2:G2"/>
    <mergeCell ref="A18:E18"/>
  </mergeCells>
  <pageMargins left="0.75" right="0.75" top="1" bottom="1" header="0.5" footer="0.5"/>
  <pageSetup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Sheet15">
    <tabColor rgb="FF92D050"/>
  </sheetPr>
  <dimension ref="A1:N23"/>
  <sheetViews>
    <sheetView zoomScaleSheetLayoutView="100" workbookViewId="0">
      <selection activeCell="K22" sqref="K22"/>
    </sheetView>
  </sheetViews>
  <sheetFormatPr defaultColWidth="9.140625" defaultRowHeight="12.75"/>
  <cols>
    <col min="1" max="1" width="8.140625" style="36" customWidth="1"/>
    <col min="2" max="2" width="7.7109375" style="36" customWidth="1"/>
    <col min="3" max="3" width="10.5703125" style="36" customWidth="1"/>
    <col min="4" max="4" width="8.28515625" style="36" customWidth="1"/>
    <col min="5" max="5" width="8.7109375" style="36" customWidth="1"/>
    <col min="6" max="6" width="8.28515625" style="36" customWidth="1"/>
    <col min="7" max="7" width="8.5703125" style="36" customWidth="1"/>
    <col min="8" max="8" width="7.7109375" style="36" customWidth="1"/>
    <col min="9" max="9" width="9" style="36" customWidth="1"/>
    <col min="10" max="10" width="6.28515625" style="36" bestFit="1" customWidth="1"/>
    <col min="11" max="11" width="8.5703125" style="36" customWidth="1"/>
    <col min="12" max="12" width="7" style="36" bestFit="1" customWidth="1"/>
    <col min="13" max="13" width="8.85546875" style="36" customWidth="1"/>
    <col min="14" max="16384" width="9.140625" style="36"/>
  </cols>
  <sheetData>
    <row r="1" spans="1:14" s="35" customFormat="1" ht="15.75">
      <c r="A1" s="143" t="s">
        <v>12</v>
      </c>
    </row>
    <row r="2" spans="1:14" s="144" customFormat="1" ht="14.25" customHeight="1">
      <c r="A2" s="1245" t="s">
        <v>312</v>
      </c>
      <c r="B2" s="1188" t="s">
        <v>164</v>
      </c>
      <c r="C2" s="1188"/>
      <c r="D2" s="1188"/>
      <c r="E2" s="1188"/>
      <c r="F2" s="1188"/>
      <c r="G2" s="1188"/>
      <c r="H2" s="1188"/>
      <c r="I2" s="1188"/>
      <c r="J2" s="1248" t="s">
        <v>165</v>
      </c>
      <c r="K2" s="1249"/>
      <c r="L2" s="1252" t="s">
        <v>102</v>
      </c>
      <c r="M2" s="1253"/>
    </row>
    <row r="3" spans="1:14" s="144" customFormat="1" ht="24.75" customHeight="1">
      <c r="A3" s="1246"/>
      <c r="B3" s="1188" t="s">
        <v>166</v>
      </c>
      <c r="C3" s="1188"/>
      <c r="D3" s="1189" t="s">
        <v>167</v>
      </c>
      <c r="E3" s="1256"/>
      <c r="F3" s="1189" t="s">
        <v>168</v>
      </c>
      <c r="G3" s="1256"/>
      <c r="H3" s="1189" t="s">
        <v>169</v>
      </c>
      <c r="I3" s="1256"/>
      <c r="J3" s="1250"/>
      <c r="K3" s="1251"/>
      <c r="L3" s="1254"/>
      <c r="M3" s="1255"/>
    </row>
    <row r="4" spans="1:14" s="144" customFormat="1" ht="28.5" customHeight="1">
      <c r="A4" s="1247"/>
      <c r="B4" s="1134" t="s">
        <v>122</v>
      </c>
      <c r="C4" s="1127" t="s">
        <v>170</v>
      </c>
      <c r="D4" s="1134" t="s">
        <v>122</v>
      </c>
      <c r="E4" s="1127" t="s">
        <v>107</v>
      </c>
      <c r="F4" s="1134" t="s">
        <v>122</v>
      </c>
      <c r="G4" s="1127" t="s">
        <v>107</v>
      </c>
      <c r="H4" s="1134" t="s">
        <v>122</v>
      </c>
      <c r="I4" s="1127" t="s">
        <v>107</v>
      </c>
      <c r="J4" s="1134" t="s">
        <v>122</v>
      </c>
      <c r="K4" s="1127" t="s">
        <v>107</v>
      </c>
      <c r="L4" s="1134" t="s">
        <v>122</v>
      </c>
      <c r="M4" s="1127" t="s">
        <v>107</v>
      </c>
    </row>
    <row r="5" spans="1:14" s="147" customFormat="1" ht="15" customHeight="1">
      <c r="A5" s="160" t="s">
        <v>269</v>
      </c>
      <c r="B5" s="148">
        <v>178</v>
      </c>
      <c r="C5" s="148">
        <v>1031139.63</v>
      </c>
      <c r="D5" s="148">
        <v>309</v>
      </c>
      <c r="E5" s="148">
        <v>193073.61</v>
      </c>
      <c r="F5" s="148">
        <v>214</v>
      </c>
      <c r="G5" s="148">
        <v>40889.379999999997</v>
      </c>
      <c r="H5" s="148">
        <v>151</v>
      </c>
      <c r="I5" s="148">
        <v>6179.6000000000013</v>
      </c>
      <c r="J5" s="148">
        <v>100</v>
      </c>
      <c r="K5" s="148">
        <v>8886.18</v>
      </c>
      <c r="L5" s="148">
        <v>896</v>
      </c>
      <c r="M5" s="148">
        <v>1282233.28</v>
      </c>
      <c r="N5" s="146"/>
    </row>
    <row r="6" spans="1:14" s="150" customFormat="1" ht="15" customHeight="1">
      <c r="A6" s="160" t="s">
        <v>270</v>
      </c>
      <c r="B6" s="148">
        <f t="shared" ref="B6:M6" si="0">SUM(B7:B17)</f>
        <v>211</v>
      </c>
      <c r="C6" s="148">
        <f t="shared" si="0"/>
        <v>1082763.5399999998</v>
      </c>
      <c r="D6" s="148">
        <f t="shared" si="0"/>
        <v>351</v>
      </c>
      <c r="E6" s="148">
        <f t="shared" si="0"/>
        <v>257848.94999999998</v>
      </c>
      <c r="F6" s="148">
        <f t="shared" si="0"/>
        <v>240</v>
      </c>
      <c r="G6" s="148">
        <f t="shared" si="0"/>
        <v>56273.79</v>
      </c>
      <c r="H6" s="148">
        <f t="shared" si="0"/>
        <v>157</v>
      </c>
      <c r="I6" s="148">
        <f t="shared" si="0"/>
        <v>9499.5600000000013</v>
      </c>
      <c r="J6" s="148">
        <f t="shared" si="0"/>
        <v>111</v>
      </c>
      <c r="K6" s="148">
        <f t="shared" si="0"/>
        <v>12384.49</v>
      </c>
      <c r="L6" s="148">
        <f t="shared" si="0"/>
        <v>1070</v>
      </c>
      <c r="M6" s="148">
        <f t="shared" si="0"/>
        <v>1416906.0899999999</v>
      </c>
      <c r="N6" s="149"/>
    </row>
    <row r="7" spans="1:14" s="150" customFormat="1" ht="12.75" customHeight="1">
      <c r="A7" s="46">
        <v>42474</v>
      </c>
      <c r="B7" s="151">
        <v>20</v>
      </c>
      <c r="C7" s="151">
        <v>299239.48</v>
      </c>
      <c r="D7" s="151">
        <v>18</v>
      </c>
      <c r="E7" s="151">
        <v>18407.3</v>
      </c>
      <c r="F7" s="151">
        <v>10</v>
      </c>
      <c r="G7" s="151">
        <v>1264.6199999999999</v>
      </c>
      <c r="H7" s="151">
        <v>7</v>
      </c>
      <c r="I7" s="151">
        <v>979.40000000000009</v>
      </c>
      <c r="J7" s="151">
        <v>2</v>
      </c>
      <c r="K7" s="151">
        <v>31.06</v>
      </c>
      <c r="L7" s="151">
        <v>57</v>
      </c>
      <c r="M7" s="151">
        <v>319921.86</v>
      </c>
      <c r="N7" s="149"/>
    </row>
    <row r="8" spans="1:14" s="150" customFormat="1" ht="12.75" customHeight="1">
      <c r="A8" s="46">
        <v>42504</v>
      </c>
      <c r="B8" s="151">
        <v>17</v>
      </c>
      <c r="C8" s="151">
        <v>116440</v>
      </c>
      <c r="D8" s="151">
        <v>25</v>
      </c>
      <c r="E8" s="151">
        <v>9290</v>
      </c>
      <c r="F8" s="151">
        <v>25</v>
      </c>
      <c r="G8" s="151">
        <v>2750.64</v>
      </c>
      <c r="H8" s="151">
        <v>12</v>
      </c>
      <c r="I8" s="151">
        <v>377.49</v>
      </c>
      <c r="J8" s="151">
        <v>14</v>
      </c>
      <c r="K8" s="151">
        <v>2346.31</v>
      </c>
      <c r="L8" s="151">
        <v>93</v>
      </c>
      <c r="M8" s="151">
        <v>131204.44</v>
      </c>
      <c r="N8" s="149"/>
    </row>
    <row r="9" spans="1:14" s="150" customFormat="1" ht="12.75" customHeight="1">
      <c r="A9" s="46">
        <v>42535</v>
      </c>
      <c r="B9" s="151">
        <v>10</v>
      </c>
      <c r="C9" s="151">
        <v>115571.3</v>
      </c>
      <c r="D9" s="151">
        <v>26</v>
      </c>
      <c r="E9" s="151">
        <v>10452.5</v>
      </c>
      <c r="F9" s="151">
        <v>11</v>
      </c>
      <c r="G9" s="151">
        <v>5360.99</v>
      </c>
      <c r="H9" s="151">
        <v>10</v>
      </c>
      <c r="I9" s="151">
        <v>748.75</v>
      </c>
      <c r="J9" s="151">
        <v>4</v>
      </c>
      <c r="K9" s="151">
        <v>540</v>
      </c>
      <c r="L9" s="151">
        <v>61</v>
      </c>
      <c r="M9" s="151">
        <v>132674.29999999999</v>
      </c>
      <c r="N9" s="149"/>
    </row>
    <row r="10" spans="1:14" s="150" customFormat="1" ht="12.75" customHeight="1">
      <c r="A10" s="46">
        <v>42552</v>
      </c>
      <c r="B10" s="151">
        <v>13</v>
      </c>
      <c r="C10" s="151">
        <v>108974.32999999999</v>
      </c>
      <c r="D10" s="151">
        <v>40</v>
      </c>
      <c r="E10" s="151">
        <v>29746.7</v>
      </c>
      <c r="F10" s="151">
        <v>14</v>
      </c>
      <c r="G10" s="151">
        <v>2412.77</v>
      </c>
      <c r="H10" s="151">
        <v>15</v>
      </c>
      <c r="I10" s="151">
        <v>1041.31</v>
      </c>
      <c r="J10" s="151">
        <v>11</v>
      </c>
      <c r="K10" s="151">
        <v>352.19</v>
      </c>
      <c r="L10" s="151">
        <v>93</v>
      </c>
      <c r="M10" s="151">
        <v>140662.29999999999</v>
      </c>
      <c r="N10" s="149"/>
    </row>
    <row r="11" spans="1:14" s="150" customFormat="1" ht="12.75" customHeight="1">
      <c r="A11" s="46">
        <v>42583</v>
      </c>
      <c r="B11" s="151">
        <v>20</v>
      </c>
      <c r="C11" s="151">
        <v>95710</v>
      </c>
      <c r="D11" s="151">
        <v>27</v>
      </c>
      <c r="E11" s="151">
        <v>26583.4</v>
      </c>
      <c r="F11" s="151">
        <v>21</v>
      </c>
      <c r="G11" s="151">
        <v>6528.91</v>
      </c>
      <c r="H11" s="151">
        <v>15</v>
      </c>
      <c r="I11" s="151">
        <v>1337.67</v>
      </c>
      <c r="J11" s="151">
        <v>10</v>
      </c>
      <c r="K11" s="151">
        <v>1389.05</v>
      </c>
      <c r="L11" s="151">
        <v>93</v>
      </c>
      <c r="M11" s="151">
        <v>131549.03000000003</v>
      </c>
      <c r="N11" s="149"/>
    </row>
    <row r="12" spans="1:14" s="150" customFormat="1" ht="12.75" customHeight="1">
      <c r="A12" s="46">
        <v>42614</v>
      </c>
      <c r="B12" s="151">
        <v>45</v>
      </c>
      <c r="C12" s="151">
        <v>52887.41</v>
      </c>
      <c r="D12" s="151">
        <v>42</v>
      </c>
      <c r="E12" s="151">
        <v>31060.97</v>
      </c>
      <c r="F12" s="151">
        <v>34</v>
      </c>
      <c r="G12" s="151">
        <v>5931.5300000000007</v>
      </c>
      <c r="H12" s="151">
        <v>36</v>
      </c>
      <c r="I12" s="151">
        <v>1379.08</v>
      </c>
      <c r="J12" s="151">
        <v>24</v>
      </c>
      <c r="K12" s="151">
        <v>1272.56</v>
      </c>
      <c r="L12" s="151">
        <v>181</v>
      </c>
      <c r="M12" s="151">
        <v>92531.549999999988</v>
      </c>
      <c r="N12" s="149"/>
    </row>
    <row r="13" spans="1:14" s="150" customFormat="1" ht="12.75" customHeight="1">
      <c r="A13" s="46">
        <v>42644</v>
      </c>
      <c r="B13" s="151">
        <v>22</v>
      </c>
      <c r="C13" s="151">
        <v>99118.24</v>
      </c>
      <c r="D13" s="151">
        <v>22</v>
      </c>
      <c r="E13" s="151">
        <v>22026.720000000001</v>
      </c>
      <c r="F13" s="151">
        <v>23</v>
      </c>
      <c r="G13" s="151">
        <v>4371.67</v>
      </c>
      <c r="H13" s="151">
        <v>12</v>
      </c>
      <c r="I13" s="151">
        <v>390.96</v>
      </c>
      <c r="J13" s="151">
        <v>9</v>
      </c>
      <c r="K13" s="151">
        <v>903</v>
      </c>
      <c r="L13" s="151">
        <v>88</v>
      </c>
      <c r="M13" s="151">
        <v>126810.59000000001</v>
      </c>
      <c r="N13" s="149"/>
    </row>
    <row r="14" spans="1:14" s="150" customFormat="1" ht="12.75" customHeight="1">
      <c r="A14" s="46">
        <v>42675</v>
      </c>
      <c r="B14" s="151">
        <v>16</v>
      </c>
      <c r="C14" s="151">
        <v>31793.239999999998</v>
      </c>
      <c r="D14" s="151">
        <v>40</v>
      </c>
      <c r="E14" s="151">
        <v>26894</v>
      </c>
      <c r="F14" s="151">
        <v>25</v>
      </c>
      <c r="G14" s="151">
        <v>4614.34</v>
      </c>
      <c r="H14" s="151">
        <v>11</v>
      </c>
      <c r="I14" s="151">
        <v>692.99</v>
      </c>
      <c r="J14" s="151">
        <v>11</v>
      </c>
      <c r="K14" s="151">
        <v>2703.6</v>
      </c>
      <c r="L14" s="151">
        <v>103</v>
      </c>
      <c r="M14" s="151">
        <v>66698.17</v>
      </c>
      <c r="N14" s="149"/>
    </row>
    <row r="15" spans="1:14" s="150" customFormat="1" ht="12.75" customHeight="1">
      <c r="A15" s="46">
        <v>42705</v>
      </c>
      <c r="B15" s="151">
        <v>22</v>
      </c>
      <c r="C15" s="151">
        <v>58030.619999999995</v>
      </c>
      <c r="D15" s="151">
        <v>35</v>
      </c>
      <c r="E15" s="151">
        <v>38444.46</v>
      </c>
      <c r="F15" s="151">
        <v>31</v>
      </c>
      <c r="G15" s="151">
        <v>12648.22</v>
      </c>
      <c r="H15" s="151">
        <v>21</v>
      </c>
      <c r="I15" s="151">
        <v>897.63</v>
      </c>
      <c r="J15" s="151">
        <v>12</v>
      </c>
      <c r="K15" s="151">
        <v>1924.2800000000002</v>
      </c>
      <c r="L15" s="151">
        <v>121</v>
      </c>
      <c r="M15" s="151">
        <v>111945.20999999999</v>
      </c>
      <c r="N15" s="149"/>
    </row>
    <row r="16" spans="1:14" s="150" customFormat="1" ht="12.75" customHeight="1">
      <c r="A16" s="46">
        <v>42736</v>
      </c>
      <c r="B16" s="151">
        <v>11</v>
      </c>
      <c r="C16" s="151">
        <v>78031.509999999995</v>
      </c>
      <c r="D16" s="151">
        <v>40</v>
      </c>
      <c r="E16" s="151">
        <v>15137</v>
      </c>
      <c r="F16" s="151">
        <v>21</v>
      </c>
      <c r="G16" s="151">
        <v>3963.8199999999997</v>
      </c>
      <c r="H16" s="151">
        <v>13</v>
      </c>
      <c r="I16" s="151">
        <v>972.11</v>
      </c>
      <c r="J16" s="151">
        <v>8</v>
      </c>
      <c r="K16" s="151">
        <v>635.54</v>
      </c>
      <c r="L16" s="151">
        <v>93</v>
      </c>
      <c r="M16" s="151">
        <v>98739.979999999981</v>
      </c>
      <c r="N16" s="149"/>
    </row>
    <row r="17" spans="1:14" s="150" customFormat="1" ht="12.75" customHeight="1">
      <c r="A17" s="46">
        <v>42767</v>
      </c>
      <c r="B17" s="151">
        <v>15</v>
      </c>
      <c r="C17" s="151">
        <v>26967.41</v>
      </c>
      <c r="D17" s="151">
        <v>36</v>
      </c>
      <c r="E17" s="151">
        <v>29805.9</v>
      </c>
      <c r="F17" s="151">
        <v>25</v>
      </c>
      <c r="G17" s="151">
        <v>6426.2800000000007</v>
      </c>
      <c r="H17" s="151">
        <v>5</v>
      </c>
      <c r="I17" s="151">
        <v>682.17000000000007</v>
      </c>
      <c r="J17" s="151">
        <v>6</v>
      </c>
      <c r="K17" s="151">
        <v>286.89999999999998</v>
      </c>
      <c r="L17" s="151">
        <v>87</v>
      </c>
      <c r="M17" s="151">
        <v>64168.66</v>
      </c>
      <c r="N17" s="149"/>
    </row>
    <row r="18" spans="1:14" s="156" customFormat="1" ht="14.25" customHeight="1">
      <c r="A18" s="342"/>
      <c r="B18" s="342"/>
      <c r="C18" s="342"/>
      <c r="D18" s="342"/>
      <c r="E18" s="342"/>
      <c r="F18" s="342"/>
    </row>
    <row r="19" spans="1:14">
      <c r="A19" s="1244" t="str">
        <f>'13'!A18:E18</f>
        <v>$ indicates as on February 28, 2017</v>
      </c>
      <c r="B19" s="1244"/>
      <c r="C19" s="1244"/>
      <c r="D19" s="1244"/>
      <c r="E19" s="1244"/>
      <c r="F19" s="1244"/>
      <c r="G19" s="152"/>
      <c r="H19" s="153"/>
      <c r="I19" s="153"/>
      <c r="J19" s="153"/>
      <c r="K19" s="153"/>
      <c r="L19" s="154"/>
      <c r="M19" s="153"/>
    </row>
    <row r="20" spans="1:14">
      <c r="A20" s="155" t="s">
        <v>171</v>
      </c>
      <c r="B20" s="156"/>
      <c r="C20" s="156"/>
      <c r="D20" s="156"/>
      <c r="E20" s="156"/>
      <c r="F20" s="156"/>
      <c r="G20" s="156"/>
      <c r="H20" s="156"/>
      <c r="I20" s="156"/>
      <c r="J20" s="156"/>
      <c r="K20" s="156"/>
      <c r="L20" s="156"/>
      <c r="M20" s="157"/>
    </row>
    <row r="21" spans="1:14">
      <c r="B21" s="295"/>
      <c r="C21" s="295"/>
      <c r="D21" s="295"/>
      <c r="E21" s="295"/>
      <c r="F21" s="295"/>
      <c r="G21" s="295"/>
      <c r="H21" s="295"/>
      <c r="I21" s="295"/>
      <c r="J21" s="295"/>
      <c r="K21" s="295"/>
      <c r="L21" s="295"/>
      <c r="M21" s="295"/>
    </row>
    <row r="22" spans="1:14">
      <c r="B22" s="295"/>
      <c r="C22" s="300"/>
      <c r="D22" s="295"/>
      <c r="E22" s="300"/>
      <c r="F22" s="295"/>
      <c r="G22" s="300"/>
      <c r="H22" s="295"/>
      <c r="I22" s="300"/>
      <c r="J22" s="295"/>
      <c r="K22" s="300"/>
      <c r="L22" s="301"/>
      <c r="M22" s="301"/>
    </row>
    <row r="23" spans="1:14">
      <c r="B23" s="295"/>
      <c r="C23" s="295"/>
      <c r="D23" s="295"/>
      <c r="E23" s="295"/>
      <c r="F23" s="295"/>
      <c r="G23" s="295"/>
      <c r="H23" s="295"/>
      <c r="I23" s="295"/>
      <c r="J23" s="295"/>
      <c r="K23" s="295"/>
      <c r="L23" s="295"/>
      <c r="M23" s="295"/>
    </row>
  </sheetData>
  <mergeCells count="9">
    <mergeCell ref="A19:F19"/>
    <mergeCell ref="A2:A4"/>
    <mergeCell ref="B2:I2"/>
    <mergeCell ref="J2:K3"/>
    <mergeCell ref="L2:M3"/>
    <mergeCell ref="B3:C3"/>
    <mergeCell ref="D3:E3"/>
    <mergeCell ref="F3:G3"/>
    <mergeCell ref="H3:I3"/>
  </mergeCells>
  <pageMargins left="0.75" right="0.75" top="1" bottom="1" header="0.5" footer="0.5"/>
  <pageSetup orientation="landscape" r:id="rId1"/>
  <headerFooter alignWithMargins="0"/>
</worksheet>
</file>

<file path=xl/worksheets/sheet16.xml><?xml version="1.0" encoding="utf-8"?>
<worksheet xmlns="http://schemas.openxmlformats.org/spreadsheetml/2006/main" xmlns:r="http://schemas.openxmlformats.org/officeDocument/2006/relationships">
  <sheetPr codeName="Sheet16">
    <tabColor rgb="FF92D050"/>
  </sheetPr>
  <dimension ref="A1:O26"/>
  <sheetViews>
    <sheetView zoomScaleSheetLayoutView="115" workbookViewId="0">
      <pane ySplit="1" topLeftCell="A2" activePane="bottomLeft" state="frozen"/>
      <selection activeCell="K22" sqref="K22"/>
      <selection pane="bottomLeft" activeCell="K22" sqref="K22"/>
    </sheetView>
  </sheetViews>
  <sheetFormatPr defaultColWidth="9.140625" defaultRowHeight="12.75"/>
  <cols>
    <col min="1" max="1" width="7.7109375" style="159" customWidth="1"/>
    <col min="2" max="3" width="8.5703125" style="159" customWidth="1"/>
    <col min="4" max="4" width="6.85546875" style="159" customWidth="1"/>
    <col min="5" max="5" width="8.140625" style="159" bestFit="1" customWidth="1"/>
    <col min="6" max="6" width="6.5703125" style="159" customWidth="1"/>
    <col min="7" max="7" width="8.28515625" style="159" customWidth="1"/>
    <col min="8" max="8" width="6.42578125" style="159" customWidth="1"/>
    <col min="9" max="9" width="8.85546875" style="159" customWidth="1"/>
    <col min="10" max="10" width="6.7109375" style="159" customWidth="1"/>
    <col min="11" max="11" width="8.28515625" style="159" customWidth="1"/>
    <col min="12" max="12" width="6.7109375" style="159" customWidth="1"/>
    <col min="13" max="13" width="9" style="159" customWidth="1"/>
    <col min="14" max="16384" width="9.140625" style="159"/>
  </cols>
  <sheetData>
    <row r="1" spans="1:15" ht="15.75">
      <c r="A1" s="1258" t="s">
        <v>13</v>
      </c>
      <c r="B1" s="1258"/>
      <c r="C1" s="1258"/>
      <c r="D1" s="1258"/>
      <c r="E1" s="1258"/>
      <c r="F1" s="1258"/>
      <c r="G1" s="1258"/>
      <c r="H1" s="1258"/>
      <c r="I1" s="1258"/>
      <c r="J1" s="1258"/>
      <c r="K1" s="1258"/>
      <c r="L1" s="1258"/>
      <c r="M1" s="1258"/>
    </row>
    <row r="2" spans="1:15" ht="25.5" customHeight="1">
      <c r="A2" s="1259" t="s">
        <v>172</v>
      </c>
      <c r="B2" s="1185" t="s">
        <v>173</v>
      </c>
      <c r="C2" s="1186"/>
      <c r="D2" s="1184" t="s">
        <v>174</v>
      </c>
      <c r="E2" s="1186"/>
      <c r="F2" s="1184" t="s">
        <v>175</v>
      </c>
      <c r="G2" s="1186"/>
      <c r="H2" s="1184" t="s">
        <v>176</v>
      </c>
      <c r="I2" s="1186"/>
      <c r="J2" s="1189" t="s">
        <v>177</v>
      </c>
      <c r="K2" s="1256"/>
      <c r="L2" s="1184" t="s">
        <v>102</v>
      </c>
      <c r="M2" s="1186"/>
    </row>
    <row r="3" spans="1:15" ht="36" customHeight="1">
      <c r="A3" s="1247"/>
      <c r="B3" s="1134" t="s">
        <v>122</v>
      </c>
      <c r="C3" s="1127" t="s">
        <v>107</v>
      </c>
      <c r="D3" s="1134" t="s">
        <v>122</v>
      </c>
      <c r="E3" s="1127" t="s">
        <v>107</v>
      </c>
      <c r="F3" s="1134" t="s">
        <v>122</v>
      </c>
      <c r="G3" s="1127" t="s">
        <v>107</v>
      </c>
      <c r="H3" s="1134" t="s">
        <v>122</v>
      </c>
      <c r="I3" s="1127" t="s">
        <v>107</v>
      </c>
      <c r="J3" s="1134" t="s">
        <v>122</v>
      </c>
      <c r="K3" s="1127" t="s">
        <v>107</v>
      </c>
      <c r="L3" s="1134" t="s">
        <v>122</v>
      </c>
      <c r="M3" s="1127" t="s">
        <v>107</v>
      </c>
    </row>
    <row r="4" spans="1:15" s="163" customFormat="1" ht="15" customHeight="1">
      <c r="A4" s="160" t="s">
        <v>269</v>
      </c>
      <c r="B4" s="70">
        <v>347</v>
      </c>
      <c r="C4" s="161">
        <v>97274.925999999978</v>
      </c>
      <c r="D4" s="70">
        <v>352</v>
      </c>
      <c r="E4" s="161">
        <v>411977.06</v>
      </c>
      <c r="F4" s="70">
        <v>1747</v>
      </c>
      <c r="G4" s="145">
        <v>6634397.8280000007</v>
      </c>
      <c r="H4" s="70">
        <v>54</v>
      </c>
      <c r="I4" s="70">
        <v>53392.5</v>
      </c>
      <c r="J4" s="70">
        <v>450</v>
      </c>
      <c r="K4" s="70">
        <v>118351.66</v>
      </c>
      <c r="L4" s="162">
        <v>2895</v>
      </c>
      <c r="M4" s="145">
        <v>7315574.2240000004</v>
      </c>
    </row>
    <row r="5" spans="1:15" s="163" customFormat="1" ht="15" customHeight="1">
      <c r="A5" s="160" t="s">
        <v>270</v>
      </c>
      <c r="B5" s="335">
        <f t="shared" ref="B5:M5" si="0">SUM(B6:B16)</f>
        <v>343</v>
      </c>
      <c r="C5" s="335">
        <f t="shared" si="0"/>
        <v>72590.91</v>
      </c>
      <c r="D5" s="335">
        <f t="shared" si="0"/>
        <v>160</v>
      </c>
      <c r="E5" s="335">
        <f t="shared" si="0"/>
        <v>166893.94</v>
      </c>
      <c r="F5" s="335">
        <f t="shared" si="0"/>
        <v>2476</v>
      </c>
      <c r="G5" s="335">
        <f t="shared" si="0"/>
        <v>7795572.3274999997</v>
      </c>
      <c r="H5" s="335">
        <f t="shared" si="0"/>
        <v>50</v>
      </c>
      <c r="I5" s="335">
        <f t="shared" si="0"/>
        <v>38450.5</v>
      </c>
      <c r="J5" s="335">
        <f t="shared" si="0"/>
        <v>560</v>
      </c>
      <c r="K5" s="335">
        <f t="shared" si="0"/>
        <v>231740.83000000002</v>
      </c>
      <c r="L5" s="335">
        <f t="shared" si="0"/>
        <v>3576</v>
      </c>
      <c r="M5" s="335">
        <f t="shared" si="0"/>
        <v>8568251.4875000007</v>
      </c>
    </row>
    <row r="6" spans="1:15" s="165" customFormat="1" ht="14.25" customHeight="1">
      <c r="A6" s="46">
        <v>42474</v>
      </c>
      <c r="B6" s="164">
        <v>11</v>
      </c>
      <c r="C6" s="164">
        <v>5665.4800000000005</v>
      </c>
      <c r="D6" s="164">
        <v>6</v>
      </c>
      <c r="E6" s="164">
        <v>3304.5</v>
      </c>
      <c r="F6" s="164">
        <v>52</v>
      </c>
      <c r="G6" s="151">
        <v>818450.29</v>
      </c>
      <c r="H6" s="151">
        <v>1</v>
      </c>
      <c r="I6" s="151">
        <v>2568</v>
      </c>
      <c r="J6" s="151">
        <v>43</v>
      </c>
      <c r="K6" s="151">
        <v>4218.92</v>
      </c>
      <c r="L6" s="151">
        <v>113</v>
      </c>
      <c r="M6" s="151">
        <v>834207.74</v>
      </c>
    </row>
    <row r="7" spans="1:15" s="165" customFormat="1" ht="14.25" customHeight="1">
      <c r="A7" s="46">
        <v>42504</v>
      </c>
      <c r="B7" s="151">
        <v>18</v>
      </c>
      <c r="C7" s="151">
        <v>1770.75</v>
      </c>
      <c r="D7" s="151">
        <v>9</v>
      </c>
      <c r="E7" s="151">
        <v>10645.3</v>
      </c>
      <c r="F7" s="151">
        <v>113</v>
      </c>
      <c r="G7" s="151">
        <v>863301.7</v>
      </c>
      <c r="H7" s="151">
        <v>0</v>
      </c>
      <c r="I7" s="151">
        <v>0</v>
      </c>
      <c r="J7" s="151">
        <v>55</v>
      </c>
      <c r="K7" s="151">
        <v>18364.55</v>
      </c>
      <c r="L7" s="151">
        <v>195</v>
      </c>
      <c r="M7" s="151">
        <v>894082.88</v>
      </c>
    </row>
    <row r="8" spans="1:15" s="165" customFormat="1" ht="14.25" customHeight="1">
      <c r="A8" s="46">
        <v>42535</v>
      </c>
      <c r="B8" s="151">
        <v>23</v>
      </c>
      <c r="C8" s="151">
        <v>3224.12</v>
      </c>
      <c r="D8" s="151">
        <v>25</v>
      </c>
      <c r="E8" s="151">
        <v>24730.07</v>
      </c>
      <c r="F8" s="151">
        <v>446</v>
      </c>
      <c r="G8" s="151">
        <v>1391433.04</v>
      </c>
      <c r="H8" s="151">
        <v>3</v>
      </c>
      <c r="I8" s="151">
        <v>4635</v>
      </c>
      <c r="J8" s="151">
        <v>30</v>
      </c>
      <c r="K8" s="151">
        <v>2101.0500000000002</v>
      </c>
      <c r="L8" s="151">
        <v>527</v>
      </c>
      <c r="M8" s="151">
        <v>1426122.44</v>
      </c>
    </row>
    <row r="9" spans="1:15" s="165" customFormat="1" ht="14.25" customHeight="1">
      <c r="A9" s="46">
        <v>42565</v>
      </c>
      <c r="B9" s="151">
        <v>51</v>
      </c>
      <c r="C9" s="151">
        <v>13928.04</v>
      </c>
      <c r="D9" s="151">
        <v>11</v>
      </c>
      <c r="E9" s="151">
        <v>11011.67</v>
      </c>
      <c r="F9" s="151">
        <v>201</v>
      </c>
      <c r="G9" s="151">
        <v>587632.68000000005</v>
      </c>
      <c r="H9" s="151">
        <v>4</v>
      </c>
      <c r="I9" s="151">
        <v>300</v>
      </c>
      <c r="J9" s="151">
        <v>59</v>
      </c>
      <c r="K9" s="151">
        <v>21964.75</v>
      </c>
      <c r="L9" s="151">
        <v>326</v>
      </c>
      <c r="M9" s="151">
        <v>634837.14</v>
      </c>
      <c r="O9" s="165" t="s">
        <v>375</v>
      </c>
    </row>
    <row r="10" spans="1:15" s="165" customFormat="1" ht="14.25" customHeight="1">
      <c r="A10" s="46">
        <v>42583</v>
      </c>
      <c r="B10" s="151">
        <v>29</v>
      </c>
      <c r="C10" s="151">
        <v>9494.07</v>
      </c>
      <c r="D10" s="151">
        <v>9</v>
      </c>
      <c r="E10" s="151">
        <v>1541.72</v>
      </c>
      <c r="F10" s="151">
        <v>215</v>
      </c>
      <c r="G10" s="151">
        <v>191465.22999999998</v>
      </c>
      <c r="H10" s="151">
        <v>4</v>
      </c>
      <c r="I10" s="151">
        <v>2415</v>
      </c>
      <c r="J10" s="151">
        <v>35</v>
      </c>
      <c r="K10" s="151">
        <v>1677.75</v>
      </c>
      <c r="L10" s="151">
        <v>292</v>
      </c>
      <c r="M10" s="151">
        <v>206593.77</v>
      </c>
    </row>
    <row r="11" spans="1:15" s="165" customFormat="1" ht="14.25" customHeight="1">
      <c r="A11" s="46">
        <v>42614</v>
      </c>
      <c r="B11" s="151">
        <v>103</v>
      </c>
      <c r="C11" s="151">
        <v>8643.2000000000007</v>
      </c>
      <c r="D11" s="151">
        <v>21</v>
      </c>
      <c r="E11" s="151">
        <v>12853.429999999998</v>
      </c>
      <c r="F11" s="151">
        <v>695</v>
      </c>
      <c r="G11" s="151">
        <v>1648533.66</v>
      </c>
      <c r="H11" s="151">
        <v>4</v>
      </c>
      <c r="I11" s="151">
        <v>8527.76</v>
      </c>
      <c r="J11" s="151">
        <v>67</v>
      </c>
      <c r="K11" s="151">
        <v>59075.119999999995</v>
      </c>
      <c r="L11" s="151">
        <v>887</v>
      </c>
      <c r="M11" s="151">
        <v>1737333.1700000002</v>
      </c>
    </row>
    <row r="12" spans="1:15" s="165" customFormat="1" ht="14.25" customHeight="1">
      <c r="A12" s="46">
        <v>42644</v>
      </c>
      <c r="B12" s="151">
        <v>12</v>
      </c>
      <c r="C12" s="151">
        <v>559.36</v>
      </c>
      <c r="D12" s="151">
        <v>28</v>
      </c>
      <c r="E12" s="151">
        <v>8872.48</v>
      </c>
      <c r="F12" s="151">
        <v>57</v>
      </c>
      <c r="G12" s="151">
        <v>24826.81</v>
      </c>
      <c r="H12" s="151">
        <v>10</v>
      </c>
      <c r="I12" s="151">
        <v>5985.5</v>
      </c>
      <c r="J12" s="151">
        <v>52</v>
      </c>
      <c r="K12" s="151">
        <v>2548.0299999999997</v>
      </c>
      <c r="L12" s="151">
        <v>155</v>
      </c>
      <c r="M12" s="151">
        <v>41617.18</v>
      </c>
    </row>
    <row r="13" spans="1:15" s="165" customFormat="1" ht="14.25" customHeight="1">
      <c r="A13" s="46">
        <v>42675</v>
      </c>
      <c r="B13" s="151">
        <v>49</v>
      </c>
      <c r="C13" s="151">
        <v>5766</v>
      </c>
      <c r="D13" s="151">
        <v>6</v>
      </c>
      <c r="E13" s="151">
        <v>8018</v>
      </c>
      <c r="F13" s="151">
        <v>172</v>
      </c>
      <c r="G13" s="151">
        <v>577812</v>
      </c>
      <c r="H13" s="151">
        <v>4</v>
      </c>
      <c r="I13" s="151">
        <v>3000</v>
      </c>
      <c r="J13" s="151">
        <v>57</v>
      </c>
      <c r="K13" s="151">
        <v>4017</v>
      </c>
      <c r="L13" s="151">
        <v>284</v>
      </c>
      <c r="M13" s="151">
        <v>597615</v>
      </c>
    </row>
    <row r="14" spans="1:15" s="165" customFormat="1" ht="14.25" customHeight="1">
      <c r="A14" s="46">
        <v>42705</v>
      </c>
      <c r="B14" s="151">
        <v>25</v>
      </c>
      <c r="C14" s="151">
        <v>8309.36</v>
      </c>
      <c r="D14" s="151">
        <v>27</v>
      </c>
      <c r="E14" s="151">
        <v>29115.600000000002</v>
      </c>
      <c r="F14" s="151">
        <v>249</v>
      </c>
      <c r="G14" s="151">
        <v>789685.77750000008</v>
      </c>
      <c r="H14" s="151">
        <v>18</v>
      </c>
      <c r="I14" s="151">
        <v>3479.24</v>
      </c>
      <c r="J14" s="151">
        <v>68</v>
      </c>
      <c r="K14" s="151">
        <v>16561.02</v>
      </c>
      <c r="L14" s="151">
        <v>385</v>
      </c>
      <c r="M14" s="151">
        <v>847020.99750000006</v>
      </c>
    </row>
    <row r="15" spans="1:15" s="165" customFormat="1" ht="14.25" customHeight="1">
      <c r="A15" s="46">
        <v>42736</v>
      </c>
      <c r="B15" s="151">
        <v>15</v>
      </c>
      <c r="C15" s="151">
        <v>9825.83</v>
      </c>
      <c r="D15" s="151">
        <v>5</v>
      </c>
      <c r="E15" s="151">
        <v>1338.5</v>
      </c>
      <c r="F15" s="151">
        <v>90</v>
      </c>
      <c r="G15" s="151">
        <v>583933.88</v>
      </c>
      <c r="H15" s="151">
        <v>1</v>
      </c>
      <c r="I15" s="151">
        <v>40</v>
      </c>
      <c r="J15" s="151">
        <v>41</v>
      </c>
      <c r="K15" s="151">
        <v>17757.5</v>
      </c>
      <c r="L15" s="151">
        <v>152</v>
      </c>
      <c r="M15" s="151">
        <v>612895.71000000008</v>
      </c>
    </row>
    <row r="16" spans="1:15" s="165" customFormat="1" ht="14.25" customHeight="1">
      <c r="A16" s="46">
        <v>42767</v>
      </c>
      <c r="B16" s="151">
        <v>7</v>
      </c>
      <c r="C16" s="151">
        <v>5404.7</v>
      </c>
      <c r="D16" s="151">
        <v>13</v>
      </c>
      <c r="E16" s="151">
        <v>55462.670000000006</v>
      </c>
      <c r="F16" s="151">
        <v>186</v>
      </c>
      <c r="G16" s="151">
        <v>318497.25999999995</v>
      </c>
      <c r="H16" s="151">
        <v>1</v>
      </c>
      <c r="I16" s="151">
        <v>7500</v>
      </c>
      <c r="J16" s="151">
        <v>53</v>
      </c>
      <c r="K16" s="151">
        <v>83455.14</v>
      </c>
      <c r="L16" s="151">
        <v>260</v>
      </c>
      <c r="M16" s="151">
        <v>735925.46</v>
      </c>
    </row>
    <row r="17" spans="1:15" s="168" customFormat="1" ht="12.75" customHeight="1">
      <c r="A17" s="341"/>
      <c r="B17" s="341"/>
      <c r="C17" s="341"/>
      <c r="D17" s="341"/>
      <c r="E17" s="341"/>
      <c r="F17" s="341"/>
    </row>
    <row r="18" spans="1:15">
      <c r="A18" s="1244" t="str">
        <f>'14'!A19:F19</f>
        <v>$ indicates as on February 28, 2017</v>
      </c>
      <c r="B18" s="1244"/>
      <c r="C18" s="1244"/>
      <c r="D18" s="1244"/>
      <c r="E18" s="1244"/>
      <c r="F18" s="1244"/>
      <c r="G18" s="152"/>
      <c r="H18" s="158"/>
      <c r="I18" s="166"/>
      <c r="J18" s="158"/>
      <c r="K18" s="166"/>
      <c r="L18" s="167"/>
      <c r="M18" s="166"/>
    </row>
    <row r="19" spans="1:15">
      <c r="A19" s="1257" t="s">
        <v>171</v>
      </c>
      <c r="B19" s="1257"/>
      <c r="C19" s="1257"/>
      <c r="D19" s="1257"/>
      <c r="E19" s="1257"/>
      <c r="F19" s="1257"/>
      <c r="G19" s="1257"/>
      <c r="H19" s="1257"/>
      <c r="I19" s="1257"/>
      <c r="J19" s="1257"/>
      <c r="K19" s="1257"/>
      <c r="L19" s="1257"/>
      <c r="M19" s="1257"/>
    </row>
    <row r="20" spans="1:15">
      <c r="B20" s="294"/>
      <c r="C20" s="294"/>
      <c r="D20" s="294"/>
      <c r="E20" s="294"/>
      <c r="F20" s="294"/>
      <c r="G20" s="294"/>
      <c r="H20" s="294"/>
      <c r="I20" s="294"/>
      <c r="J20" s="294"/>
      <c r="K20" s="294"/>
      <c r="L20" s="294"/>
      <c r="M20" s="294"/>
    </row>
    <row r="21" spans="1:15">
      <c r="B21" s="296"/>
      <c r="C21" s="296"/>
      <c r="D21" s="296"/>
      <c r="E21" s="296"/>
      <c r="F21" s="296"/>
      <c r="G21" s="296"/>
      <c r="H21" s="296"/>
      <c r="I21" s="296"/>
      <c r="J21" s="296"/>
      <c r="K21" s="296"/>
      <c r="L21" s="297"/>
      <c r="M21" s="297"/>
    </row>
    <row r="22" spans="1:15">
      <c r="B22" s="296"/>
      <c r="C22" s="296"/>
      <c r="D22" s="296"/>
      <c r="E22" s="298"/>
      <c r="F22" s="296"/>
      <c r="G22" s="296"/>
      <c r="H22" s="296"/>
      <c r="I22" s="298"/>
      <c r="J22" s="296"/>
      <c r="K22" s="298"/>
      <c r="L22" s="296"/>
      <c r="M22" s="299"/>
    </row>
    <row r="23" spans="1:15">
      <c r="B23" s="296"/>
      <c r="C23" s="296"/>
      <c r="D23" s="296"/>
      <c r="E23" s="296"/>
      <c r="F23" s="296"/>
      <c r="G23" s="296"/>
      <c r="H23" s="296"/>
      <c r="I23" s="296"/>
      <c r="J23" s="296"/>
      <c r="K23" s="296"/>
      <c r="L23" s="296"/>
      <c r="M23" s="296"/>
      <c r="N23" s="296"/>
      <c r="O23" s="296"/>
    </row>
    <row r="24" spans="1:15">
      <c r="B24" s="296"/>
      <c r="C24" s="296"/>
      <c r="D24" s="296"/>
      <c r="E24" s="296"/>
      <c r="F24" s="296"/>
      <c r="G24" s="296"/>
      <c r="H24" s="296"/>
      <c r="I24" s="296"/>
      <c r="J24" s="296"/>
      <c r="K24" s="296"/>
      <c r="L24" s="296"/>
      <c r="M24" s="296"/>
    </row>
    <row r="25" spans="1:15">
      <c r="B25" s="296"/>
      <c r="C25" s="296"/>
      <c r="D25" s="296"/>
      <c r="E25" s="296"/>
      <c r="F25" s="296"/>
      <c r="G25" s="296"/>
      <c r="H25" s="296"/>
      <c r="I25" s="296"/>
      <c r="J25" s="296"/>
      <c r="K25" s="296"/>
      <c r="L25" s="296"/>
      <c r="M25" s="296"/>
    </row>
    <row r="26" spans="1:15">
      <c r="J26" s="296"/>
      <c r="K26" s="296"/>
      <c r="L26" s="296"/>
      <c r="M26" s="296"/>
    </row>
  </sheetData>
  <mergeCells count="10">
    <mergeCell ref="A18:F18"/>
    <mergeCell ref="A19:M19"/>
    <mergeCell ref="A1:M1"/>
    <mergeCell ref="A2:A3"/>
    <mergeCell ref="B2:C2"/>
    <mergeCell ref="D2:E2"/>
    <mergeCell ref="F2:G2"/>
    <mergeCell ref="H2:I2"/>
    <mergeCell ref="J2:K2"/>
    <mergeCell ref="L2:M2"/>
  </mergeCells>
  <pageMargins left="0.2" right="0.2" top="0.75" bottom="0.75" header="0.3" footer="0.3"/>
  <pageSetup scale="97" orientation="landscape" r:id="rId1"/>
  <headerFooter alignWithMargins="0"/>
</worksheet>
</file>

<file path=xl/worksheets/sheet17.xml><?xml version="1.0" encoding="utf-8"?>
<worksheet xmlns="http://schemas.openxmlformats.org/spreadsheetml/2006/main" xmlns:r="http://schemas.openxmlformats.org/officeDocument/2006/relationships">
  <sheetPr codeName="Sheet17">
    <tabColor rgb="FF92D050"/>
  </sheetPr>
  <dimension ref="A1:E12"/>
  <sheetViews>
    <sheetView zoomScaleSheetLayoutView="100" workbookViewId="0">
      <selection activeCell="K22" sqref="K22"/>
    </sheetView>
  </sheetViews>
  <sheetFormatPr defaultColWidth="9.140625" defaultRowHeight="12.75"/>
  <cols>
    <col min="1" max="1" width="15.5703125" style="169" customWidth="1"/>
    <col min="2" max="3" width="11.140625" style="169" customWidth="1"/>
    <col min="4" max="4" width="11.42578125" style="178" customWidth="1"/>
    <col min="5" max="5" width="9.140625" style="169"/>
    <col min="6" max="6" width="9.5703125" style="169" bestFit="1" customWidth="1"/>
    <col min="7" max="16384" width="9.140625" style="169"/>
  </cols>
  <sheetData>
    <row r="1" spans="1:5" ht="29.25" customHeight="1">
      <c r="A1" s="1260" t="s">
        <v>321</v>
      </c>
      <c r="B1" s="1260"/>
      <c r="C1" s="1260"/>
      <c r="D1" s="1260"/>
      <c r="E1" s="1260"/>
    </row>
    <row r="2" spans="1:5">
      <c r="A2" s="170" t="s">
        <v>178</v>
      </c>
      <c r="B2" s="171" t="s">
        <v>269</v>
      </c>
      <c r="C2" s="171" t="s">
        <v>270</v>
      </c>
      <c r="D2" s="172">
        <f>[1]Raw!$C$6</f>
        <v>42767</v>
      </c>
    </row>
    <row r="3" spans="1:5">
      <c r="A3" s="369" t="s">
        <v>179</v>
      </c>
      <c r="B3" s="371">
        <v>0</v>
      </c>
      <c r="C3" s="174">
        <v>0</v>
      </c>
      <c r="D3" s="174">
        <v>0</v>
      </c>
    </row>
    <row r="4" spans="1:5">
      <c r="A4" s="173" t="s">
        <v>154</v>
      </c>
      <c r="B4" s="175">
        <v>740089.20000000007</v>
      </c>
      <c r="C4" s="175">
        <v>709153.85000000009</v>
      </c>
      <c r="D4" s="175">
        <v>68329.810000000012</v>
      </c>
    </row>
    <row r="5" spans="1:5">
      <c r="A5" s="173" t="s">
        <v>180</v>
      </c>
      <c r="B5" s="372">
        <v>0</v>
      </c>
      <c r="C5" s="174">
        <v>0</v>
      </c>
      <c r="D5" s="174">
        <v>0</v>
      </c>
    </row>
    <row r="6" spans="1:5">
      <c r="A6" s="176" t="s">
        <v>161</v>
      </c>
      <c r="B6" s="372">
        <v>205.55162765999995</v>
      </c>
      <c r="C6" s="174">
        <v>199.55974824500001</v>
      </c>
      <c r="D6" s="174">
        <v>11.476029935000001</v>
      </c>
    </row>
    <row r="7" spans="1:5">
      <c r="A7" s="370" t="s">
        <v>153</v>
      </c>
      <c r="B7" s="177">
        <v>4236982.8614564808</v>
      </c>
      <c r="C7" s="177">
        <v>4499673.3219828093</v>
      </c>
      <c r="D7" s="177">
        <v>476299.85602624499</v>
      </c>
    </row>
    <row r="8" spans="1:5">
      <c r="A8" s="178"/>
      <c r="B8" s="178"/>
      <c r="C8" s="178"/>
    </row>
    <row r="9" spans="1:5" s="22" customFormat="1" ht="12" customHeight="1">
      <c r="A9" s="1261" t="str">
        <f>'14'!A19:F19</f>
        <v>$ indicates as on February 28, 2017</v>
      </c>
      <c r="B9" s="1261"/>
      <c r="C9" s="1261"/>
      <c r="D9" s="373"/>
    </row>
    <row r="10" spans="1:5">
      <c r="A10" s="1262" t="s">
        <v>181</v>
      </c>
      <c r="B10" s="1262"/>
      <c r="C10" s="1262"/>
      <c r="D10" s="1262"/>
    </row>
    <row r="11" spans="1:5">
      <c r="A11" s="368"/>
      <c r="B11" s="368"/>
      <c r="C11" s="368"/>
      <c r="D11" s="368"/>
    </row>
    <row r="12" spans="1:5">
      <c r="D12" s="169"/>
    </row>
  </sheetData>
  <mergeCells count="3">
    <mergeCell ref="A1:E1"/>
    <mergeCell ref="A9:C9"/>
    <mergeCell ref="A10:D10"/>
  </mergeCells>
  <pageMargins left="0.75" right="0.75" top="1" bottom="1" header="0.5" footer="0.5"/>
  <pageSetup scale="90" orientation="portrait" r:id="rId1"/>
  <headerFooter alignWithMargins="0"/>
</worksheet>
</file>

<file path=xl/worksheets/sheet18.xml><?xml version="1.0" encoding="utf-8"?>
<worksheet xmlns="http://schemas.openxmlformats.org/spreadsheetml/2006/main" xmlns:r="http://schemas.openxmlformats.org/officeDocument/2006/relationships">
  <sheetPr codeName="Sheet18">
    <tabColor rgb="FF92D050"/>
  </sheetPr>
  <dimension ref="A1:T20"/>
  <sheetViews>
    <sheetView zoomScaleSheetLayoutView="100" workbookViewId="0">
      <selection activeCell="K22" sqref="K22"/>
    </sheetView>
  </sheetViews>
  <sheetFormatPr defaultColWidth="9.140625" defaultRowHeight="12.75"/>
  <cols>
    <col min="1" max="1" width="7.140625" style="189" customWidth="1"/>
    <col min="2" max="2" width="9.5703125" style="189" customWidth="1"/>
    <col min="3" max="3" width="10.140625" style="189" customWidth="1"/>
    <col min="4" max="4" width="9.140625" style="189" customWidth="1"/>
    <col min="5" max="5" width="7.5703125" style="189" customWidth="1"/>
    <col min="6" max="6" width="6.85546875" style="189" customWidth="1"/>
    <col min="7" max="7" width="8.85546875" style="189" bestFit="1" customWidth="1"/>
    <col min="8" max="8" width="8.85546875" style="189" customWidth="1"/>
    <col min="9" max="9" width="8.5703125" style="189" customWidth="1"/>
    <col min="10" max="10" width="9.42578125" style="189" customWidth="1"/>
    <col min="11" max="11" width="9.28515625" style="189" customWidth="1"/>
    <col min="12" max="12" width="8.85546875" style="189" customWidth="1"/>
    <col min="13" max="13" width="11.7109375" style="189" customWidth="1"/>
    <col min="14" max="14" width="8.28515625" style="189" customWidth="1"/>
    <col min="15" max="15" width="8.42578125" style="189" customWidth="1"/>
    <col min="16" max="16" width="8.28515625" style="189" customWidth="1"/>
    <col min="17" max="17" width="9.28515625" style="179" customWidth="1"/>
    <col min="18" max="27" width="9.28515625" style="179" bestFit="1" customWidth="1"/>
    <col min="28" max="28" width="10" style="179" bestFit="1" customWidth="1"/>
    <col min="29" max="31" width="9.28515625" style="179" bestFit="1" customWidth="1"/>
    <col min="32" max="16384" width="9.140625" style="179"/>
  </cols>
  <sheetData>
    <row r="1" spans="1:17" ht="17.25" customHeight="1">
      <c r="A1" s="1264" t="s">
        <v>14</v>
      </c>
      <c r="B1" s="1265"/>
      <c r="C1" s="1265"/>
      <c r="D1" s="1265"/>
      <c r="E1" s="1265"/>
      <c r="F1" s="1265"/>
      <c r="G1" s="1265"/>
      <c r="H1" s="1265"/>
      <c r="I1" s="1265"/>
      <c r="J1" s="1265"/>
      <c r="K1" s="1265"/>
      <c r="L1" s="1265"/>
      <c r="M1" s="1265"/>
      <c r="N1" s="1265"/>
      <c r="O1" s="1265"/>
      <c r="P1" s="1265"/>
    </row>
    <row r="2" spans="1:17" s="181" customFormat="1" ht="39" customHeight="1">
      <c r="A2" s="1266" t="s">
        <v>182</v>
      </c>
      <c r="B2" s="1268" t="s">
        <v>183</v>
      </c>
      <c r="C2" s="1268" t="s">
        <v>184</v>
      </c>
      <c r="D2" s="1270" t="s">
        <v>185</v>
      </c>
      <c r="E2" s="1272" t="s">
        <v>186</v>
      </c>
      <c r="F2" s="1273" t="s">
        <v>187</v>
      </c>
      <c r="G2" s="1273" t="s">
        <v>188</v>
      </c>
      <c r="H2" s="1273" t="s">
        <v>189</v>
      </c>
      <c r="I2" s="1273" t="s">
        <v>190</v>
      </c>
      <c r="J2" s="1273" t="s">
        <v>191</v>
      </c>
      <c r="K2" s="1273" t="s">
        <v>192</v>
      </c>
      <c r="L2" s="1273" t="s">
        <v>193</v>
      </c>
      <c r="M2" s="1273" t="s">
        <v>194</v>
      </c>
      <c r="N2" s="1274" t="s">
        <v>195</v>
      </c>
      <c r="O2" s="1275"/>
      <c r="P2" s="1276"/>
      <c r="Q2" s="180"/>
    </row>
    <row r="3" spans="1:17" s="181" customFormat="1" ht="13.5" customHeight="1">
      <c r="A3" s="1267"/>
      <c r="B3" s="1269"/>
      <c r="C3" s="1269"/>
      <c r="D3" s="1271"/>
      <c r="E3" s="1272"/>
      <c r="F3" s="1273"/>
      <c r="G3" s="1273"/>
      <c r="H3" s="1273"/>
      <c r="I3" s="1273"/>
      <c r="J3" s="1273"/>
      <c r="K3" s="1273"/>
      <c r="L3" s="1273"/>
      <c r="M3" s="1273"/>
      <c r="N3" s="182" t="s">
        <v>196</v>
      </c>
      <c r="O3" s="182" t="s">
        <v>197</v>
      </c>
      <c r="P3" s="182" t="s">
        <v>198</v>
      </c>
      <c r="Q3" s="180"/>
    </row>
    <row r="4" spans="1:17" s="186" customFormat="1" ht="15" customHeight="1">
      <c r="A4" s="183" t="s">
        <v>269</v>
      </c>
      <c r="B4" s="185">
        <v>5911</v>
      </c>
      <c r="C4" s="185">
        <v>53</v>
      </c>
      <c r="D4" s="185">
        <v>2721</v>
      </c>
      <c r="E4" s="185">
        <v>247</v>
      </c>
      <c r="F4" s="185">
        <v>4116.88</v>
      </c>
      <c r="G4" s="185">
        <v>762545.07</v>
      </c>
      <c r="H4" s="185">
        <v>740089.20000000007</v>
      </c>
      <c r="I4" s="185">
        <v>2996.3125506072879</v>
      </c>
      <c r="J4" s="185">
        <v>17976.943704941608</v>
      </c>
      <c r="K4" s="185">
        <v>762545.64999999991</v>
      </c>
      <c r="L4" s="185">
        <v>740089.02999999991</v>
      </c>
      <c r="M4" s="185">
        <v>9475328.3399999999</v>
      </c>
      <c r="N4" s="185">
        <v>29094.61</v>
      </c>
      <c r="O4" s="185">
        <v>22494.61</v>
      </c>
      <c r="P4" s="185">
        <v>25341.86</v>
      </c>
    </row>
    <row r="5" spans="1:17" s="186" customFormat="1" ht="15" customHeight="1">
      <c r="A5" s="183" t="s">
        <v>270</v>
      </c>
      <c r="B5" s="185">
        <f>B16</f>
        <v>5807</v>
      </c>
      <c r="C5" s="185">
        <f t="shared" ref="C5:D5" si="0">C16</f>
        <v>70</v>
      </c>
      <c r="D5" s="185">
        <f t="shared" si="0"/>
        <v>2981</v>
      </c>
      <c r="E5" s="185">
        <f>SUM(E6:E16)</f>
        <v>226</v>
      </c>
      <c r="F5" s="185">
        <f t="shared" ref="F5:H5" si="1">SUM(F6:F16)</f>
        <v>3590.8</v>
      </c>
      <c r="G5" s="185">
        <f t="shared" si="1"/>
        <v>606843.04999999993</v>
      </c>
      <c r="H5" s="185">
        <f t="shared" si="1"/>
        <v>709153.85000000009</v>
      </c>
      <c r="I5" s="185">
        <f>H5/E5</f>
        <v>3137.8488938053101</v>
      </c>
      <c r="J5" s="185">
        <f>H5/F5*100</f>
        <v>19749.18820318592</v>
      </c>
      <c r="K5" s="185">
        <f t="shared" ref="K5" si="2">SUM(K6:K16)</f>
        <v>606843.04999999993</v>
      </c>
      <c r="L5" s="185">
        <f t="shared" ref="L5" si="3">SUM(L6:L16)</f>
        <v>709153.73</v>
      </c>
      <c r="M5" s="185">
        <f t="shared" ref="M5" si="4">M16</f>
        <v>11759366.880000001</v>
      </c>
      <c r="N5" s="185">
        <f>MAX(N6:N16)</f>
        <v>29077.279999999999</v>
      </c>
      <c r="O5" s="185">
        <f>MIN(O6:O16)</f>
        <v>24523.200000000001</v>
      </c>
      <c r="P5" s="185">
        <f t="shared" ref="P5" si="5">P16</f>
        <v>28743.32</v>
      </c>
    </row>
    <row r="6" spans="1:17" s="186" customFormat="1" ht="15.75" customHeight="1">
      <c r="A6" s="187">
        <v>42464</v>
      </c>
      <c r="B6" s="188">
        <v>5928</v>
      </c>
      <c r="C6" s="188">
        <v>53</v>
      </c>
      <c r="D6" s="188">
        <v>2637</v>
      </c>
      <c r="E6" s="188">
        <v>18</v>
      </c>
      <c r="F6" s="188">
        <v>268.33999999999997</v>
      </c>
      <c r="G6" s="188">
        <v>41779.019999999997</v>
      </c>
      <c r="H6" s="188">
        <v>49174.079999999994</v>
      </c>
      <c r="I6" s="188">
        <f>H6/E6</f>
        <v>2731.893333333333</v>
      </c>
      <c r="J6" s="188">
        <f>H6/F6*100</f>
        <v>18325.288812700306</v>
      </c>
      <c r="K6" s="188">
        <v>41779.019999999997</v>
      </c>
      <c r="L6" s="188">
        <v>49174.079999999994</v>
      </c>
      <c r="M6" s="188">
        <v>9710538.6300000008</v>
      </c>
      <c r="N6" s="188">
        <v>26100.54</v>
      </c>
      <c r="O6" s="188">
        <v>24523.200000000001</v>
      </c>
      <c r="P6" s="188">
        <v>25606.62</v>
      </c>
    </row>
    <row r="7" spans="1:17" s="186" customFormat="1" ht="15.75" customHeight="1">
      <c r="A7" s="187">
        <v>42494</v>
      </c>
      <c r="B7" s="188">
        <v>5948</v>
      </c>
      <c r="C7" s="188">
        <v>53</v>
      </c>
      <c r="D7" s="188">
        <v>2714</v>
      </c>
      <c r="E7" s="188">
        <v>22</v>
      </c>
      <c r="F7" s="188">
        <v>342.82</v>
      </c>
      <c r="G7" s="188">
        <v>48319.559999999983</v>
      </c>
      <c r="H7" s="188">
        <v>59520.689999999995</v>
      </c>
      <c r="I7" s="188">
        <f>H7/E7</f>
        <v>2705.485909090909</v>
      </c>
      <c r="J7" s="188">
        <f>H7/F7*100</f>
        <v>17362.082142232073</v>
      </c>
      <c r="K7" s="188">
        <v>48319.559999999983</v>
      </c>
      <c r="L7" s="188">
        <v>59520.689999999995</v>
      </c>
      <c r="M7" s="188">
        <v>9928678.1699999999</v>
      </c>
      <c r="N7" s="188">
        <v>26837.200000000001</v>
      </c>
      <c r="O7" s="188">
        <v>25057.93</v>
      </c>
      <c r="P7" s="188">
        <v>26667.96</v>
      </c>
    </row>
    <row r="8" spans="1:17" s="186" customFormat="1" ht="15.75" customHeight="1">
      <c r="A8" s="187">
        <v>42525</v>
      </c>
      <c r="B8" s="188">
        <v>5962</v>
      </c>
      <c r="C8" s="188">
        <v>53</v>
      </c>
      <c r="D8" s="188">
        <v>2804</v>
      </c>
      <c r="E8" s="188">
        <v>22</v>
      </c>
      <c r="F8" s="188">
        <v>359.19</v>
      </c>
      <c r="G8" s="188">
        <v>59725.319999999992</v>
      </c>
      <c r="H8" s="188">
        <v>60739.950000000012</v>
      </c>
      <c r="I8" s="188">
        <v>2760.9068181818188</v>
      </c>
      <c r="J8" s="188">
        <v>16910.256410256414</v>
      </c>
      <c r="K8" s="188">
        <v>59725.319999999992</v>
      </c>
      <c r="L8" s="188">
        <v>60739.94000000001</v>
      </c>
      <c r="M8" s="188">
        <v>10285548.67</v>
      </c>
      <c r="N8" s="188">
        <v>27105.41</v>
      </c>
      <c r="O8" s="188">
        <v>25911.33</v>
      </c>
      <c r="P8" s="188">
        <v>26999.72</v>
      </c>
    </row>
    <row r="9" spans="1:17" s="186" customFormat="1" ht="15.75" customHeight="1">
      <c r="A9" s="187">
        <v>42555</v>
      </c>
      <c r="B9" s="188">
        <v>5985</v>
      </c>
      <c r="C9" s="188">
        <v>53</v>
      </c>
      <c r="D9" s="188">
        <v>2869</v>
      </c>
      <c r="E9" s="188">
        <v>20</v>
      </c>
      <c r="F9" s="188">
        <v>348.38</v>
      </c>
      <c r="G9" s="188">
        <v>64483.09</v>
      </c>
      <c r="H9" s="188">
        <v>68032.53</v>
      </c>
      <c r="I9" s="188">
        <v>3401.6264999999999</v>
      </c>
      <c r="J9" s="188">
        <v>19528.253631092484</v>
      </c>
      <c r="K9" s="188">
        <v>64483.09</v>
      </c>
      <c r="L9" s="188">
        <v>68032.509999999995</v>
      </c>
      <c r="M9" s="188">
        <v>10863580.76</v>
      </c>
      <c r="N9" s="188">
        <v>28240.2</v>
      </c>
      <c r="O9" s="188">
        <v>27034.14</v>
      </c>
      <c r="P9" s="188">
        <v>28051.86</v>
      </c>
    </row>
    <row r="10" spans="1:17" s="186" customFormat="1" ht="15.75" customHeight="1">
      <c r="A10" s="187">
        <v>42586</v>
      </c>
      <c r="B10" s="188">
        <v>5816</v>
      </c>
      <c r="C10" s="188">
        <v>53</v>
      </c>
      <c r="D10" s="188">
        <v>2877</v>
      </c>
      <c r="E10" s="188">
        <v>22</v>
      </c>
      <c r="F10" s="188">
        <v>367.15000000000009</v>
      </c>
      <c r="G10" s="188">
        <v>55895.660000000011</v>
      </c>
      <c r="H10" s="188">
        <v>74083.92</v>
      </c>
      <c r="I10" s="188">
        <v>3367.4509090909091</v>
      </c>
      <c r="J10" s="188">
        <v>20178.107040719045</v>
      </c>
      <c r="K10" s="188">
        <v>55895.660000000011</v>
      </c>
      <c r="L10" s="188">
        <v>74083.92</v>
      </c>
      <c r="M10" s="188">
        <v>11099422.93</v>
      </c>
      <c r="N10" s="188">
        <v>28532.25</v>
      </c>
      <c r="O10" s="188">
        <v>27627.97</v>
      </c>
      <c r="P10" s="188">
        <v>28452.17</v>
      </c>
    </row>
    <row r="11" spans="1:17" s="186" customFormat="1" ht="15.75" customHeight="1">
      <c r="A11" s="187">
        <v>42617</v>
      </c>
      <c r="B11" s="188">
        <v>5843</v>
      </c>
      <c r="C11" s="188">
        <v>53</v>
      </c>
      <c r="D11" s="188">
        <v>2853</v>
      </c>
      <c r="E11" s="188">
        <v>20</v>
      </c>
      <c r="F11" s="188">
        <v>353.86</v>
      </c>
      <c r="G11" s="188">
        <v>61292.089999999982</v>
      </c>
      <c r="H11" s="188">
        <v>75915.289999999994</v>
      </c>
      <c r="I11" s="188">
        <v>3795.7644999999998</v>
      </c>
      <c r="J11" s="188">
        <v>21453.481602893797</v>
      </c>
      <c r="K11" s="188">
        <v>61292.089999999982</v>
      </c>
      <c r="L11" s="188">
        <v>75915.28</v>
      </c>
      <c r="M11" s="188">
        <v>11073648.1</v>
      </c>
      <c r="N11" s="188">
        <v>29077.279999999999</v>
      </c>
      <c r="O11" s="188">
        <v>27716.78</v>
      </c>
      <c r="P11" s="188">
        <v>27865.96</v>
      </c>
    </row>
    <row r="12" spans="1:17" s="186" customFormat="1" ht="15.75" customHeight="1">
      <c r="A12" s="187">
        <v>42647</v>
      </c>
      <c r="B12" s="188">
        <v>5867</v>
      </c>
      <c r="C12" s="188">
        <v>53</v>
      </c>
      <c r="D12" s="188">
        <v>2646</v>
      </c>
      <c r="E12" s="188">
        <v>19</v>
      </c>
      <c r="F12" s="188">
        <v>319.36000000000007</v>
      </c>
      <c r="G12" s="188">
        <v>59836.799999999996</v>
      </c>
      <c r="H12" s="188">
        <v>64509.91</v>
      </c>
      <c r="I12" s="188">
        <v>3395.2584210526315</v>
      </c>
      <c r="J12" s="188">
        <v>20199.746367735468</v>
      </c>
      <c r="K12" s="188">
        <v>59836.799999999996</v>
      </c>
      <c r="L12" s="188">
        <v>64509.890000000014</v>
      </c>
      <c r="M12" s="188">
        <v>11406693.23</v>
      </c>
      <c r="N12" s="188">
        <v>28477.65</v>
      </c>
      <c r="O12" s="188">
        <v>27488.3</v>
      </c>
      <c r="P12" s="188">
        <v>27930.21</v>
      </c>
    </row>
    <row r="13" spans="1:17" s="186" customFormat="1" ht="15.75" customHeight="1">
      <c r="A13" s="187">
        <v>42678</v>
      </c>
      <c r="B13" s="188">
        <v>5870</v>
      </c>
      <c r="C13" s="188">
        <v>70</v>
      </c>
      <c r="D13" s="188">
        <v>2773</v>
      </c>
      <c r="E13" s="188">
        <v>21</v>
      </c>
      <c r="F13" s="188">
        <v>343.15999999999997</v>
      </c>
      <c r="G13" s="188">
        <v>55428.45</v>
      </c>
      <c r="H13" s="188">
        <v>70178.09</v>
      </c>
      <c r="I13" s="188">
        <v>3341.8138095238091</v>
      </c>
      <c r="J13" s="188">
        <v>20450.544935307149</v>
      </c>
      <c r="K13" s="188">
        <v>55428.45</v>
      </c>
      <c r="L13" s="188">
        <v>70178.06</v>
      </c>
      <c r="M13" s="188">
        <v>10788708.83</v>
      </c>
      <c r="N13" s="188">
        <v>28029.8</v>
      </c>
      <c r="O13" s="188">
        <v>25717.93</v>
      </c>
      <c r="P13" s="188">
        <v>26652.81</v>
      </c>
    </row>
    <row r="14" spans="1:17" s="186" customFormat="1" ht="15.75" customHeight="1">
      <c r="A14" s="187">
        <v>42708</v>
      </c>
      <c r="B14" s="188">
        <v>5820</v>
      </c>
      <c r="C14" s="188">
        <v>70</v>
      </c>
      <c r="D14" s="188">
        <v>2789</v>
      </c>
      <c r="E14" s="188">
        <v>22</v>
      </c>
      <c r="F14" s="188">
        <v>267.83</v>
      </c>
      <c r="G14" s="188">
        <v>44079.93</v>
      </c>
      <c r="H14" s="188">
        <v>53905.4</v>
      </c>
      <c r="I14" s="188">
        <v>2450.2454545454548</v>
      </c>
      <c r="J14" s="188">
        <v>20126.722174513685</v>
      </c>
      <c r="K14" s="188">
        <v>44079.93</v>
      </c>
      <c r="L14" s="188">
        <v>53905.4</v>
      </c>
      <c r="M14" s="188">
        <v>10623347.050000001</v>
      </c>
      <c r="N14" s="188">
        <v>26803.759999999998</v>
      </c>
      <c r="O14" s="188">
        <v>25753.74</v>
      </c>
      <c r="P14" s="188">
        <v>26626.46</v>
      </c>
    </row>
    <row r="15" spans="1:17" s="186" customFormat="1" ht="15.75" customHeight="1">
      <c r="A15" s="187">
        <v>42739</v>
      </c>
      <c r="B15" s="188">
        <v>5795</v>
      </c>
      <c r="C15" s="188">
        <v>70</v>
      </c>
      <c r="D15" s="188">
        <v>2921</v>
      </c>
      <c r="E15" s="188">
        <v>21</v>
      </c>
      <c r="F15" s="188">
        <v>313.29000000000008</v>
      </c>
      <c r="G15" s="188">
        <v>55559.970000000008</v>
      </c>
      <c r="H15" s="188">
        <v>64764.180000000008</v>
      </c>
      <c r="I15" s="188">
        <v>3084.0085714285719</v>
      </c>
      <c r="J15" s="188">
        <v>20672.278081011202</v>
      </c>
      <c r="K15" s="188">
        <v>55559.970000000008</v>
      </c>
      <c r="L15" s="188">
        <v>64764.170000000006</v>
      </c>
      <c r="M15" s="188">
        <v>11256330.300000001</v>
      </c>
      <c r="N15" s="188">
        <v>27980.39</v>
      </c>
      <c r="O15" s="188">
        <v>26447.06</v>
      </c>
      <c r="P15" s="188">
        <v>27655.96</v>
      </c>
    </row>
    <row r="16" spans="1:17" s="186" customFormat="1" ht="15.75" customHeight="1">
      <c r="A16" s="187">
        <v>42770</v>
      </c>
      <c r="B16" s="188">
        <v>5807</v>
      </c>
      <c r="C16" s="188">
        <v>70</v>
      </c>
      <c r="D16" s="188">
        <v>2981</v>
      </c>
      <c r="E16" s="188">
        <v>19</v>
      </c>
      <c r="F16" s="188">
        <v>307.42</v>
      </c>
      <c r="G16" s="188">
        <v>60443.159999999989</v>
      </c>
      <c r="H16" s="188">
        <v>68329.810000000012</v>
      </c>
      <c r="I16" s="188">
        <v>3596.3057894736849</v>
      </c>
      <c r="J16" s="188">
        <v>22226.859020232907</v>
      </c>
      <c r="K16" s="188">
        <v>60443.159999999989</v>
      </c>
      <c r="L16" s="188">
        <v>68329.790000000008</v>
      </c>
      <c r="M16" s="188">
        <v>11759366.880000001</v>
      </c>
      <c r="N16" s="188">
        <v>29065.31</v>
      </c>
      <c r="O16" s="188">
        <v>27590.1</v>
      </c>
      <c r="P16" s="188">
        <v>28743.32</v>
      </c>
    </row>
    <row r="17" spans="1:20" s="193" customFormat="1" ht="12.75" customHeight="1">
      <c r="N17" s="191"/>
      <c r="O17" s="192"/>
      <c r="P17" s="189"/>
      <c r="Q17" s="179"/>
      <c r="R17" s="179"/>
      <c r="S17" s="179"/>
      <c r="T17" s="179"/>
    </row>
    <row r="18" spans="1:20">
      <c r="A18" s="292" t="s">
        <v>265</v>
      </c>
      <c r="B18" s="234"/>
      <c r="C18" s="234"/>
      <c r="D18" s="234"/>
      <c r="E18" s="234"/>
      <c r="F18" s="234"/>
      <c r="G18" s="293"/>
      <c r="H18" s="293"/>
      <c r="I18" s="293"/>
      <c r="J18" s="234"/>
      <c r="K18" s="234"/>
      <c r="L18" s="234"/>
      <c r="M18" s="234"/>
      <c r="N18" s="190"/>
      <c r="O18" s="190"/>
    </row>
    <row r="19" spans="1:20">
      <c r="A19" s="1263" t="str">
        <f>'16'!A9:C9</f>
        <v>$ indicates as on February 28, 2017</v>
      </c>
      <c r="B19" s="1263"/>
      <c r="C19" s="1263"/>
      <c r="D19" s="1263"/>
      <c r="E19" s="1263"/>
      <c r="F19" s="1263"/>
      <c r="G19" s="190"/>
      <c r="H19" s="190"/>
      <c r="I19" s="190"/>
      <c r="J19" s="191"/>
      <c r="K19" s="191"/>
      <c r="L19" s="191"/>
      <c r="M19" s="191"/>
    </row>
    <row r="20" spans="1:20">
      <c r="A20" s="194" t="s">
        <v>199</v>
      </c>
      <c r="B20" s="195"/>
      <c r="C20" s="196"/>
      <c r="D20" s="196"/>
      <c r="E20" s="196"/>
      <c r="F20" s="190"/>
      <c r="G20" s="190"/>
      <c r="H20" s="190"/>
      <c r="I20" s="190"/>
      <c r="J20" s="190"/>
      <c r="K20" s="192"/>
      <c r="L20" s="179"/>
      <c r="M20" s="287"/>
    </row>
  </sheetData>
  <mergeCells count="16">
    <mergeCell ref="A19:F19"/>
    <mergeCell ref="A1:P1"/>
    <mergeCell ref="A2:A3"/>
    <mergeCell ref="B2:B3"/>
    <mergeCell ref="C2:C3"/>
    <mergeCell ref="D2:D3"/>
    <mergeCell ref="E2:E3"/>
    <mergeCell ref="F2:F3"/>
    <mergeCell ref="G2:G3"/>
    <mergeCell ref="H2:H3"/>
    <mergeCell ref="I2:I3"/>
    <mergeCell ref="J2:J3"/>
    <mergeCell ref="K2:K3"/>
    <mergeCell ref="L2:L3"/>
    <mergeCell ref="M2:M3"/>
    <mergeCell ref="N2:P2"/>
  </mergeCells>
  <pageMargins left="0.75" right="0.75" top="1" bottom="1" header="0.5" footer="0.5"/>
  <pageSetup scale="69" orientation="landscape" r:id="rId1"/>
  <headerFooter alignWithMargins="0"/>
</worksheet>
</file>

<file path=xl/worksheets/sheet19.xml><?xml version="1.0" encoding="utf-8"?>
<worksheet xmlns="http://schemas.openxmlformats.org/spreadsheetml/2006/main" xmlns:r="http://schemas.openxmlformats.org/officeDocument/2006/relationships">
  <sheetPr codeName="Sheet19">
    <tabColor rgb="FF92D050"/>
  </sheetPr>
  <dimension ref="A1:P21"/>
  <sheetViews>
    <sheetView zoomScaleSheetLayoutView="100" workbookViewId="0">
      <selection activeCell="K22" sqref="K22"/>
    </sheetView>
  </sheetViews>
  <sheetFormatPr defaultColWidth="9.140625" defaultRowHeight="12.75"/>
  <cols>
    <col min="1" max="1" width="7.5703125" style="137" customWidth="1"/>
    <col min="2" max="2" width="9.5703125" style="137" customWidth="1"/>
    <col min="3" max="3" width="9.7109375" style="137" customWidth="1"/>
    <col min="4" max="4" width="10" style="137" customWidth="1"/>
    <col min="5" max="5" width="7.42578125" style="137" customWidth="1"/>
    <col min="6" max="6" width="7.140625" style="137" customWidth="1"/>
    <col min="7" max="7" width="8" style="137" customWidth="1"/>
    <col min="8" max="8" width="9.140625" style="137" customWidth="1"/>
    <col min="9" max="9" width="9" style="137" customWidth="1"/>
    <col min="10" max="10" width="9.85546875" style="137" customWidth="1"/>
    <col min="11" max="11" width="9.28515625" style="137" customWidth="1"/>
    <col min="12" max="12" width="8.7109375" style="137" customWidth="1"/>
    <col min="13" max="13" width="11.7109375" style="137" customWidth="1"/>
    <col min="14" max="16" width="7.85546875" style="137" customWidth="1"/>
    <col min="17" max="16384" width="9.140625" style="137"/>
  </cols>
  <sheetData>
    <row r="1" spans="1:16" ht="15.75">
      <c r="A1" s="1284" t="s">
        <v>15</v>
      </c>
      <c r="B1" s="1285"/>
      <c r="C1" s="1285"/>
      <c r="D1" s="1285"/>
      <c r="E1" s="1285"/>
      <c r="F1" s="1285"/>
      <c r="G1" s="1285"/>
      <c r="H1" s="1285"/>
      <c r="I1" s="1285"/>
      <c r="J1" s="1285"/>
      <c r="K1" s="1285"/>
      <c r="L1" s="1285"/>
      <c r="M1" s="1285"/>
      <c r="N1" s="1285"/>
      <c r="O1" s="1285"/>
      <c r="P1" s="1285"/>
    </row>
    <row r="2" spans="1:16" ht="39.6" customHeight="1">
      <c r="A2" s="1283" t="s">
        <v>200</v>
      </c>
      <c r="B2" s="1283" t="s">
        <v>183</v>
      </c>
      <c r="C2" s="1283" t="s">
        <v>201</v>
      </c>
      <c r="D2" s="1277" t="s">
        <v>202</v>
      </c>
      <c r="E2" s="1286" t="s">
        <v>186</v>
      </c>
      <c r="F2" s="1277" t="s">
        <v>187</v>
      </c>
      <c r="G2" s="1277" t="s">
        <v>188</v>
      </c>
      <c r="H2" s="1277" t="s">
        <v>203</v>
      </c>
      <c r="I2" s="1277" t="s">
        <v>204</v>
      </c>
      <c r="J2" s="1277" t="s">
        <v>191</v>
      </c>
      <c r="K2" s="1277" t="s">
        <v>192</v>
      </c>
      <c r="L2" s="1277" t="s">
        <v>205</v>
      </c>
      <c r="M2" s="1277" t="s">
        <v>206</v>
      </c>
      <c r="N2" s="1280" t="s">
        <v>319</v>
      </c>
      <c r="O2" s="1281"/>
      <c r="P2" s="1282"/>
    </row>
    <row r="3" spans="1:16" ht="18" customHeight="1">
      <c r="A3" s="1278"/>
      <c r="B3" s="1278"/>
      <c r="C3" s="1278"/>
      <c r="D3" s="1278"/>
      <c r="E3" s="1278"/>
      <c r="F3" s="1278"/>
      <c r="G3" s="1278"/>
      <c r="H3" s="1278"/>
      <c r="I3" s="1278"/>
      <c r="J3" s="1278"/>
      <c r="K3" s="1278"/>
      <c r="L3" s="1278"/>
      <c r="M3" s="1278"/>
      <c r="N3" s="1283" t="s">
        <v>196</v>
      </c>
      <c r="O3" s="1283" t="s">
        <v>197</v>
      </c>
      <c r="P3" s="1283" t="s">
        <v>198</v>
      </c>
    </row>
    <row r="4" spans="1:16" ht="0.75" customHeight="1">
      <c r="A4" s="1279"/>
      <c r="B4" s="1279"/>
      <c r="C4" s="1279"/>
      <c r="D4" s="1279"/>
      <c r="E4" s="1279"/>
      <c r="F4" s="1279"/>
      <c r="G4" s="1279"/>
      <c r="H4" s="1279"/>
      <c r="I4" s="1279"/>
      <c r="J4" s="1279"/>
      <c r="K4" s="1279"/>
      <c r="L4" s="1279"/>
      <c r="M4" s="1279"/>
      <c r="N4" s="1279"/>
      <c r="O4" s="1279"/>
      <c r="P4" s="1279"/>
    </row>
    <row r="5" spans="1:16" s="197" customFormat="1" ht="13.5" customHeight="1">
      <c r="A5" s="43" t="s">
        <v>269</v>
      </c>
      <c r="B5" s="184">
        <v>1808</v>
      </c>
      <c r="C5" s="184">
        <v>4</v>
      </c>
      <c r="D5" s="184">
        <v>1563</v>
      </c>
      <c r="E5" s="185">
        <v>247</v>
      </c>
      <c r="F5" s="185">
        <v>18517.667959999999</v>
      </c>
      <c r="G5" s="185">
        <v>2201771.0470500002</v>
      </c>
      <c r="H5" s="185">
        <v>4236982.8614564808</v>
      </c>
      <c r="I5" s="184">
        <v>17153.776767030286</v>
      </c>
      <c r="J5" s="184">
        <v>22880.758368757797</v>
      </c>
      <c r="K5" s="185">
        <v>2201771.0470500002</v>
      </c>
      <c r="L5" s="185">
        <v>4236982.8614564808</v>
      </c>
      <c r="M5" s="185">
        <v>9310471.2698509991</v>
      </c>
      <c r="N5" s="92">
        <v>8844.7999999999993</v>
      </c>
      <c r="O5" s="92">
        <v>6825.8</v>
      </c>
      <c r="P5" s="92">
        <v>7738.4</v>
      </c>
    </row>
    <row r="6" spans="1:16" s="197" customFormat="1" ht="13.5" customHeight="1">
      <c r="A6" s="43" t="s">
        <v>270</v>
      </c>
      <c r="B6" s="185">
        <f>B17</f>
        <v>1850</v>
      </c>
      <c r="C6" s="185">
        <f t="shared" ref="C6:D6" si="0">C17</f>
        <v>4</v>
      </c>
      <c r="D6" s="185">
        <f t="shared" si="0"/>
        <v>1648</v>
      </c>
      <c r="E6" s="185">
        <f>SUM(E7:E17)</f>
        <v>226</v>
      </c>
      <c r="F6" s="185">
        <f t="shared" ref="F6:H6" si="1">SUM(F7:F17)</f>
        <v>17901.735250000002</v>
      </c>
      <c r="G6" s="185">
        <f t="shared" si="1"/>
        <v>2354923.2560899998</v>
      </c>
      <c r="H6" s="185">
        <f t="shared" si="1"/>
        <v>4499673.3219828093</v>
      </c>
      <c r="I6" s="185">
        <f>H6/E6</f>
        <v>19910.05894682659</v>
      </c>
      <c r="J6" s="185">
        <f>H6/F6*100</f>
        <v>25135.403127933136</v>
      </c>
      <c r="K6" s="185">
        <f t="shared" ref="K6:L6" si="2">SUM(K7:K17)</f>
        <v>2354923.2560899998</v>
      </c>
      <c r="L6" s="185">
        <f t="shared" si="2"/>
        <v>4499673.3219828093</v>
      </c>
      <c r="M6" s="185">
        <f t="shared" ref="M6" si="3">M17</f>
        <v>11562209.7991095</v>
      </c>
      <c r="N6" s="185">
        <f>MAX(N7:N17)</f>
        <v>8982.15</v>
      </c>
      <c r="O6" s="185">
        <f>MIN(O7:O17)</f>
        <v>7516.85</v>
      </c>
      <c r="P6" s="185">
        <f t="shared" ref="P6" si="4">P17</f>
        <v>8879.6</v>
      </c>
    </row>
    <row r="7" spans="1:16" s="198" customFormat="1" ht="13.5" customHeight="1">
      <c r="A7" s="199">
        <v>42475</v>
      </c>
      <c r="B7" s="94">
        <v>1806</v>
      </c>
      <c r="C7" s="94">
        <v>4</v>
      </c>
      <c r="D7" s="94">
        <v>1561</v>
      </c>
      <c r="E7" s="94">
        <v>18</v>
      </c>
      <c r="F7" s="94">
        <v>1328.63663</v>
      </c>
      <c r="G7" s="188">
        <v>162828.00829999999</v>
      </c>
      <c r="H7" s="188">
        <v>309479.53884001204</v>
      </c>
      <c r="I7" s="291">
        <f t="shared" ref="I7:I8" si="5">H7/E7</f>
        <v>17193.307713334001</v>
      </c>
      <c r="J7" s="291">
        <f t="shared" ref="J7:J8" si="6">H7/F7*100</f>
        <v>23293.015701366901</v>
      </c>
      <c r="K7" s="188">
        <v>162828.00829999999</v>
      </c>
      <c r="L7" s="188">
        <v>309479.53884001204</v>
      </c>
      <c r="M7" s="188">
        <v>9522589.1532186605</v>
      </c>
      <c r="N7" s="94">
        <v>7992</v>
      </c>
      <c r="O7" s="94">
        <v>7516.85</v>
      </c>
      <c r="P7" s="94">
        <v>7849.8</v>
      </c>
    </row>
    <row r="8" spans="1:16" s="198" customFormat="1" ht="13.5" customHeight="1">
      <c r="A8" s="199">
        <v>42506</v>
      </c>
      <c r="B8" s="94">
        <v>1811</v>
      </c>
      <c r="C8" s="94">
        <v>4</v>
      </c>
      <c r="D8" s="94">
        <v>1566</v>
      </c>
      <c r="E8" s="94">
        <v>22</v>
      </c>
      <c r="F8" s="94">
        <v>1624.97109</v>
      </c>
      <c r="G8" s="188">
        <v>193799.89322</v>
      </c>
      <c r="H8" s="188">
        <v>387647.62806465605</v>
      </c>
      <c r="I8" s="291">
        <f t="shared" si="5"/>
        <v>17620.346730211637</v>
      </c>
      <c r="J8" s="291">
        <f t="shared" si="6"/>
        <v>23855.663060729039</v>
      </c>
      <c r="K8" s="188">
        <v>193799.89322</v>
      </c>
      <c r="L8" s="188">
        <v>387647.62806465605</v>
      </c>
      <c r="M8" s="188">
        <v>9740551.1538223401</v>
      </c>
      <c r="N8" s="94">
        <v>8213.6</v>
      </c>
      <c r="O8" s="94">
        <v>7678.35</v>
      </c>
      <c r="P8" s="94">
        <v>8160.1</v>
      </c>
    </row>
    <row r="9" spans="1:16" s="198" customFormat="1" ht="13.5" customHeight="1">
      <c r="A9" s="199">
        <v>42537</v>
      </c>
      <c r="B9" s="94">
        <v>1822</v>
      </c>
      <c r="C9" s="94">
        <v>4</v>
      </c>
      <c r="D9" s="94">
        <v>1575</v>
      </c>
      <c r="E9" s="94">
        <v>22</v>
      </c>
      <c r="F9" s="94">
        <v>1653.03341</v>
      </c>
      <c r="G9" s="188">
        <v>233470.38595</v>
      </c>
      <c r="H9" s="188">
        <v>383484.39608997398</v>
      </c>
      <c r="I9" s="291">
        <v>17431.108913180637</v>
      </c>
      <c r="J9" s="291">
        <v>23198.829120457642</v>
      </c>
      <c r="K9" s="188">
        <v>233470.38595</v>
      </c>
      <c r="L9" s="188">
        <v>383484.39608997398</v>
      </c>
      <c r="M9" s="188">
        <v>10100336.483002899</v>
      </c>
      <c r="N9" s="94">
        <v>8308.15</v>
      </c>
      <c r="O9" s="94">
        <v>7927.05</v>
      </c>
      <c r="P9" s="94">
        <v>8287.75</v>
      </c>
    </row>
    <row r="10" spans="1:16" s="198" customFormat="1" ht="13.5" customHeight="1">
      <c r="A10" s="199">
        <v>42568</v>
      </c>
      <c r="B10" s="94">
        <v>1839</v>
      </c>
      <c r="C10" s="94">
        <v>4</v>
      </c>
      <c r="D10" s="94">
        <v>1592</v>
      </c>
      <c r="E10" s="94">
        <v>20</v>
      </c>
      <c r="F10" s="94">
        <v>1582.30738</v>
      </c>
      <c r="G10" s="188">
        <v>250653.99541999999</v>
      </c>
      <c r="H10" s="188">
        <v>407331.74766616494</v>
      </c>
      <c r="I10" s="291">
        <v>20366.587383308248</v>
      </c>
      <c r="J10" s="291">
        <v>25742.8962801251</v>
      </c>
      <c r="K10" s="188">
        <v>250653.99541999999</v>
      </c>
      <c r="L10" s="188">
        <v>407331.74766616494</v>
      </c>
      <c r="M10" s="188">
        <v>10675211.06521</v>
      </c>
      <c r="N10" s="94">
        <v>8674.7000000000007</v>
      </c>
      <c r="O10" s="94">
        <v>8287.5499999999993</v>
      </c>
      <c r="P10" s="94">
        <v>8638.5</v>
      </c>
    </row>
    <row r="11" spans="1:16" s="198" customFormat="1" ht="13.5" customHeight="1">
      <c r="A11" s="199">
        <v>42599</v>
      </c>
      <c r="B11" s="94">
        <v>1831</v>
      </c>
      <c r="C11" s="94">
        <v>4</v>
      </c>
      <c r="D11" s="94">
        <v>1598</v>
      </c>
      <c r="E11" s="94">
        <v>22</v>
      </c>
      <c r="F11" s="94">
        <v>1797.8992000000001</v>
      </c>
      <c r="G11" s="188">
        <v>227672.46950000001</v>
      </c>
      <c r="H11" s="188">
        <v>470625.84592784697</v>
      </c>
      <c r="I11" s="291">
        <v>21392.083905811225</v>
      </c>
      <c r="J11" s="291">
        <v>26176.431132949332</v>
      </c>
      <c r="K11" s="188">
        <v>227672.46950000001</v>
      </c>
      <c r="L11" s="188">
        <v>470625.84592784697</v>
      </c>
      <c r="M11" s="188">
        <v>10910696.318185899</v>
      </c>
      <c r="N11" s="94">
        <v>8819.2000000000007</v>
      </c>
      <c r="O11" s="94">
        <v>8544.85</v>
      </c>
      <c r="P11" s="94">
        <v>8786.2000000000007</v>
      </c>
    </row>
    <row r="12" spans="1:16" s="198" customFormat="1" ht="13.5" customHeight="1">
      <c r="A12" s="199">
        <v>42630</v>
      </c>
      <c r="B12" s="94">
        <v>1822</v>
      </c>
      <c r="C12" s="94">
        <v>4</v>
      </c>
      <c r="D12" s="94">
        <v>1608</v>
      </c>
      <c r="E12" s="94">
        <v>20</v>
      </c>
      <c r="F12" s="94">
        <v>1699.6908900000001</v>
      </c>
      <c r="G12" s="188">
        <v>232057.06427999999</v>
      </c>
      <c r="H12" s="188">
        <v>458920.00220937404</v>
      </c>
      <c r="I12" s="291">
        <v>22946.000110468703</v>
      </c>
      <c r="J12" s="291">
        <v>27000.203678762675</v>
      </c>
      <c r="K12" s="188">
        <v>232057.06427999999</v>
      </c>
      <c r="L12" s="188">
        <v>458920.00220937404</v>
      </c>
      <c r="M12" s="188">
        <v>10866063.126100799</v>
      </c>
      <c r="N12" s="94">
        <v>8968.7000000000007</v>
      </c>
      <c r="O12" s="94">
        <v>8555.2000000000007</v>
      </c>
      <c r="P12" s="94">
        <v>8611.15</v>
      </c>
    </row>
    <row r="13" spans="1:16" s="198" customFormat="1" ht="13.5" customHeight="1">
      <c r="A13" s="199">
        <v>42660</v>
      </c>
      <c r="B13" s="94">
        <v>1836</v>
      </c>
      <c r="C13" s="94">
        <v>4</v>
      </c>
      <c r="D13" s="94">
        <v>1621</v>
      </c>
      <c r="E13" s="94">
        <v>19</v>
      </c>
      <c r="F13" s="94">
        <v>1500.3947800000001</v>
      </c>
      <c r="G13" s="188">
        <v>198963.86628000002</v>
      </c>
      <c r="H13" s="188">
        <v>385163.04234032892</v>
      </c>
      <c r="I13" s="291">
        <v>20271.739070543626</v>
      </c>
      <c r="J13" s="291">
        <v>25670.779949016411</v>
      </c>
      <c r="K13" s="188">
        <v>198963.86628000002</v>
      </c>
      <c r="L13" s="188">
        <v>385163.04234032892</v>
      </c>
      <c r="M13" s="188">
        <v>11161048.803785</v>
      </c>
      <c r="N13" s="94">
        <v>8806.9500000000007</v>
      </c>
      <c r="O13" s="94">
        <v>8506.15</v>
      </c>
      <c r="P13" s="94">
        <v>8625.7000000000007</v>
      </c>
    </row>
    <row r="14" spans="1:16" s="198" customFormat="1" ht="13.5" customHeight="1">
      <c r="A14" s="199">
        <v>42692</v>
      </c>
      <c r="B14" s="94">
        <v>1833</v>
      </c>
      <c r="C14" s="94">
        <v>4</v>
      </c>
      <c r="D14" s="94">
        <v>1621</v>
      </c>
      <c r="E14" s="94">
        <v>21</v>
      </c>
      <c r="F14" s="94">
        <v>1888.17382</v>
      </c>
      <c r="G14" s="188">
        <v>215904.42865000002</v>
      </c>
      <c r="H14" s="188">
        <v>472855.75095657801</v>
      </c>
      <c r="I14" s="291">
        <v>22516.94052174181</v>
      </c>
      <c r="J14" s="291">
        <v>25043.020189559564</v>
      </c>
      <c r="K14" s="188">
        <v>215904.42865000002</v>
      </c>
      <c r="L14" s="188">
        <v>472855.75095657801</v>
      </c>
      <c r="M14" s="188">
        <v>10618011.7781721</v>
      </c>
      <c r="N14" s="94">
        <v>8669.6</v>
      </c>
      <c r="O14" s="94">
        <v>7916.4</v>
      </c>
      <c r="P14" s="94">
        <v>8224.5</v>
      </c>
    </row>
    <row r="15" spans="1:16" s="198" customFormat="1" ht="13.5" customHeight="1">
      <c r="A15" s="199">
        <v>42723</v>
      </c>
      <c r="B15" s="94">
        <v>1840</v>
      </c>
      <c r="C15" s="94">
        <v>4</v>
      </c>
      <c r="D15" s="94">
        <v>1629</v>
      </c>
      <c r="E15" s="94">
        <v>22</v>
      </c>
      <c r="F15" s="94">
        <v>1531.1251199999999</v>
      </c>
      <c r="G15" s="188">
        <v>169202.89350999997</v>
      </c>
      <c r="H15" s="188">
        <v>342746.79941992101</v>
      </c>
      <c r="I15" s="291">
        <v>15579.399973632773</v>
      </c>
      <c r="J15" s="291">
        <v>22385.290068255232</v>
      </c>
      <c r="K15" s="188">
        <v>169202.89350999997</v>
      </c>
      <c r="L15" s="188">
        <v>342746.79941992101</v>
      </c>
      <c r="M15" s="188">
        <v>10439621.291317901</v>
      </c>
      <c r="N15" s="94">
        <v>8274.9500000000007</v>
      </c>
      <c r="O15" s="94">
        <v>7893.8</v>
      </c>
      <c r="P15" s="94">
        <v>8185.8</v>
      </c>
    </row>
    <row r="16" spans="1:16" s="198" customFormat="1" ht="13.5" customHeight="1">
      <c r="A16" s="199">
        <v>42754</v>
      </c>
      <c r="B16" s="94">
        <v>1847</v>
      </c>
      <c r="C16" s="94">
        <v>4</v>
      </c>
      <c r="D16" s="94">
        <v>1641</v>
      </c>
      <c r="E16" s="94">
        <v>21</v>
      </c>
      <c r="F16" s="94">
        <v>1611.5029300000001</v>
      </c>
      <c r="G16" s="188">
        <v>215817.32988999996</v>
      </c>
      <c r="H16" s="188">
        <v>405118.71444170794</v>
      </c>
      <c r="I16" s="291">
        <v>19291.367354367045</v>
      </c>
      <c r="J16" s="291">
        <v>25139.185719116747</v>
      </c>
      <c r="K16" s="188">
        <v>215817.32988999996</v>
      </c>
      <c r="L16" s="188">
        <v>405118.71444170794</v>
      </c>
      <c r="M16" s="188">
        <v>11047314.9394376</v>
      </c>
      <c r="N16" s="94">
        <v>8672.7000000000007</v>
      </c>
      <c r="O16" s="94">
        <v>8133.8</v>
      </c>
      <c r="P16" s="94">
        <v>8561.2999999999993</v>
      </c>
    </row>
    <row r="17" spans="1:16" s="198" customFormat="1" ht="13.5" customHeight="1">
      <c r="A17" s="199">
        <v>42785</v>
      </c>
      <c r="B17" s="94">
        <v>1850</v>
      </c>
      <c r="C17" s="94">
        <v>4</v>
      </c>
      <c r="D17" s="94">
        <v>1648</v>
      </c>
      <c r="E17" s="94">
        <v>19</v>
      </c>
      <c r="F17" s="94">
        <v>1684</v>
      </c>
      <c r="G17" s="188">
        <v>254552.92108999999</v>
      </c>
      <c r="H17" s="188">
        <v>476299.85602624499</v>
      </c>
      <c r="I17" s="291">
        <v>25068.413475065525</v>
      </c>
      <c r="J17" s="291">
        <v>28283.839431487235</v>
      </c>
      <c r="K17" s="188">
        <v>254552.92108999999</v>
      </c>
      <c r="L17" s="188">
        <v>476299.85602624499</v>
      </c>
      <c r="M17" s="188">
        <v>11562209.7991095</v>
      </c>
      <c r="N17" s="94">
        <v>8982.15</v>
      </c>
      <c r="O17" s="94">
        <v>8537.5</v>
      </c>
      <c r="P17" s="94">
        <v>8879.6</v>
      </c>
    </row>
    <row r="18" spans="1:16" s="203" customFormat="1" ht="15.75" customHeight="1">
      <c r="M18" s="202"/>
      <c r="N18" s="202"/>
      <c r="O18" s="202"/>
      <c r="P18" s="202"/>
    </row>
    <row r="19" spans="1:16" s="200" customFormat="1">
      <c r="A19" s="280" t="s">
        <v>266</v>
      </c>
      <c r="B19" s="280"/>
      <c r="C19" s="280"/>
      <c r="D19" s="280"/>
      <c r="E19" s="280"/>
      <c r="F19" s="280"/>
      <c r="G19" s="280"/>
      <c r="H19" s="280"/>
      <c r="I19" s="280"/>
      <c r="J19" s="281"/>
      <c r="K19" s="282"/>
      <c r="L19" s="282"/>
    </row>
    <row r="20" spans="1:16">
      <c r="A20" s="1263" t="str">
        <f>'1'!A41</f>
        <v>$ indicates as on February 28, 2017</v>
      </c>
      <c r="B20" s="1263"/>
      <c r="C20" s="1263"/>
      <c r="D20" s="1263"/>
      <c r="E20" s="1263"/>
      <c r="F20" s="1263"/>
      <c r="G20" s="204"/>
      <c r="H20" s="204"/>
      <c r="I20" s="204"/>
      <c r="J20" s="201"/>
      <c r="K20" s="202"/>
      <c r="L20" s="202"/>
      <c r="M20" s="288"/>
    </row>
    <row r="21" spans="1:16">
      <c r="A21" s="200" t="s">
        <v>207</v>
      </c>
      <c r="B21" s="200"/>
      <c r="C21" s="200"/>
      <c r="D21" s="200"/>
      <c r="E21" s="200"/>
      <c r="F21" s="200"/>
      <c r="K21" s="200"/>
      <c r="L21" s="200"/>
    </row>
  </sheetData>
  <mergeCells count="19">
    <mergeCell ref="N2:P2"/>
    <mergeCell ref="N3:N4"/>
    <mergeCell ref="O3:O4"/>
    <mergeCell ref="P3:P4"/>
    <mergeCell ref="A1:P1"/>
    <mergeCell ref="A2:A4"/>
    <mergeCell ref="B2:B4"/>
    <mergeCell ref="C2:C4"/>
    <mergeCell ref="D2:D4"/>
    <mergeCell ref="E2:E4"/>
    <mergeCell ref="F2:F4"/>
    <mergeCell ref="G2:G4"/>
    <mergeCell ref="H2:H4"/>
    <mergeCell ref="I2:I4"/>
    <mergeCell ref="A20:F20"/>
    <mergeCell ref="J2:J4"/>
    <mergeCell ref="K2:K4"/>
    <mergeCell ref="L2:L4"/>
    <mergeCell ref="M2:M4"/>
  </mergeCells>
  <pageMargins left="0.75" right="0.75" top="1" bottom="1" header="0.5" footer="0.5"/>
  <pageSetup scale="71" orientation="landscape" r:id="rId1"/>
  <headerFooter alignWithMargins="0"/>
</worksheet>
</file>

<file path=xl/worksheets/sheet2.xml><?xml version="1.0" encoding="utf-8"?>
<worksheet xmlns="http://schemas.openxmlformats.org/spreadsheetml/2006/main" xmlns:r="http://schemas.openxmlformats.org/officeDocument/2006/relationships">
  <sheetPr codeName="Sheet2">
    <tabColor rgb="FF92D050"/>
  </sheetPr>
  <dimension ref="A1:F43"/>
  <sheetViews>
    <sheetView tabSelected="1" zoomScaleSheetLayoutView="100" workbookViewId="0">
      <selection activeCell="C53" sqref="C53"/>
    </sheetView>
  </sheetViews>
  <sheetFormatPr defaultColWidth="9.140625" defaultRowHeight="15"/>
  <cols>
    <col min="1" max="1" width="43.140625" style="4" customWidth="1"/>
    <col min="2" max="2" width="11.7109375" style="4" customWidth="1"/>
    <col min="3" max="3" width="10.42578125" style="4" customWidth="1"/>
    <col min="4" max="4" width="36.7109375" style="4" customWidth="1"/>
    <col min="5" max="5" width="14" style="4" customWidth="1"/>
    <col min="6" max="6" width="11.85546875" style="4" customWidth="1"/>
    <col min="7" max="16384" width="9.140625" style="4"/>
  </cols>
  <sheetData>
    <row r="1" spans="1:6" s="3" customFormat="1" ht="17.25" customHeight="1">
      <c r="A1" s="1172" t="s">
        <v>1</v>
      </c>
      <c r="B1" s="1172"/>
      <c r="C1" s="1172"/>
      <c r="E1" s="4"/>
      <c r="F1" s="4"/>
    </row>
    <row r="2" spans="1:6" s="7" customFormat="1">
      <c r="A2" s="5" t="s">
        <v>47</v>
      </c>
      <c r="B2" s="6" t="s">
        <v>269</v>
      </c>
      <c r="C2" s="6" t="s">
        <v>270</v>
      </c>
      <c r="E2" s="4"/>
      <c r="F2" s="4"/>
    </row>
    <row r="3" spans="1:6" ht="17.25" customHeight="1">
      <c r="A3" s="8" t="s">
        <v>48</v>
      </c>
      <c r="B3" s="9">
        <v>5</v>
      </c>
      <c r="C3" s="10">
        <v>5</v>
      </c>
    </row>
    <row r="4" spans="1:6" ht="17.25" customHeight="1">
      <c r="A4" s="11" t="s">
        <v>49</v>
      </c>
      <c r="B4" s="9">
        <v>3</v>
      </c>
      <c r="C4" s="405">
        <v>3</v>
      </c>
    </row>
    <row r="5" spans="1:6" ht="17.25" customHeight="1">
      <c r="A5" s="11" t="s">
        <v>50</v>
      </c>
      <c r="B5" s="9">
        <v>3</v>
      </c>
      <c r="C5" s="405">
        <v>3</v>
      </c>
    </row>
    <row r="6" spans="1:6" ht="17.25" customHeight="1">
      <c r="A6" s="11" t="s">
        <v>262</v>
      </c>
      <c r="B6" s="12">
        <v>12</v>
      </c>
      <c r="C6" s="405">
        <v>12</v>
      </c>
    </row>
    <row r="7" spans="1:6" ht="17.25" customHeight="1">
      <c r="A7" s="11" t="s">
        <v>51</v>
      </c>
      <c r="B7" s="12">
        <v>3199</v>
      </c>
      <c r="C7" s="13">
        <v>3189</v>
      </c>
    </row>
    <row r="8" spans="1:6" ht="17.25" customHeight="1">
      <c r="A8" s="11" t="s">
        <v>52</v>
      </c>
      <c r="B8" s="12">
        <v>2780</v>
      </c>
      <c r="C8" s="13">
        <v>2773</v>
      </c>
    </row>
    <row r="9" spans="1:6" ht="17.25" customHeight="1">
      <c r="A9" s="11" t="s">
        <v>53</v>
      </c>
      <c r="B9" s="9">
        <v>2760</v>
      </c>
      <c r="C9" s="10">
        <v>2665</v>
      </c>
    </row>
    <row r="10" spans="1:6" ht="17.25" customHeight="1">
      <c r="A10" s="11" t="s">
        <v>54</v>
      </c>
      <c r="B10" s="9">
        <v>1985</v>
      </c>
      <c r="C10" s="10">
        <v>1985</v>
      </c>
    </row>
    <row r="11" spans="1:6" ht="17.25" customHeight="1">
      <c r="A11" s="11" t="s">
        <v>55</v>
      </c>
      <c r="B11" s="10">
        <v>6</v>
      </c>
      <c r="C11" s="15">
        <v>6</v>
      </c>
    </row>
    <row r="12" spans="1:6" ht="17.25" customHeight="1">
      <c r="A12" s="11" t="s">
        <v>263</v>
      </c>
      <c r="B12" s="15">
        <v>295</v>
      </c>
      <c r="C12" s="15">
        <v>1129</v>
      </c>
    </row>
    <row r="13" spans="1:6" ht="17.25" customHeight="1">
      <c r="A13" s="11" t="s">
        <v>264</v>
      </c>
      <c r="B13" s="15">
        <v>34942</v>
      </c>
      <c r="C13" s="10">
        <v>30919</v>
      </c>
      <c r="D13" s="16"/>
    </row>
    <row r="14" spans="1:6" ht="17.25" customHeight="1">
      <c r="A14" s="11" t="s">
        <v>56</v>
      </c>
      <c r="B14" s="10">
        <v>4311</v>
      </c>
      <c r="C14" s="10">
        <v>7428</v>
      </c>
    </row>
    <row r="15" spans="1:6" ht="17.25" customHeight="1">
      <c r="A15" s="11" t="s">
        <v>57</v>
      </c>
      <c r="B15" s="10">
        <v>4406</v>
      </c>
      <c r="C15" s="10">
        <v>1403</v>
      </c>
    </row>
    <row r="16" spans="1:6" ht="17.25" customHeight="1">
      <c r="A16" s="11" t="s">
        <v>58</v>
      </c>
      <c r="B16" s="10">
        <v>19</v>
      </c>
      <c r="C16" s="15">
        <v>19</v>
      </c>
    </row>
    <row r="17" spans="1:4" ht="17.25" customHeight="1">
      <c r="A17" s="11" t="s">
        <v>59</v>
      </c>
      <c r="B17" s="10">
        <v>2</v>
      </c>
      <c r="C17" s="10">
        <v>2</v>
      </c>
    </row>
    <row r="18" spans="1:4" ht="17.25" customHeight="1">
      <c r="A18" s="11" t="s">
        <v>322</v>
      </c>
      <c r="B18" s="10">
        <v>274</v>
      </c>
      <c r="C18" s="10">
        <v>278</v>
      </c>
    </row>
    <row r="19" spans="1:4" ht="17.25" customHeight="1">
      <c r="A19" s="11" t="s">
        <v>323</v>
      </c>
      <c r="B19" s="10">
        <v>584</v>
      </c>
      <c r="C19" s="10">
        <v>587</v>
      </c>
    </row>
    <row r="20" spans="1:4" ht="17.25" customHeight="1">
      <c r="A20" s="11" t="s">
        <v>60</v>
      </c>
      <c r="B20" s="10">
        <v>189</v>
      </c>
      <c r="C20" s="10">
        <v>189</v>
      </c>
    </row>
    <row r="21" spans="1:4" ht="17.25" customHeight="1">
      <c r="A21" s="11" t="s">
        <v>61</v>
      </c>
      <c r="B21" s="10">
        <v>62</v>
      </c>
      <c r="C21" s="10">
        <v>63</v>
      </c>
    </row>
    <row r="22" spans="1:4" ht="17.25" customHeight="1">
      <c r="A22" s="11" t="s">
        <v>62</v>
      </c>
      <c r="B22" s="10">
        <v>2</v>
      </c>
      <c r="C22" s="10">
        <v>2</v>
      </c>
    </row>
    <row r="23" spans="1:4" ht="17.25" customHeight="1">
      <c r="A23" s="11" t="s">
        <v>63</v>
      </c>
      <c r="B23" s="10">
        <v>31</v>
      </c>
      <c r="C23" s="10">
        <v>32</v>
      </c>
    </row>
    <row r="24" spans="1:4" ht="17.25" customHeight="1">
      <c r="A24" s="11" t="s">
        <v>64</v>
      </c>
      <c r="B24" s="10">
        <v>7</v>
      </c>
      <c r="C24" s="10">
        <v>7</v>
      </c>
    </row>
    <row r="25" spans="1:4" ht="17.25" customHeight="1">
      <c r="A25" s="11" t="s">
        <v>65</v>
      </c>
      <c r="B25" s="10">
        <v>5</v>
      </c>
      <c r="C25" s="10">
        <v>5</v>
      </c>
    </row>
    <row r="26" spans="1:4" ht="17.25" customHeight="1">
      <c r="A26" s="11" t="s">
        <v>66</v>
      </c>
      <c r="B26" s="10">
        <v>71</v>
      </c>
      <c r="C26" s="10">
        <v>73</v>
      </c>
    </row>
    <row r="27" spans="1:4" ht="17.25" customHeight="1">
      <c r="A27" s="11" t="s">
        <v>67</v>
      </c>
      <c r="B27" s="10">
        <v>200</v>
      </c>
      <c r="C27" s="10">
        <v>198</v>
      </c>
    </row>
    <row r="28" spans="1:4" ht="17.25" customHeight="1">
      <c r="A28" s="11" t="s">
        <v>68</v>
      </c>
      <c r="B28" s="10">
        <v>215</v>
      </c>
      <c r="C28" s="10">
        <v>216</v>
      </c>
      <c r="D28" s="3"/>
    </row>
    <row r="29" spans="1:4" ht="17.25" customHeight="1">
      <c r="A29" s="11" t="s">
        <v>69</v>
      </c>
      <c r="B29" s="10">
        <v>209</v>
      </c>
      <c r="C29" s="10">
        <v>291</v>
      </c>
    </row>
    <row r="30" spans="1:4" ht="17.25" customHeight="1">
      <c r="A30" s="11" t="s">
        <v>70</v>
      </c>
      <c r="B30" s="10">
        <v>204</v>
      </c>
      <c r="C30" s="10">
        <v>220</v>
      </c>
    </row>
    <row r="31" spans="1:4" ht="17.25" customHeight="1">
      <c r="A31" s="11" t="s">
        <v>71</v>
      </c>
      <c r="B31" s="14">
        <v>48</v>
      </c>
      <c r="C31" s="10">
        <v>45</v>
      </c>
    </row>
    <row r="32" spans="1:4" ht="17.25" customHeight="1">
      <c r="A32" s="11" t="s">
        <v>72</v>
      </c>
      <c r="B32" s="9">
        <v>427</v>
      </c>
      <c r="C32" s="10">
        <v>539</v>
      </c>
    </row>
    <row r="33" spans="1:3" ht="17.25" customHeight="1">
      <c r="A33" s="11" t="s">
        <v>324</v>
      </c>
      <c r="B33" s="9">
        <v>261</v>
      </c>
      <c r="C33" s="10">
        <v>345</v>
      </c>
    </row>
    <row r="34" spans="1:3" ht="17.25" customHeight="1">
      <c r="A34" s="11" t="s">
        <v>311</v>
      </c>
      <c r="B34" s="9">
        <v>0</v>
      </c>
      <c r="C34" s="10">
        <v>6</v>
      </c>
    </row>
    <row r="35" spans="1:3" ht="17.25" customHeight="1">
      <c r="A35" s="11" t="s">
        <v>73</v>
      </c>
      <c r="B35" s="9">
        <v>1</v>
      </c>
      <c r="C35" s="10">
        <v>1</v>
      </c>
    </row>
    <row r="36" spans="1:3" ht="17.25" customHeight="1">
      <c r="A36" s="11" t="s">
        <v>74</v>
      </c>
      <c r="B36" s="9">
        <v>2</v>
      </c>
      <c r="C36" s="10">
        <v>2</v>
      </c>
    </row>
    <row r="37" spans="1:3" ht="17.25" customHeight="1">
      <c r="A37" s="11" t="s">
        <v>75</v>
      </c>
      <c r="B37" s="9">
        <v>1</v>
      </c>
      <c r="C37" s="10">
        <v>1</v>
      </c>
    </row>
    <row r="38" spans="1:3" ht="12.75" customHeight="1">
      <c r="A38" s="17" t="s">
        <v>76</v>
      </c>
      <c r="B38" s="18">
        <v>2</v>
      </c>
      <c r="C38" s="19">
        <v>2</v>
      </c>
    </row>
    <row r="39" spans="1:3" s="22" customFormat="1" ht="13.5" customHeight="1">
      <c r="A39" s="20" t="s">
        <v>77</v>
      </c>
      <c r="B39" s="21"/>
    </row>
    <row r="40" spans="1:3" ht="12" customHeight="1">
      <c r="A40" s="23" t="s">
        <v>314</v>
      </c>
      <c r="B40" s="273"/>
      <c r="C40" s="273"/>
    </row>
    <row r="41" spans="1:3" s="333" customFormat="1" ht="12" customHeight="1">
      <c r="A41" s="1135" t="str">
        <f>CONCATENATE("$ indicates as on ",TEXT([1]Raw!$C$9,"MMMMMM dd, YYYY"))</f>
        <v>$ indicates as on February 28, 2017</v>
      </c>
    </row>
    <row r="42" spans="1:3">
      <c r="A42" s="24" t="s">
        <v>78</v>
      </c>
    </row>
    <row r="43" spans="1:3">
      <c r="A43" s="24" t="s">
        <v>760</v>
      </c>
    </row>
  </sheetData>
  <mergeCells count="1">
    <mergeCell ref="A1:C1"/>
  </mergeCells>
  <pageMargins left="0.75" right="0.75" top="1" bottom="1" header="0.5" footer="0.5"/>
  <pageSetup scale="71" orientation="portrait" r:id="rId1"/>
  <headerFooter alignWithMargins="0"/>
</worksheet>
</file>

<file path=xl/worksheets/sheet20.xml><?xml version="1.0" encoding="utf-8"?>
<worksheet xmlns="http://schemas.openxmlformats.org/spreadsheetml/2006/main" xmlns:r="http://schemas.openxmlformats.org/officeDocument/2006/relationships">
  <sheetPr codeName="Sheet20">
    <tabColor rgb="FF92D050"/>
  </sheetPr>
  <dimension ref="A1:G32"/>
  <sheetViews>
    <sheetView zoomScaleSheetLayoutView="100" workbookViewId="0">
      <selection activeCell="M13" sqref="M13"/>
    </sheetView>
  </sheetViews>
  <sheetFormatPr defaultColWidth="9.140625" defaultRowHeight="12.75"/>
  <cols>
    <col min="1" max="1" width="6" style="189" customWidth="1"/>
    <col min="2" max="2" width="10.85546875" style="189" customWidth="1"/>
    <col min="3" max="3" width="8" style="189" customWidth="1"/>
    <col min="4" max="4" width="7.5703125" style="189" customWidth="1"/>
    <col min="5" max="5" width="8" style="224" customWidth="1"/>
    <col min="6" max="6" width="8" style="189" customWidth="1"/>
    <col min="7" max="16384" width="9.140625" style="189"/>
  </cols>
  <sheetData>
    <row r="1" spans="1:6" ht="31.5" customHeight="1">
      <c r="A1" s="1289" t="s">
        <v>16</v>
      </c>
      <c r="B1" s="1289"/>
      <c r="C1" s="1289"/>
      <c r="D1" s="1289"/>
      <c r="E1" s="1289"/>
      <c r="F1" s="1289"/>
    </row>
    <row r="2" spans="1:6" ht="15" customHeight="1">
      <c r="A2" s="1290" t="s">
        <v>208</v>
      </c>
      <c r="B2" s="1291"/>
      <c r="C2" s="1291"/>
      <c r="D2" s="1291"/>
      <c r="E2" s="1291"/>
      <c r="F2" s="1292"/>
    </row>
    <row r="3" spans="1:6">
      <c r="A3" s="1293" t="s">
        <v>79</v>
      </c>
      <c r="B3" s="1293" t="s">
        <v>209</v>
      </c>
      <c r="C3" s="1291" t="s">
        <v>154</v>
      </c>
      <c r="D3" s="1292"/>
      <c r="E3" s="1291" t="s">
        <v>153</v>
      </c>
      <c r="F3" s="1292"/>
    </row>
    <row r="4" spans="1:6" ht="15.75" customHeight="1">
      <c r="A4" s="1294"/>
      <c r="B4" s="1294" t="s">
        <v>210</v>
      </c>
      <c r="C4" s="205" t="s">
        <v>269</v>
      </c>
      <c r="D4" s="206">
        <f>[1]Raw!$C$6</f>
        <v>42767</v>
      </c>
      <c r="E4" s="205" t="s">
        <v>269</v>
      </c>
      <c r="F4" s="206">
        <f>[1]Raw!$C$6</f>
        <v>42767</v>
      </c>
    </row>
    <row r="5" spans="1:6" ht="12.75" customHeight="1">
      <c r="A5" s="207">
        <v>1</v>
      </c>
      <c r="B5" s="208" t="s">
        <v>179</v>
      </c>
      <c r="C5" s="209">
        <v>3.8587013915644426</v>
      </c>
      <c r="D5" s="210">
        <v>3.2415447585213664</v>
      </c>
      <c r="E5" s="209">
        <v>3.5118161910523376</v>
      </c>
      <c r="F5" s="211">
        <v>2.997151366973807</v>
      </c>
    </row>
    <row r="6" spans="1:6" ht="12.75" customHeight="1">
      <c r="A6" s="207">
        <v>2</v>
      </c>
      <c r="B6" s="212" t="s">
        <v>211</v>
      </c>
      <c r="C6" s="209">
        <v>0.31031166638203433</v>
      </c>
      <c r="D6" s="210">
        <v>0.36635390001212143</v>
      </c>
      <c r="E6" s="209">
        <v>1.7098824447011833</v>
      </c>
      <c r="F6" s="211">
        <v>6.3461540160525161</v>
      </c>
    </row>
    <row r="7" spans="1:6" ht="12.75" customHeight="1">
      <c r="A7" s="207">
        <v>3</v>
      </c>
      <c r="B7" s="212" t="s">
        <v>212</v>
      </c>
      <c r="C7" s="209">
        <v>1.175933275866768</v>
      </c>
      <c r="D7" s="210">
        <v>1.0524795885029514</v>
      </c>
      <c r="E7" s="209">
        <v>0.43247394532861355</v>
      </c>
      <c r="F7" s="211">
        <v>0.38675926463009014</v>
      </c>
    </row>
    <row r="8" spans="1:6" ht="12.75" customHeight="1">
      <c r="A8" s="207">
        <v>4</v>
      </c>
      <c r="B8" s="212" t="s">
        <v>213</v>
      </c>
      <c r="C8" s="209">
        <v>2.0778127292272752E-2</v>
      </c>
      <c r="D8" s="210">
        <v>2.0660179984825881E-2</v>
      </c>
      <c r="E8" s="209">
        <v>0</v>
      </c>
      <c r="F8" s="211">
        <v>4.0042289662161262E-4</v>
      </c>
    </row>
    <row r="9" spans="1:6" ht="12.75" customHeight="1">
      <c r="A9" s="207">
        <v>5</v>
      </c>
      <c r="B9" s="212" t="s">
        <v>214</v>
      </c>
      <c r="C9" s="209">
        <v>0.85047722519369184</v>
      </c>
      <c r="D9" s="210">
        <v>0.72253924288029081</v>
      </c>
      <c r="E9" s="209">
        <v>1.4197463090918696</v>
      </c>
      <c r="F9" s="211">
        <v>0.87170301831867425</v>
      </c>
    </row>
    <row r="10" spans="1:6" ht="12.75" customHeight="1">
      <c r="A10" s="207">
        <v>6</v>
      </c>
      <c r="B10" s="212" t="s">
        <v>215</v>
      </c>
      <c r="C10" s="209">
        <v>0.1890069865600604</v>
      </c>
      <c r="D10" s="210">
        <v>0.13310470857014908</v>
      </c>
      <c r="E10" s="209">
        <v>1.3963053246722501</v>
      </c>
      <c r="F10" s="211">
        <v>0.93789899235230101</v>
      </c>
    </row>
    <row r="11" spans="1:6" ht="12.75" customHeight="1">
      <c r="A11" s="207">
        <v>7</v>
      </c>
      <c r="B11" s="212" t="s">
        <v>216</v>
      </c>
      <c r="C11" s="209">
        <v>4.2247887658712298E-2</v>
      </c>
      <c r="D11" s="210">
        <v>3.4918623500630248E-2</v>
      </c>
      <c r="E11" s="209">
        <v>0.21200466545295174</v>
      </c>
      <c r="F11" s="211">
        <v>7.8821367751989127E-2</v>
      </c>
    </row>
    <row r="12" spans="1:6" ht="12.75" customHeight="1">
      <c r="A12" s="207">
        <v>8</v>
      </c>
      <c r="B12" s="212" t="s">
        <v>217</v>
      </c>
      <c r="C12" s="209">
        <v>3.326044116288966</v>
      </c>
      <c r="D12" s="210">
        <v>4.2198888582481526</v>
      </c>
      <c r="E12" s="209">
        <v>9.3892689004115937</v>
      </c>
      <c r="F12" s="211">
        <v>6.0453007128342531</v>
      </c>
    </row>
    <row r="13" spans="1:6" ht="12.75" customHeight="1">
      <c r="A13" s="207">
        <v>9</v>
      </c>
      <c r="B13" s="212" t="s">
        <v>218</v>
      </c>
      <c r="C13" s="209">
        <v>7.1258351268480694E-2</v>
      </c>
      <c r="D13" s="210">
        <v>5.0182319051192782E-2</v>
      </c>
      <c r="E13" s="209">
        <v>5.6838621996213512E-3</v>
      </c>
      <c r="F13" s="211">
        <v>6.7361833844426216E-4</v>
      </c>
    </row>
    <row r="14" spans="1:6" ht="12.75" customHeight="1">
      <c r="A14" s="207">
        <v>10</v>
      </c>
      <c r="B14" s="212" t="s">
        <v>219</v>
      </c>
      <c r="C14" s="209">
        <v>0.37648355674171502</v>
      </c>
      <c r="D14" s="210">
        <v>0.29329395581691708</v>
      </c>
      <c r="E14" s="209">
        <v>4.5</v>
      </c>
      <c r="F14" s="211">
        <v>3.2248338187610424</v>
      </c>
    </row>
    <row r="15" spans="1:6" ht="12.75" customHeight="1">
      <c r="A15" s="207">
        <v>11</v>
      </c>
      <c r="B15" s="212" t="s">
        <v>220</v>
      </c>
      <c r="C15" s="209">
        <v>0.40324814681796772</v>
      </c>
      <c r="D15" s="210">
        <v>0.36360734094617586</v>
      </c>
      <c r="E15" s="209">
        <v>0.535589773943696</v>
      </c>
      <c r="F15" s="211">
        <v>0.40417726989608155</v>
      </c>
    </row>
    <row r="16" spans="1:6" ht="12.75" customHeight="1">
      <c r="A16" s="207">
        <v>12</v>
      </c>
      <c r="B16" s="212" t="s">
        <v>221</v>
      </c>
      <c r="C16" s="209">
        <v>0.73322591212601029</v>
      </c>
      <c r="D16" s="210">
        <v>0.77506608989483816</v>
      </c>
      <c r="E16" s="209">
        <v>0.49599488102022393</v>
      </c>
      <c r="F16" s="211">
        <v>0.47672143606520984</v>
      </c>
    </row>
    <row r="17" spans="1:7" ht="12.75" customHeight="1">
      <c r="A17" s="207">
        <v>13</v>
      </c>
      <c r="B17" s="212" t="s">
        <v>222</v>
      </c>
      <c r="C17" s="209">
        <v>0.45988444404262463</v>
      </c>
      <c r="D17" s="210">
        <v>0.33567737356888144</v>
      </c>
      <c r="E17" s="209">
        <v>0.12888919227160922</v>
      </c>
      <c r="F17" s="211">
        <v>0.13874135423839398</v>
      </c>
    </row>
    <row r="18" spans="1:7" ht="12.75" customHeight="1">
      <c r="A18" s="207">
        <v>14</v>
      </c>
      <c r="B18" s="212" t="s">
        <v>223</v>
      </c>
      <c r="C18" s="209">
        <v>7.48892400275321</v>
      </c>
      <c r="D18" s="210">
        <v>3.417122612851315</v>
      </c>
      <c r="E18" s="209">
        <v>6.6420948476694983</v>
      </c>
      <c r="F18" s="211">
        <v>4.6245256265618826</v>
      </c>
    </row>
    <row r="19" spans="1:7" ht="12.75" customHeight="1">
      <c r="A19" s="207">
        <v>15</v>
      </c>
      <c r="B19" s="212" t="s">
        <v>224</v>
      </c>
      <c r="C19" s="209">
        <v>0.1323985683922756</v>
      </c>
      <c r="D19" s="210">
        <v>0.10682075815467687</v>
      </c>
      <c r="E19" s="209">
        <v>7.7554802103614429E-2</v>
      </c>
      <c r="F19" s="211">
        <v>6.5746942615066042E-2</v>
      </c>
    </row>
    <row r="20" spans="1:7" ht="12.75" customHeight="1">
      <c r="A20" s="207">
        <v>16</v>
      </c>
      <c r="B20" s="212" t="s">
        <v>225</v>
      </c>
      <c r="C20" s="209">
        <v>2.8069458370201028E-2</v>
      </c>
      <c r="D20" s="210">
        <v>2.1052993622956772E-2</v>
      </c>
      <c r="E20" s="209">
        <v>2.5117620675294402E-3</v>
      </c>
      <c r="F20" s="211">
        <v>3.1652279567345037E-4</v>
      </c>
    </row>
    <row r="21" spans="1:7" ht="12.75" customHeight="1">
      <c r="A21" s="207">
        <v>17</v>
      </c>
      <c r="B21" s="212" t="s">
        <v>226</v>
      </c>
      <c r="C21" s="209">
        <v>52.512348297247435</v>
      </c>
      <c r="D21" s="210">
        <v>49.492770752761778</v>
      </c>
      <c r="E21" s="209">
        <v>59.196100801698861</v>
      </c>
      <c r="F21" s="211">
        <v>62.344782999464975</v>
      </c>
    </row>
    <row r="22" spans="1:7" ht="12.75" customHeight="1">
      <c r="A22" s="207">
        <v>18</v>
      </c>
      <c r="B22" s="212" t="s">
        <v>227</v>
      </c>
      <c r="C22" s="209">
        <v>6.8543016758392014E-2</v>
      </c>
      <c r="D22" s="210">
        <v>6.1118234153245438E-2</v>
      </c>
      <c r="E22" s="209">
        <v>1.3894734850876476E-2</v>
      </c>
      <c r="F22" s="211">
        <v>3.6332736136703587E-3</v>
      </c>
    </row>
    <row r="23" spans="1:7" ht="12.75" customHeight="1">
      <c r="A23" s="207">
        <v>19</v>
      </c>
      <c r="B23" s="212" t="s">
        <v>228</v>
      </c>
      <c r="C23" s="209">
        <v>0.41708135925509515</v>
      </c>
      <c r="D23" s="210">
        <v>0.33350378777141776</v>
      </c>
      <c r="E23" s="209">
        <v>0.18820917863864692</v>
      </c>
      <c r="F23" s="211">
        <v>0.14384998559603118</v>
      </c>
    </row>
    <row r="24" spans="1:7" ht="12.75" customHeight="1">
      <c r="A24" s="207">
        <v>20</v>
      </c>
      <c r="B24" s="212" t="s">
        <v>229</v>
      </c>
      <c r="C24" s="209">
        <v>2.6092688460931139</v>
      </c>
      <c r="D24" s="210">
        <v>2.0268962421029055</v>
      </c>
      <c r="E24" s="209">
        <v>1.0059291127892176</v>
      </c>
      <c r="F24" s="211">
        <v>1.3036779972277066</v>
      </c>
    </row>
    <row r="25" spans="1:7" ht="12.75" customHeight="1">
      <c r="A25" s="207">
        <v>21</v>
      </c>
      <c r="B25" s="212" t="s">
        <v>135</v>
      </c>
      <c r="C25" s="209">
        <v>24.925765363326533</v>
      </c>
      <c r="D25" s="213">
        <v>32.931397679083204</v>
      </c>
      <c r="E25" s="209">
        <v>9.1800000000000068</v>
      </c>
      <c r="F25" s="211">
        <v>9.6041299930155581</v>
      </c>
    </row>
    <row r="26" spans="1:7" ht="12.75" customHeight="1">
      <c r="A26" s="214"/>
      <c r="B26" s="215" t="s">
        <v>102</v>
      </c>
      <c r="C26" s="216">
        <v>100.00000000000001</v>
      </c>
      <c r="D26" s="216">
        <v>100.00000000000003</v>
      </c>
      <c r="E26" s="217">
        <v>100.04395072996419</v>
      </c>
      <c r="F26" s="217">
        <v>100</v>
      </c>
    </row>
    <row r="27" spans="1:7" ht="12.75" customHeight="1">
      <c r="A27" s="386"/>
      <c r="B27" s="387"/>
      <c r="C27" s="388"/>
      <c r="D27" s="388"/>
      <c r="E27" s="389"/>
      <c r="F27" s="389"/>
      <c r="G27" s="233"/>
    </row>
    <row r="28" spans="1:7" s="218" customFormat="1" ht="12">
      <c r="A28" s="1287" t="s">
        <v>77</v>
      </c>
      <c r="B28" s="1287"/>
      <c r="C28" s="1287"/>
      <c r="D28" s="1287"/>
      <c r="E28" s="1287"/>
      <c r="F28" s="390"/>
      <c r="G28" s="390"/>
    </row>
    <row r="29" spans="1:7" s="219" customFormat="1" ht="14.25" customHeight="1">
      <c r="A29" s="1288" t="s">
        <v>267</v>
      </c>
      <c r="B29" s="1288"/>
      <c r="C29" s="1288"/>
      <c r="D29" s="1288"/>
      <c r="E29" s="1288"/>
      <c r="F29" s="1288"/>
      <c r="G29" s="1288"/>
    </row>
    <row r="30" spans="1:7" s="219" customFormat="1" ht="23.25" customHeight="1">
      <c r="A30" s="1288"/>
      <c r="B30" s="1288"/>
      <c r="C30" s="1288"/>
      <c r="D30" s="1288"/>
      <c r="E30" s="1288"/>
      <c r="F30" s="1288"/>
      <c r="G30" s="1288"/>
    </row>
    <row r="31" spans="1:7" s="219" customFormat="1" ht="12">
      <c r="A31" s="220" t="s">
        <v>157</v>
      </c>
      <c r="B31" s="220"/>
      <c r="C31" s="221"/>
      <c r="D31" s="221"/>
      <c r="E31" s="222"/>
      <c r="F31" s="223"/>
      <c r="G31" s="391"/>
    </row>
    <row r="32" spans="1:7">
      <c r="A32" s="233"/>
      <c r="B32" s="233"/>
      <c r="C32" s="233"/>
      <c r="D32" s="233"/>
      <c r="E32" s="392"/>
      <c r="F32" s="233"/>
      <c r="G32" s="233"/>
    </row>
  </sheetData>
  <mergeCells count="8">
    <mergeCell ref="A28:E28"/>
    <mergeCell ref="A29:G30"/>
    <mergeCell ref="A1:F1"/>
    <mergeCell ref="A2:F2"/>
    <mergeCell ref="A3:A4"/>
    <mergeCell ref="B3:B4"/>
    <mergeCell ref="C3:D3"/>
    <mergeCell ref="E3:F3"/>
  </mergeCells>
  <pageMargins left="0.75" right="0.75" top="1" bottom="1" header="0.5" footer="0.5"/>
  <pageSetup scale="95" orientation="landscape" r:id="rId1"/>
  <headerFooter alignWithMargins="0"/>
</worksheet>
</file>

<file path=xl/worksheets/sheet21.xml><?xml version="1.0" encoding="utf-8"?>
<worksheet xmlns="http://schemas.openxmlformats.org/spreadsheetml/2006/main" xmlns:r="http://schemas.openxmlformats.org/officeDocument/2006/relationships">
  <sheetPr codeName="Sheet21">
    <tabColor rgb="FF92D050"/>
  </sheetPr>
  <dimension ref="A1:P19"/>
  <sheetViews>
    <sheetView workbookViewId="0">
      <selection activeCell="K22" sqref="K22"/>
    </sheetView>
  </sheetViews>
  <sheetFormatPr defaultColWidth="9.140625" defaultRowHeight="15"/>
  <cols>
    <col min="1" max="1" width="12.5703125" style="226" customWidth="1"/>
    <col min="2" max="2" width="11.28515625" style="226" customWidth="1"/>
    <col min="3" max="3" width="8.42578125" style="226" customWidth="1"/>
    <col min="4" max="4" width="14.5703125" style="226" customWidth="1"/>
    <col min="5" max="5" width="8.5703125" style="226" customWidth="1"/>
    <col min="6" max="6" width="9" style="226" customWidth="1"/>
    <col min="7" max="16384" width="9.140625" style="226"/>
  </cols>
  <sheetData>
    <row r="1" spans="1:10" ht="15.75">
      <c r="A1" s="225" t="s">
        <v>17</v>
      </c>
    </row>
    <row r="2" spans="1:10">
      <c r="A2" s="1295" t="s">
        <v>99</v>
      </c>
      <c r="B2" s="1297" t="s">
        <v>230</v>
      </c>
      <c r="C2" s="1298"/>
      <c r="D2" s="1298"/>
      <c r="E2" s="1298"/>
      <c r="F2" s="1299"/>
    </row>
    <row r="3" spans="1:10" ht="21" customHeight="1">
      <c r="A3" s="1296"/>
      <c r="B3" s="227" t="s">
        <v>231</v>
      </c>
      <c r="C3" s="227" t="s">
        <v>232</v>
      </c>
      <c r="D3" s="228" t="s">
        <v>71</v>
      </c>
      <c r="E3" s="227" t="s">
        <v>233</v>
      </c>
      <c r="F3" s="227" t="s">
        <v>135</v>
      </c>
    </row>
    <row r="4" spans="1:10">
      <c r="A4" s="318" t="s">
        <v>269</v>
      </c>
      <c r="B4" s="319">
        <v>18.867020969688966</v>
      </c>
      <c r="C4" s="319">
        <v>17.373851032646318</v>
      </c>
      <c r="D4" s="319">
        <v>3.2630822945729299</v>
      </c>
      <c r="E4" s="319">
        <v>0.17506993372757684</v>
      </c>
      <c r="F4" s="319">
        <v>60.32097576936421</v>
      </c>
    </row>
    <row r="5" spans="1:10">
      <c r="A5" s="318" t="s">
        <v>270</v>
      </c>
      <c r="B5" s="319">
        <v>17.109043086547192</v>
      </c>
      <c r="C5" s="319">
        <v>14.42680816820284</v>
      </c>
      <c r="D5" s="319">
        <v>5.6149924452179132</v>
      </c>
      <c r="E5" s="319">
        <v>0.1127667994746738</v>
      </c>
      <c r="F5" s="319">
        <v>62.736389500557394</v>
      </c>
      <c r="H5" s="393"/>
      <c r="I5" s="393"/>
      <c r="J5" s="393"/>
    </row>
    <row r="6" spans="1:10">
      <c r="A6" s="199">
        <v>42461</v>
      </c>
      <c r="B6" s="229">
        <v>16.934299882225332</v>
      </c>
      <c r="C6" s="229">
        <v>21.813799619724762</v>
      </c>
      <c r="D6" s="229">
        <v>3.6557451823426943</v>
      </c>
      <c r="E6" s="229">
        <v>2.2939358209162024E-2</v>
      </c>
      <c r="F6" s="229">
        <v>57.57321595749805</v>
      </c>
    </row>
    <row r="7" spans="1:10">
      <c r="A7" s="199">
        <v>42491</v>
      </c>
      <c r="B7" s="229">
        <v>16.473720265176656</v>
      </c>
      <c r="C7" s="229">
        <v>16.753071623970694</v>
      </c>
      <c r="D7" s="229">
        <v>5.094725702910333</v>
      </c>
      <c r="E7" s="229">
        <v>2.610638014879765E-2</v>
      </c>
      <c r="F7" s="229">
        <v>61.652376027793508</v>
      </c>
    </row>
    <row r="8" spans="1:10">
      <c r="A8" s="199">
        <v>42522</v>
      </c>
      <c r="B8" s="229">
        <v>17.427860892981368</v>
      </c>
      <c r="C8" s="229">
        <v>13.799072879482432</v>
      </c>
      <c r="D8" s="229">
        <v>3.9398818091543406</v>
      </c>
      <c r="E8" s="229">
        <v>0.16402406792937707</v>
      </c>
      <c r="F8" s="229">
        <v>64.669160350452472</v>
      </c>
    </row>
    <row r="9" spans="1:10" s="230" customFormat="1">
      <c r="A9" s="199">
        <v>42552</v>
      </c>
      <c r="B9" s="229">
        <v>16.935392908913585</v>
      </c>
      <c r="C9" s="229">
        <v>14.197518621673874</v>
      </c>
      <c r="D9" s="229">
        <v>5.1826122368663929</v>
      </c>
      <c r="E9" s="229">
        <v>0.16883383879788932</v>
      </c>
      <c r="F9" s="229">
        <v>63.515642393748251</v>
      </c>
    </row>
    <row r="10" spans="1:10" s="230" customFormat="1">
      <c r="A10" s="199">
        <v>42586</v>
      </c>
      <c r="B10" s="229">
        <v>18.194253275389322</v>
      </c>
      <c r="C10" s="229">
        <v>12.810143238892868</v>
      </c>
      <c r="D10" s="229">
        <v>5.7572019727484296</v>
      </c>
      <c r="E10" s="229">
        <v>9.1067398592607693E-2</v>
      </c>
      <c r="F10" s="229">
        <v>63.147334114376768</v>
      </c>
    </row>
    <row r="11" spans="1:10" s="230" customFormat="1">
      <c r="A11" s="199">
        <v>42617</v>
      </c>
      <c r="B11" s="229">
        <v>17.360294265824407</v>
      </c>
      <c r="C11" s="229">
        <v>13.437980371763025</v>
      </c>
      <c r="D11" s="229">
        <v>5.6397487074596331</v>
      </c>
      <c r="E11" s="229">
        <v>0.13858691338105142</v>
      </c>
      <c r="F11" s="229">
        <v>63.423389741571881</v>
      </c>
    </row>
    <row r="12" spans="1:10" s="230" customFormat="1">
      <c r="A12" s="199">
        <v>42647</v>
      </c>
      <c r="B12" s="229">
        <v>18.326340816290369</v>
      </c>
      <c r="C12" s="229">
        <v>11.795881593179461</v>
      </c>
      <c r="D12" s="229">
        <v>5.0213235370148279</v>
      </c>
      <c r="E12" s="229">
        <v>4.4325465857786184E-2</v>
      </c>
      <c r="F12" s="229">
        <v>64.812128587657568</v>
      </c>
    </row>
    <row r="13" spans="1:10" s="230" customFormat="1">
      <c r="A13" s="199">
        <v>42678</v>
      </c>
      <c r="B13" s="229">
        <v>17.410632093200466</v>
      </c>
      <c r="C13" s="229">
        <v>13.446117760293077</v>
      </c>
      <c r="D13" s="229">
        <v>6.1714551491011269</v>
      </c>
      <c r="E13" s="229">
        <v>2.9219995706591805E-2</v>
      </c>
      <c r="F13" s="229">
        <v>62.942575001698742</v>
      </c>
    </row>
    <row r="14" spans="1:10" s="230" customFormat="1">
      <c r="A14" s="199">
        <v>42708</v>
      </c>
      <c r="B14" s="229">
        <v>15.813092414924249</v>
      </c>
      <c r="C14" s="229">
        <v>17.697742217084937</v>
      </c>
      <c r="D14" s="229">
        <v>5.9820983883438856</v>
      </c>
      <c r="E14" s="229">
        <v>2.7299797266890753E-2</v>
      </c>
      <c r="F14" s="229">
        <v>60.479767182380037</v>
      </c>
    </row>
    <row r="15" spans="1:10" s="230" customFormat="1">
      <c r="A15" s="199">
        <v>42739</v>
      </c>
      <c r="B15" s="229">
        <v>16.215847536480791</v>
      </c>
      <c r="C15" s="229">
        <v>13.000666970107522</v>
      </c>
      <c r="D15" s="229">
        <v>10.096855940393846</v>
      </c>
      <c r="E15" s="229">
        <v>5.6156838783723968E-2</v>
      </c>
      <c r="F15" s="229">
        <v>60.630472714234116</v>
      </c>
    </row>
    <row r="16" spans="1:10" s="230" customFormat="1">
      <c r="A16" s="199">
        <v>42770</v>
      </c>
      <c r="B16" s="229">
        <v>16.631931313365783</v>
      </c>
      <c r="C16" s="229">
        <v>12.984406159405845</v>
      </c>
      <c r="D16" s="229">
        <v>4.6673937700971679</v>
      </c>
      <c r="E16" s="229">
        <v>0.41785538710477033</v>
      </c>
      <c r="F16" s="229">
        <v>65.298413370026438</v>
      </c>
    </row>
    <row r="17" spans="1:16" s="179" customFormat="1" ht="12.75">
      <c r="A17" s="339"/>
      <c r="G17" s="190"/>
      <c r="H17" s="196"/>
      <c r="I17" s="196"/>
      <c r="J17" s="190"/>
      <c r="K17" s="192"/>
      <c r="N17" s="190"/>
      <c r="O17" s="190"/>
      <c r="P17" s="190"/>
    </row>
    <row r="18" spans="1:16">
      <c r="A18" s="340" t="str">
        <f>'18'!A20:F20</f>
        <v>$ indicates as on February 28, 2017</v>
      </c>
      <c r="B18" s="320"/>
      <c r="C18" s="320"/>
      <c r="D18" s="320"/>
      <c r="E18" s="320"/>
      <c r="F18" s="320"/>
    </row>
    <row r="19" spans="1:16">
      <c r="A19" s="194" t="s">
        <v>234</v>
      </c>
      <c r="B19" s="195"/>
      <c r="C19" s="196"/>
      <c r="D19" s="196"/>
      <c r="E19" s="196"/>
      <c r="F19" s="190"/>
    </row>
  </sheetData>
  <mergeCells count="2">
    <mergeCell ref="A2:A3"/>
    <mergeCell ref="B2:F2"/>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codeName="Sheet22">
    <tabColor rgb="FF92D050"/>
  </sheetPr>
  <dimension ref="A1:L24"/>
  <sheetViews>
    <sheetView workbookViewId="0">
      <selection activeCell="K22" sqref="K22"/>
    </sheetView>
  </sheetViews>
  <sheetFormatPr defaultColWidth="9.140625" defaultRowHeight="15"/>
  <cols>
    <col min="1" max="1" width="12.42578125" style="239" customWidth="1"/>
    <col min="2" max="2" width="11.85546875" style="239" customWidth="1"/>
    <col min="3" max="3" width="9.28515625" style="239" customWidth="1"/>
    <col min="4" max="4" width="14" style="239" customWidth="1"/>
    <col min="5" max="5" width="8.5703125" style="239" customWidth="1"/>
    <col min="6" max="6" width="9" style="239" customWidth="1"/>
    <col min="7" max="8" width="9.140625" style="239"/>
    <col min="9" max="9" width="10.140625" style="239" bestFit="1" customWidth="1"/>
    <col min="10" max="16384" width="9.140625" style="239"/>
  </cols>
  <sheetData>
    <row r="1" spans="1:11" ht="15.75">
      <c r="A1" s="238" t="s">
        <v>18</v>
      </c>
    </row>
    <row r="2" spans="1:11">
      <c r="A2" s="1295" t="s">
        <v>99</v>
      </c>
      <c r="B2" s="1300" t="s">
        <v>230</v>
      </c>
      <c r="C2" s="1301"/>
      <c r="D2" s="1301"/>
      <c r="E2" s="1301"/>
      <c r="F2" s="1302"/>
    </row>
    <row r="3" spans="1:11" ht="28.5" customHeight="1">
      <c r="A3" s="1296"/>
      <c r="B3" s="240" t="s">
        <v>231</v>
      </c>
      <c r="C3" s="240" t="s">
        <v>232</v>
      </c>
      <c r="D3" s="241" t="s">
        <v>71</v>
      </c>
      <c r="E3" s="240" t="s">
        <v>233</v>
      </c>
      <c r="F3" s="240" t="s">
        <v>135</v>
      </c>
    </row>
    <row r="4" spans="1:11">
      <c r="A4" s="323" t="s">
        <v>269</v>
      </c>
      <c r="B4" s="324">
        <v>20.79</v>
      </c>
      <c r="C4" s="324">
        <v>22.21</v>
      </c>
      <c r="D4" s="324">
        <v>5.46</v>
      </c>
      <c r="E4" s="324">
        <v>0.43</v>
      </c>
      <c r="F4" s="324">
        <v>51.12</v>
      </c>
    </row>
    <row r="5" spans="1:11">
      <c r="A5" s="323" t="s">
        <v>270</v>
      </c>
      <c r="B5" s="324">
        <v>17.282694053729788</v>
      </c>
      <c r="C5" s="324">
        <v>20.255341388559291</v>
      </c>
      <c r="D5" s="324">
        <v>6.1001945496668251</v>
      </c>
      <c r="E5" s="324">
        <v>0.40606237056767108</v>
      </c>
      <c r="F5" s="324">
        <v>52.641862833106678</v>
      </c>
      <c r="H5" s="394"/>
      <c r="I5" s="394"/>
      <c r="J5" s="394"/>
      <c r="K5" s="394"/>
    </row>
    <row r="6" spans="1:11">
      <c r="A6" s="242">
        <v>42461</v>
      </c>
      <c r="B6" s="243">
        <v>19.051785786465398</v>
      </c>
      <c r="C6" s="243">
        <v>22.2426640251999</v>
      </c>
      <c r="D6" s="243">
        <v>5.3407586445564901</v>
      </c>
      <c r="E6" s="243">
        <v>0.29468448537270198</v>
      </c>
      <c r="F6" s="243">
        <v>53.070107058405512</v>
      </c>
    </row>
    <row r="7" spans="1:11">
      <c r="A7" s="242">
        <v>42491</v>
      </c>
      <c r="B7" s="243">
        <v>18.6553042331341</v>
      </c>
      <c r="C7" s="243">
        <v>23.367207658894099</v>
      </c>
      <c r="D7" s="243">
        <v>5.2264514355551004</v>
      </c>
      <c r="E7" s="243">
        <v>0.38887111663303398</v>
      </c>
      <c r="F7" s="243">
        <v>52.751036672416703</v>
      </c>
    </row>
    <row r="8" spans="1:11">
      <c r="A8" s="242">
        <v>42522</v>
      </c>
      <c r="B8" s="243">
        <v>17.8201233586745</v>
      </c>
      <c r="C8" s="243">
        <v>20.529195440442301</v>
      </c>
      <c r="D8" s="243">
        <v>5.2078717389821101</v>
      </c>
      <c r="E8" s="243">
        <v>0.40342114363423198</v>
      </c>
      <c r="F8" s="243">
        <v>56.442809461901092</v>
      </c>
    </row>
    <row r="9" spans="1:11" s="322" customFormat="1">
      <c r="A9" s="242">
        <v>42552</v>
      </c>
      <c r="B9" s="243">
        <v>17.846918567578101</v>
      </c>
      <c r="C9" s="243">
        <v>18.851795461741801</v>
      </c>
      <c r="D9" s="243">
        <v>5.3330985396568602</v>
      </c>
      <c r="E9" s="243">
        <v>0.45127511542520699</v>
      </c>
      <c r="F9" s="243">
        <v>54.267366106249597</v>
      </c>
    </row>
    <row r="10" spans="1:11" s="322" customFormat="1">
      <c r="A10" s="242">
        <v>42598</v>
      </c>
      <c r="B10" s="243">
        <v>18.068336800179001</v>
      </c>
      <c r="C10" s="243">
        <v>20.363324532470799</v>
      </c>
      <c r="D10" s="243">
        <v>5.3094362438240799</v>
      </c>
      <c r="E10" s="243">
        <v>0.40190206729330602</v>
      </c>
      <c r="F10" s="243">
        <v>52.712573770358098</v>
      </c>
    </row>
    <row r="11" spans="1:11" s="322" customFormat="1">
      <c r="A11" s="242">
        <v>42629</v>
      </c>
      <c r="B11" s="243">
        <v>17.4567566808248</v>
      </c>
      <c r="C11" s="243">
        <v>19.411056477321601</v>
      </c>
      <c r="D11" s="243">
        <v>5.6674456584661703</v>
      </c>
      <c r="E11" s="243">
        <v>0.39010689557898498</v>
      </c>
      <c r="F11" s="243">
        <v>57.07463428780845</v>
      </c>
    </row>
    <row r="12" spans="1:11" s="322" customFormat="1">
      <c r="A12" s="242">
        <v>42659</v>
      </c>
      <c r="B12" s="243">
        <v>17.725939007044602</v>
      </c>
      <c r="C12" s="243">
        <v>17.379156875155299</v>
      </c>
      <c r="D12" s="243">
        <v>6.0579098524389803</v>
      </c>
      <c r="E12" s="243">
        <v>0.36110100807804602</v>
      </c>
      <c r="F12" s="243">
        <v>58.475893257283062</v>
      </c>
    </row>
    <row r="13" spans="1:11" s="322" customFormat="1">
      <c r="A13" s="242">
        <v>42691</v>
      </c>
      <c r="B13" s="243">
        <v>16.3195775954837</v>
      </c>
      <c r="C13" s="243">
        <v>23.228762065572798</v>
      </c>
      <c r="D13" s="243">
        <v>7.0165548543341503</v>
      </c>
      <c r="E13" s="243">
        <v>0.417978718315831</v>
      </c>
      <c r="F13" s="243">
        <v>49.535706318251897</v>
      </c>
    </row>
    <row r="14" spans="1:11" s="322" customFormat="1">
      <c r="A14" s="242">
        <v>42722</v>
      </c>
      <c r="B14" s="243">
        <v>16.279835156528801</v>
      </c>
      <c r="C14" s="243">
        <v>20.113030246366399</v>
      </c>
      <c r="D14" s="243">
        <v>7.1836262723077802</v>
      </c>
      <c r="E14" s="243">
        <v>0.30719706814636499</v>
      </c>
      <c r="F14" s="243">
        <v>53.524698996865901</v>
      </c>
    </row>
    <row r="15" spans="1:11" s="322" customFormat="1">
      <c r="A15" s="242">
        <v>42753</v>
      </c>
      <c r="B15" s="243">
        <v>15.8165735774326</v>
      </c>
      <c r="C15" s="243">
        <v>17.935162658855699</v>
      </c>
      <c r="D15" s="243">
        <v>7.3498191206029402</v>
      </c>
      <c r="E15" s="243">
        <v>0.432564609428368</v>
      </c>
      <c r="F15" s="243">
        <v>55.4594628545848</v>
      </c>
    </row>
    <row r="16" spans="1:11" s="322" customFormat="1">
      <c r="A16" s="242">
        <v>42784</v>
      </c>
      <c r="B16" s="243">
        <v>15.7232550359226</v>
      </c>
      <c r="C16" s="243">
        <v>19.5677740734175</v>
      </c>
      <c r="D16" s="243">
        <v>7.1594608201721801</v>
      </c>
      <c r="E16" s="243">
        <v>0.54849742468566798</v>
      </c>
      <c r="F16" s="243">
        <v>52.688004524309399</v>
      </c>
    </row>
    <row r="17" spans="1:12" s="322" customFormat="1">
      <c r="A17" s="338"/>
      <c r="B17" s="337"/>
      <c r="C17" s="337"/>
      <c r="D17" s="337"/>
      <c r="E17" s="337"/>
      <c r="F17" s="337"/>
    </row>
    <row r="18" spans="1:12" ht="16.5" customHeight="1">
      <c r="A18" s="336" t="str">
        <f>'20'!A18</f>
        <v>$ indicates as on February 28, 2017</v>
      </c>
      <c r="B18" s="321"/>
      <c r="C18" s="321"/>
      <c r="D18" s="321"/>
      <c r="E18" s="321"/>
      <c r="F18" s="321"/>
    </row>
    <row r="19" spans="1:12">
      <c r="A19" s="194" t="s">
        <v>239</v>
      </c>
    </row>
    <row r="20" spans="1:12">
      <c r="L20" s="244"/>
    </row>
    <row r="21" spans="1:12">
      <c r="L21" s="244"/>
    </row>
    <row r="22" spans="1:12">
      <c r="I22" s="245"/>
      <c r="J22" s="245"/>
    </row>
    <row r="24" spans="1:12">
      <c r="I24" s="245"/>
    </row>
  </sheetData>
  <mergeCells count="2">
    <mergeCell ref="A2:A3"/>
    <mergeCell ref="B2:F2"/>
  </mergeCells>
  <pageMargins left="0.7" right="0.7" top="0.75" bottom="0.75" header="0.3" footer="0.3"/>
  <pageSetup scale="90" orientation="landscape" r:id="rId1"/>
</worksheet>
</file>

<file path=xl/worksheets/sheet23.xml><?xml version="1.0" encoding="utf-8"?>
<worksheet xmlns="http://schemas.openxmlformats.org/spreadsheetml/2006/main" xmlns:r="http://schemas.openxmlformats.org/officeDocument/2006/relationships">
  <sheetPr codeName="Sheet23">
    <tabColor rgb="FF92D050"/>
  </sheetPr>
  <dimension ref="A1:J40"/>
  <sheetViews>
    <sheetView topLeftCell="A16" zoomScaleSheetLayoutView="100" workbookViewId="0">
      <selection activeCell="I43" sqref="I43"/>
    </sheetView>
  </sheetViews>
  <sheetFormatPr defaultColWidth="9.140625" defaultRowHeight="12.75"/>
  <cols>
    <col min="1" max="1" width="5.7109375" style="246" customWidth="1"/>
    <col min="2" max="2" width="18.28515625" style="246" customWidth="1"/>
    <col min="3" max="3" width="9" style="246" customWidth="1"/>
    <col min="4" max="4" width="11.7109375" style="246" customWidth="1"/>
    <col min="5" max="5" width="9.28515625" style="246" customWidth="1"/>
    <col min="6" max="6" width="6" style="246" customWidth="1"/>
    <col min="7" max="7" width="5.28515625" style="246" customWidth="1"/>
    <col min="8" max="8" width="8.85546875" style="246" customWidth="1"/>
    <col min="9" max="9" width="9" style="246" customWidth="1"/>
    <col min="10" max="10" width="8.85546875" style="246" customWidth="1"/>
    <col min="11" max="16384" width="9.140625" style="246"/>
  </cols>
  <sheetData>
    <row r="1" spans="1:10" ht="15.75">
      <c r="A1" s="1304" t="str">
        <f>Tables!A23</f>
        <v>Table 22: Component Stocks: S&amp;P BSE Sensex during February-2017</v>
      </c>
      <c r="B1" s="1305"/>
      <c r="C1" s="1305"/>
      <c r="D1" s="1305"/>
      <c r="E1" s="1305"/>
      <c r="F1" s="1305"/>
      <c r="G1" s="1305"/>
      <c r="H1" s="1305"/>
      <c r="I1" s="1305"/>
      <c r="J1" s="1305"/>
    </row>
    <row r="2" spans="1:10" ht="55.5" customHeight="1">
      <c r="A2" s="247" t="s">
        <v>79</v>
      </c>
      <c r="B2" s="247" t="s">
        <v>240</v>
      </c>
      <c r="C2" s="247" t="s">
        <v>241</v>
      </c>
      <c r="D2" s="247" t="s">
        <v>242</v>
      </c>
      <c r="E2" s="247" t="s">
        <v>243</v>
      </c>
      <c r="F2" s="248" t="s">
        <v>244</v>
      </c>
      <c r="G2" s="247" t="s">
        <v>245</v>
      </c>
      <c r="H2" s="247" t="s">
        <v>246</v>
      </c>
      <c r="I2" s="249" t="s">
        <v>247</v>
      </c>
      <c r="J2" s="247" t="s">
        <v>248</v>
      </c>
    </row>
    <row r="3" spans="1:10">
      <c r="A3" s="250">
        <v>1</v>
      </c>
      <c r="B3" s="251" t="s">
        <v>273</v>
      </c>
      <c r="C3" s="252">
        <v>512.02</v>
      </c>
      <c r="D3" s="284">
        <v>279774.22483600001</v>
      </c>
      <c r="E3" s="253">
        <v>10.646254066778706</v>
      </c>
      <c r="F3" s="253">
        <v>0.77</v>
      </c>
      <c r="G3" s="253">
        <v>0.43640899999999999</v>
      </c>
      <c r="H3" s="253">
        <v>0.93</v>
      </c>
      <c r="I3" s="254">
        <v>7.9451416138933002</v>
      </c>
      <c r="J3" s="253">
        <v>0.04</v>
      </c>
    </row>
    <row r="4" spans="1:10">
      <c r="A4" s="250">
        <v>2</v>
      </c>
      <c r="B4" s="251" t="s">
        <v>274</v>
      </c>
      <c r="C4" s="252">
        <v>1213.04</v>
      </c>
      <c r="D4" s="284">
        <v>222317.298427</v>
      </c>
      <c r="E4" s="253">
        <v>8.4598445188477189</v>
      </c>
      <c r="F4" s="253">
        <v>0.82</v>
      </c>
      <c r="G4" s="253">
        <v>5.3837999999999997E-2</v>
      </c>
      <c r="H4" s="253">
        <v>2.82</v>
      </c>
      <c r="I4" s="254">
        <v>1.5888393722145999</v>
      </c>
      <c r="J4" s="253">
        <v>0.04</v>
      </c>
    </row>
    <row r="5" spans="1:10">
      <c r="A5" s="250">
        <v>3</v>
      </c>
      <c r="B5" s="251" t="s">
        <v>275</v>
      </c>
      <c r="C5" s="252">
        <v>317.19</v>
      </c>
      <c r="D5" s="284">
        <v>216890.74015999999</v>
      </c>
      <c r="E5" s="253">
        <v>8.2533475906459675</v>
      </c>
      <c r="F5" s="253">
        <v>1.18</v>
      </c>
      <c r="G5" s="253">
        <v>0.41652099999999997</v>
      </c>
      <c r="H5" s="253">
        <v>1.46</v>
      </c>
      <c r="I5" s="254">
        <v>0.1793098400848</v>
      </c>
      <c r="J5" s="253">
        <v>0.05</v>
      </c>
    </row>
    <row r="6" spans="1:10">
      <c r="A6" s="250">
        <v>4</v>
      </c>
      <c r="B6" s="251" t="s">
        <v>276</v>
      </c>
      <c r="C6" s="252">
        <v>3243.86</v>
      </c>
      <c r="D6" s="284">
        <v>204821.563781</v>
      </c>
      <c r="E6" s="253">
        <v>7.7940789851019128</v>
      </c>
      <c r="F6" s="253">
        <v>0.71</v>
      </c>
      <c r="G6" s="253">
        <v>0.18279300000000001</v>
      </c>
      <c r="H6" s="253">
        <v>1.33</v>
      </c>
      <c r="I6" s="254">
        <v>18.674525589419201</v>
      </c>
      <c r="J6" s="253">
        <v>0.03</v>
      </c>
    </row>
    <row r="7" spans="1:10">
      <c r="A7" s="250">
        <v>5</v>
      </c>
      <c r="B7" s="251" t="s">
        <v>272</v>
      </c>
      <c r="C7" s="252">
        <v>1148.47</v>
      </c>
      <c r="D7" s="284">
        <v>202292.08777400001</v>
      </c>
      <c r="E7" s="253">
        <v>7.6978247849799084</v>
      </c>
      <c r="F7" s="253">
        <v>0.71</v>
      </c>
      <c r="G7" s="253">
        <v>0.161879</v>
      </c>
      <c r="H7" s="253">
        <v>1.4</v>
      </c>
      <c r="I7" s="254">
        <v>8.9314537824167992</v>
      </c>
      <c r="J7" s="253">
        <v>0.04</v>
      </c>
    </row>
    <row r="8" spans="1:10">
      <c r="A8" s="250">
        <v>6</v>
      </c>
      <c r="B8" s="251" t="s">
        <v>277</v>
      </c>
      <c r="C8" s="252">
        <v>1164.53</v>
      </c>
      <c r="D8" s="284">
        <v>160851.56044</v>
      </c>
      <c r="E8" s="253">
        <v>6.1208875852873019</v>
      </c>
      <c r="F8" s="253">
        <v>1.78</v>
      </c>
      <c r="G8" s="253">
        <v>0.47241499999999997</v>
      </c>
      <c r="H8" s="253">
        <v>2.06</v>
      </c>
      <c r="I8" s="254">
        <v>2.7318342315553998</v>
      </c>
      <c r="J8" s="253">
        <v>0.04</v>
      </c>
    </row>
    <row r="9" spans="1:10">
      <c r="A9" s="250">
        <v>7</v>
      </c>
      <c r="B9" s="251" t="s">
        <v>278</v>
      </c>
      <c r="C9" s="252">
        <v>197.04</v>
      </c>
      <c r="D9" s="284">
        <v>131221.63787400001</v>
      </c>
      <c r="E9" s="253">
        <v>4.9933795605522606</v>
      </c>
      <c r="F9" s="253">
        <v>0.63</v>
      </c>
      <c r="G9" s="253">
        <v>0.11872199999999999</v>
      </c>
      <c r="H9" s="253">
        <v>1.47</v>
      </c>
      <c r="I9" s="254">
        <v>10.610341270909</v>
      </c>
      <c r="J9" s="253">
        <v>0.04</v>
      </c>
    </row>
    <row r="10" spans="1:10">
      <c r="A10" s="250">
        <v>8</v>
      </c>
      <c r="B10" s="251" t="s">
        <v>279</v>
      </c>
      <c r="C10" s="252">
        <v>186.59</v>
      </c>
      <c r="D10" s="284">
        <v>117885.70946100001</v>
      </c>
      <c r="E10" s="253">
        <v>4.4859072150050743</v>
      </c>
      <c r="F10" s="253">
        <v>1.31</v>
      </c>
      <c r="G10" s="253">
        <v>0.42291800000000002</v>
      </c>
      <c r="H10" s="253">
        <v>1.61</v>
      </c>
      <c r="I10" s="254">
        <v>1.7650112476205999</v>
      </c>
      <c r="J10" s="253">
        <v>0.04</v>
      </c>
    </row>
    <row r="11" spans="1:10">
      <c r="A11" s="250">
        <v>9</v>
      </c>
      <c r="B11" s="251" t="s">
        <v>282</v>
      </c>
      <c r="C11" s="252">
        <v>574.91</v>
      </c>
      <c r="D11" s="284">
        <v>88238.873007999995</v>
      </c>
      <c r="E11" s="253">
        <v>3.3577555657961757</v>
      </c>
      <c r="F11" s="253">
        <v>1.79</v>
      </c>
      <c r="G11" s="253">
        <v>0.36921199999999998</v>
      </c>
      <c r="H11" s="253">
        <v>2.35</v>
      </c>
      <c r="I11" s="254">
        <v>-12.881970970206201</v>
      </c>
      <c r="J11" s="253">
        <v>0.04</v>
      </c>
    </row>
    <row r="12" spans="1:10">
      <c r="A12" s="250">
        <v>10</v>
      </c>
      <c r="B12" s="251" t="s">
        <v>281</v>
      </c>
      <c r="C12" s="252">
        <v>478.44</v>
      </c>
      <c r="D12" s="284">
        <v>84708.302314999994</v>
      </c>
      <c r="E12" s="253">
        <v>3.2234066899466076</v>
      </c>
      <c r="F12" s="253">
        <v>1.28</v>
      </c>
      <c r="G12" s="253">
        <v>0.310448</v>
      </c>
      <c r="H12" s="253">
        <v>1.83</v>
      </c>
      <c r="I12" s="254">
        <v>8.6391929598625996</v>
      </c>
      <c r="J12" s="253">
        <v>0.05</v>
      </c>
    </row>
    <row r="13" spans="1:10">
      <c r="A13" s="250">
        <v>11</v>
      </c>
      <c r="B13" s="251" t="s">
        <v>285</v>
      </c>
      <c r="C13" s="252">
        <v>797.35</v>
      </c>
      <c r="D13" s="284">
        <v>83589.582735999997</v>
      </c>
      <c r="E13" s="253">
        <v>3.1808360318579463</v>
      </c>
      <c r="F13" s="253">
        <v>1.61</v>
      </c>
      <c r="G13" s="253">
        <v>0.38681399999999999</v>
      </c>
      <c r="H13" s="253">
        <v>2.06</v>
      </c>
      <c r="I13" s="254">
        <v>3.5384615384615001</v>
      </c>
      <c r="J13" s="253">
        <v>0.03</v>
      </c>
    </row>
    <row r="14" spans="1:10">
      <c r="A14" s="250">
        <v>12</v>
      </c>
      <c r="B14" s="251" t="s">
        <v>287</v>
      </c>
      <c r="C14" s="252">
        <v>151.04</v>
      </c>
      <c r="D14" s="284">
        <v>78723.679231999995</v>
      </c>
      <c r="E14" s="253">
        <v>2.9956737103525275</v>
      </c>
      <c r="F14" s="253">
        <v>1.25</v>
      </c>
      <c r="G14" s="253">
        <v>0.39467999999999998</v>
      </c>
      <c r="H14" s="253">
        <v>1.58</v>
      </c>
      <c r="I14" s="254">
        <v>0.44687526498770003</v>
      </c>
      <c r="J14" s="253">
        <v>0.03</v>
      </c>
    </row>
    <row r="15" spans="1:10">
      <c r="A15" s="250">
        <v>13</v>
      </c>
      <c r="B15" s="251" t="s">
        <v>280</v>
      </c>
      <c r="C15" s="252">
        <v>239.92</v>
      </c>
      <c r="D15" s="284">
        <v>73301.974484000006</v>
      </c>
      <c r="E15" s="253">
        <v>2.7893614732045071</v>
      </c>
      <c r="F15" s="253">
        <v>0.72</v>
      </c>
      <c r="G15" s="253">
        <v>0.126442</v>
      </c>
      <c r="H15" s="253">
        <v>1.63</v>
      </c>
      <c r="I15" s="254">
        <v>7.5053439949331002</v>
      </c>
      <c r="J15" s="253">
        <v>0.04</v>
      </c>
    </row>
    <row r="16" spans="1:10">
      <c r="A16" s="250">
        <v>14</v>
      </c>
      <c r="B16" s="251" t="s">
        <v>283</v>
      </c>
      <c r="C16" s="252">
        <v>216.43</v>
      </c>
      <c r="D16" s="284">
        <v>61772.087767999998</v>
      </c>
      <c r="E16" s="253">
        <v>2.3506144677873091</v>
      </c>
      <c r="F16" s="253">
        <v>0.64</v>
      </c>
      <c r="G16" s="253">
        <v>0.20144200000000001</v>
      </c>
      <c r="H16" s="253">
        <v>1.1399999999999999</v>
      </c>
      <c r="I16" s="254">
        <v>1.1401508507278999</v>
      </c>
      <c r="J16" s="253">
        <v>0.06</v>
      </c>
    </row>
    <row r="17" spans="1:10">
      <c r="A17" s="250">
        <v>15</v>
      </c>
      <c r="B17" s="251" t="s">
        <v>284</v>
      </c>
      <c r="C17" s="252">
        <v>310.55</v>
      </c>
      <c r="D17" s="284">
        <v>60880.214204999997</v>
      </c>
      <c r="E17" s="253">
        <v>2.3166759855961527</v>
      </c>
      <c r="F17" s="253">
        <v>0.91</v>
      </c>
      <c r="G17" s="253">
        <v>0.24607599999999999</v>
      </c>
      <c r="H17" s="253">
        <v>1.46</v>
      </c>
      <c r="I17" s="254">
        <v>5.4544721023116001</v>
      </c>
      <c r="J17" s="253">
        <v>0.08</v>
      </c>
    </row>
    <row r="18" spans="1:10">
      <c r="A18" s="250">
        <v>16</v>
      </c>
      <c r="B18" s="251" t="s">
        <v>289</v>
      </c>
      <c r="C18" s="252">
        <v>6416.62</v>
      </c>
      <c r="D18" s="284">
        <v>52120.900629000003</v>
      </c>
      <c r="E18" s="253">
        <v>1.9833576542332687</v>
      </c>
      <c r="F18" s="253">
        <v>0.83</v>
      </c>
      <c r="G18" s="253">
        <v>5.1382999999999998E-2</v>
      </c>
      <c r="H18" s="253">
        <v>2.92</v>
      </c>
      <c r="I18" s="254">
        <v>-4.3284689586939997</v>
      </c>
      <c r="J18" s="253">
        <v>0.06</v>
      </c>
    </row>
    <row r="19" spans="1:10">
      <c r="A19" s="250">
        <v>17</v>
      </c>
      <c r="B19" s="251" t="s">
        <v>286</v>
      </c>
      <c r="C19" s="252">
        <v>1998.7</v>
      </c>
      <c r="D19" s="284">
        <v>48168.470130000002</v>
      </c>
      <c r="E19" s="253">
        <v>1.8329557389092073</v>
      </c>
      <c r="F19" s="253">
        <v>0.85</v>
      </c>
      <c r="G19" s="253">
        <v>0.15320400000000001</v>
      </c>
      <c r="H19" s="253">
        <v>1.74</v>
      </c>
      <c r="I19" s="254">
        <v>4.9583213567115996</v>
      </c>
      <c r="J19" s="253">
        <v>7.0000000000000007E-2</v>
      </c>
    </row>
    <row r="20" spans="1:10">
      <c r="A20" s="250">
        <v>18</v>
      </c>
      <c r="B20" s="251" t="s">
        <v>290</v>
      </c>
      <c r="C20" s="252">
        <v>95.92</v>
      </c>
      <c r="D20" s="284">
        <v>46184.568381999998</v>
      </c>
      <c r="E20" s="253">
        <v>1.7574622867689493</v>
      </c>
      <c r="F20" s="253">
        <v>0.82</v>
      </c>
      <c r="G20" s="253">
        <v>0.18734700000000001</v>
      </c>
      <c r="H20" s="253">
        <v>1.51</v>
      </c>
      <c r="I20" s="254">
        <v>5.5263700041202997</v>
      </c>
      <c r="J20" s="253">
        <v>7.0000000000000007E-2</v>
      </c>
    </row>
    <row r="21" spans="1:10">
      <c r="A21" s="250">
        <v>19</v>
      </c>
      <c r="B21" s="251" t="s">
        <v>320</v>
      </c>
      <c r="C21" s="252">
        <v>5231.59</v>
      </c>
      <c r="D21" s="284">
        <v>42187.54176</v>
      </c>
      <c r="E21" s="253">
        <v>1.6053633543014052</v>
      </c>
      <c r="F21" s="253">
        <v>0.72</v>
      </c>
      <c r="G21" s="253">
        <v>0.19120000000000001</v>
      </c>
      <c r="H21" s="253">
        <v>1.31</v>
      </c>
      <c r="I21" s="254">
        <v>-7.0442992011619001</v>
      </c>
      <c r="J21" s="253">
        <v>0.09</v>
      </c>
    </row>
    <row r="22" spans="1:10">
      <c r="A22" s="250">
        <v>20</v>
      </c>
      <c r="B22" s="251" t="s">
        <v>295</v>
      </c>
      <c r="C22" s="252">
        <v>8245.4599999999991</v>
      </c>
      <c r="D22" s="284">
        <v>40345.060245000001</v>
      </c>
      <c r="E22" s="253">
        <v>1.5352513690621228</v>
      </c>
      <c r="F22" s="253">
        <v>0.75</v>
      </c>
      <c r="G22" s="253">
        <v>0.183395</v>
      </c>
      <c r="H22" s="253">
        <v>1.41</v>
      </c>
      <c r="I22" s="254">
        <v>-5.5861070911721997</v>
      </c>
      <c r="J22" s="253">
        <v>0.1</v>
      </c>
    </row>
    <row r="23" spans="1:10">
      <c r="A23" s="250">
        <v>21</v>
      </c>
      <c r="B23" s="251" t="s">
        <v>293</v>
      </c>
      <c r="C23" s="252">
        <v>39.94</v>
      </c>
      <c r="D23" s="284">
        <v>40065.801599999999</v>
      </c>
      <c r="E23" s="253">
        <v>1.5246247343649588</v>
      </c>
      <c r="F23" s="253">
        <v>0.99</v>
      </c>
      <c r="G23" s="253">
        <v>0.30375400000000002</v>
      </c>
      <c r="H23" s="253">
        <v>1.44</v>
      </c>
      <c r="I23" s="254">
        <v>-1.3918376975700999</v>
      </c>
      <c r="J23" s="253">
        <v>0.06</v>
      </c>
    </row>
    <row r="24" spans="1:10">
      <c r="A24" s="250">
        <v>22</v>
      </c>
      <c r="B24" s="251" t="s">
        <v>291</v>
      </c>
      <c r="C24" s="252">
        <v>6207.41</v>
      </c>
      <c r="D24" s="284">
        <v>39950.884323999999</v>
      </c>
      <c r="E24" s="253">
        <v>1.5202517850066852</v>
      </c>
      <c r="F24" s="253">
        <v>0.59</v>
      </c>
      <c r="G24" s="253">
        <v>0.109928</v>
      </c>
      <c r="H24" s="253">
        <v>1.43</v>
      </c>
      <c r="I24" s="254">
        <v>3.8399483704419999</v>
      </c>
      <c r="J24" s="253">
        <v>0.06</v>
      </c>
    </row>
    <row r="25" spans="1:10">
      <c r="A25" s="250">
        <v>23</v>
      </c>
      <c r="B25" s="251" t="s">
        <v>294</v>
      </c>
      <c r="C25" s="252">
        <v>289.37</v>
      </c>
      <c r="D25" s="284">
        <v>37513.016442</v>
      </c>
      <c r="E25" s="253">
        <v>1.4274835506626324</v>
      </c>
      <c r="F25" s="253">
        <v>0.89</v>
      </c>
      <c r="G25" s="253">
        <v>0.29211999999999999</v>
      </c>
      <c r="H25" s="253">
        <v>1.32</v>
      </c>
      <c r="I25" s="254">
        <v>-2.8015152849969001</v>
      </c>
      <c r="J25" s="253">
        <v>0.08</v>
      </c>
    </row>
    <row r="26" spans="1:10">
      <c r="A26" s="250">
        <v>24</v>
      </c>
      <c r="B26" s="251" t="s">
        <v>806</v>
      </c>
      <c r="C26" s="252">
        <v>90.3</v>
      </c>
      <c r="D26" s="284">
        <v>35214.936033999998</v>
      </c>
      <c r="E26" s="253">
        <v>1.3400346518092943</v>
      </c>
      <c r="F26" s="253">
        <v>0.83</v>
      </c>
      <c r="G26" s="253">
        <v>0.127967</v>
      </c>
      <c r="H26" s="253">
        <v>1.85</v>
      </c>
      <c r="I26" s="254">
        <v>-0.1220959810072</v>
      </c>
      <c r="J26" s="253">
        <v>0.06</v>
      </c>
    </row>
    <row r="27" spans="1:10">
      <c r="A27" s="250">
        <v>25</v>
      </c>
      <c r="B27" s="251" t="s">
        <v>288</v>
      </c>
      <c r="C27" s="252">
        <v>82.83</v>
      </c>
      <c r="D27" s="284">
        <v>34982.526148999998</v>
      </c>
      <c r="E27" s="253">
        <v>1.3311907538955705</v>
      </c>
      <c r="F27" s="253">
        <v>0.57999999999999996</v>
      </c>
      <c r="G27" s="253">
        <v>8.8717000000000004E-2</v>
      </c>
      <c r="H27" s="253">
        <v>1.54</v>
      </c>
      <c r="I27" s="254">
        <v>-5.5311894870987999</v>
      </c>
      <c r="J27" s="253">
        <v>0.06</v>
      </c>
    </row>
    <row r="28" spans="1:10">
      <c r="A28" s="250">
        <v>26</v>
      </c>
      <c r="B28" s="251" t="s">
        <v>297</v>
      </c>
      <c r="C28" s="252">
        <v>971.22</v>
      </c>
      <c r="D28" s="284">
        <v>32344.227462999999</v>
      </c>
      <c r="E28" s="253">
        <v>1.2307955222345077</v>
      </c>
      <c r="F28" s="253">
        <v>1.63</v>
      </c>
      <c r="G28" s="253">
        <v>0.34442899999999999</v>
      </c>
      <c r="H28" s="253">
        <v>2.21</v>
      </c>
      <c r="I28" s="254">
        <v>4.3793252595155003</v>
      </c>
      <c r="J28" s="253">
        <v>0.03</v>
      </c>
    </row>
    <row r="29" spans="1:10">
      <c r="A29" s="250">
        <v>27</v>
      </c>
      <c r="B29" s="251" t="s">
        <v>292</v>
      </c>
      <c r="C29" s="252">
        <v>486.18</v>
      </c>
      <c r="D29" s="284">
        <v>30874.289355000001</v>
      </c>
      <c r="E29" s="253">
        <v>1.174859938570997</v>
      </c>
      <c r="F29" s="253">
        <v>0.52</v>
      </c>
      <c r="G29" s="253">
        <v>0.12546399999999999</v>
      </c>
      <c r="H29" s="253">
        <v>1.18</v>
      </c>
      <c r="I29" s="254">
        <v>6.8693940056880001</v>
      </c>
      <c r="J29" s="253">
        <v>0.12</v>
      </c>
    </row>
    <row r="30" spans="1:10">
      <c r="A30" s="250">
        <v>28</v>
      </c>
      <c r="B30" s="251" t="s">
        <v>296</v>
      </c>
      <c r="C30" s="252">
        <v>160.88999999999999</v>
      </c>
      <c r="D30" s="284">
        <v>29550.056407</v>
      </c>
      <c r="E30" s="253">
        <v>1.1244688762196617</v>
      </c>
      <c r="F30" s="253">
        <v>0.6</v>
      </c>
      <c r="G30" s="253">
        <v>0.110682</v>
      </c>
      <c r="H30" s="253">
        <v>1.44</v>
      </c>
      <c r="I30" s="254">
        <v>1.5585546364823</v>
      </c>
      <c r="J30" s="253">
        <v>0.08</v>
      </c>
    </row>
    <row r="31" spans="1:10">
      <c r="A31" s="250">
        <v>29</v>
      </c>
      <c r="B31" s="251" t="s">
        <v>298</v>
      </c>
      <c r="C31" s="252">
        <v>414.19</v>
      </c>
      <c r="D31" s="284">
        <v>26871.119938</v>
      </c>
      <c r="E31" s="253">
        <v>1.0225272542047978</v>
      </c>
      <c r="F31" s="253">
        <v>1.62</v>
      </c>
      <c r="G31" s="253">
        <v>0.29646499999999998</v>
      </c>
      <c r="H31" s="253">
        <v>2.38</v>
      </c>
      <c r="I31" s="254">
        <v>2.8459441036127999</v>
      </c>
      <c r="J31" s="253">
        <v>7.0000000000000007E-2</v>
      </c>
    </row>
    <row r="32" spans="1:10">
      <c r="A32" s="250">
        <v>30</v>
      </c>
      <c r="B32" s="251" t="s">
        <v>299</v>
      </c>
      <c r="C32" s="252">
        <v>1268.48</v>
      </c>
      <c r="D32" s="284">
        <v>24269.409030999999</v>
      </c>
      <c r="E32" s="253">
        <v>0.92352429801586466</v>
      </c>
      <c r="F32" s="253">
        <v>0.85</v>
      </c>
      <c r="G32" s="253">
        <v>0.17760699999999999</v>
      </c>
      <c r="H32" s="253">
        <v>1.61</v>
      </c>
      <c r="I32" s="254">
        <v>10.6806506849315</v>
      </c>
      <c r="J32" s="253">
        <v>0.08</v>
      </c>
    </row>
    <row r="33" spans="1:10">
      <c r="A33" s="383"/>
      <c r="B33" s="384"/>
      <c r="C33" s="374"/>
      <c r="D33" s="385"/>
      <c r="E33" s="375"/>
      <c r="F33" s="375"/>
      <c r="G33" s="375"/>
      <c r="H33" s="375"/>
      <c r="I33" s="376"/>
      <c r="J33" s="375"/>
    </row>
    <row r="34" spans="1:10" s="255" customFormat="1" ht="25.5" customHeight="1">
      <c r="A34" s="1306" t="s">
        <v>249</v>
      </c>
      <c r="B34" s="1306"/>
      <c r="C34" s="1306"/>
      <c r="D34" s="1306"/>
      <c r="E34" s="1306"/>
      <c r="F34" s="1306"/>
      <c r="G34" s="1306"/>
      <c r="H34" s="1306"/>
      <c r="I34" s="1306"/>
      <c r="J34" s="1306"/>
    </row>
    <row r="35" spans="1:10" s="255" customFormat="1" ht="23.25" customHeight="1">
      <c r="A35" s="1306" t="s">
        <v>250</v>
      </c>
      <c r="B35" s="1306"/>
      <c r="C35" s="1306"/>
      <c r="D35" s="1306"/>
      <c r="E35" s="1306"/>
      <c r="F35" s="1306"/>
      <c r="G35" s="1306"/>
      <c r="H35" s="1306"/>
      <c r="I35" s="1306"/>
      <c r="J35" s="1306"/>
    </row>
    <row r="36" spans="1:10" s="255" customFormat="1" ht="12">
      <c r="A36" s="1306" t="s">
        <v>251</v>
      </c>
      <c r="B36" s="1306"/>
      <c r="C36" s="1306"/>
      <c r="D36" s="1306"/>
      <c r="E36" s="1306"/>
      <c r="F36" s="1306"/>
      <c r="G36" s="1306"/>
      <c r="H36" s="1306"/>
      <c r="I36" s="1306"/>
      <c r="J36" s="1306"/>
    </row>
    <row r="37" spans="1:10" s="255" customFormat="1" ht="25.5" customHeight="1">
      <c r="A37" s="1306" t="s">
        <v>252</v>
      </c>
      <c r="B37" s="1306"/>
      <c r="C37" s="1306"/>
      <c r="D37" s="1306"/>
      <c r="E37" s="1306"/>
      <c r="F37" s="1306"/>
      <c r="G37" s="1306"/>
      <c r="H37" s="1306"/>
      <c r="I37" s="1306"/>
      <c r="J37" s="1306"/>
    </row>
    <row r="38" spans="1:10" s="255" customFormat="1" ht="12">
      <c r="A38" s="1306" t="s">
        <v>253</v>
      </c>
      <c r="B38" s="1306"/>
      <c r="C38" s="1306"/>
      <c r="D38" s="1306"/>
      <c r="E38" s="1306"/>
      <c r="F38" s="1306"/>
      <c r="G38" s="1306"/>
      <c r="H38" s="1306"/>
      <c r="I38" s="1306"/>
      <c r="J38" s="1306"/>
    </row>
    <row r="39" spans="1:10" s="256" customFormat="1" ht="12">
      <c r="A39" s="1303" t="s">
        <v>238</v>
      </c>
      <c r="B39" s="1303"/>
      <c r="C39" s="381"/>
      <c r="D39" s="381"/>
      <c r="E39" s="381"/>
      <c r="F39" s="381"/>
      <c r="G39" s="381"/>
      <c r="H39" s="381"/>
      <c r="I39" s="381"/>
      <c r="J39" s="382"/>
    </row>
    <row r="40" spans="1:10" s="257" customFormat="1"/>
  </sheetData>
  <mergeCells count="7">
    <mergeCell ref="A39:B39"/>
    <mergeCell ref="A1:J1"/>
    <mergeCell ref="A34:J34"/>
    <mergeCell ref="A35:J35"/>
    <mergeCell ref="A36:J36"/>
    <mergeCell ref="A37:J37"/>
    <mergeCell ref="A38:J38"/>
  </mergeCells>
  <pageMargins left="0.2" right="0.2" top="0.25" bottom="0.25" header="0.05" footer="0.05"/>
  <pageSetup scale="90" orientation="portrait" r:id="rId1"/>
  <headerFooter alignWithMargins="0"/>
</worksheet>
</file>

<file path=xl/worksheets/sheet24.xml><?xml version="1.0" encoding="utf-8"?>
<worksheet xmlns="http://schemas.openxmlformats.org/spreadsheetml/2006/main" xmlns:r="http://schemas.openxmlformats.org/officeDocument/2006/relationships">
  <sheetPr codeName="Sheet24">
    <tabColor rgb="FF92D050"/>
  </sheetPr>
  <dimension ref="A1:J61"/>
  <sheetViews>
    <sheetView topLeftCell="A31" zoomScaleSheetLayoutView="100" workbookViewId="0">
      <selection activeCell="L17" sqref="L17"/>
    </sheetView>
  </sheetViews>
  <sheetFormatPr defaultColWidth="9.140625" defaultRowHeight="12.75"/>
  <cols>
    <col min="1" max="1" width="6.140625" style="258" customWidth="1"/>
    <col min="2" max="2" width="33.7109375" style="258" customWidth="1"/>
    <col min="3" max="3" width="11.5703125" style="258" customWidth="1"/>
    <col min="4" max="4" width="12.28515625" style="258" customWidth="1"/>
    <col min="5" max="5" width="9.28515625" style="258" customWidth="1"/>
    <col min="6" max="6" width="5.28515625" style="258" customWidth="1"/>
    <col min="7" max="7" width="5" style="258" customWidth="1"/>
    <col min="8" max="8" width="8.42578125" style="258" customWidth="1"/>
    <col min="9" max="9" width="8.85546875" style="266" customWidth="1"/>
    <col min="10" max="10" width="8.140625" style="258" customWidth="1"/>
    <col min="11" max="16384" width="9.140625" style="258"/>
  </cols>
  <sheetData>
    <row r="1" spans="1:10" ht="15.75">
      <c r="A1" s="1308" t="str">
        <f>Tables!A24</f>
        <v>Table 23: Component Stocks: Nifty 50 Index during February-2017</v>
      </c>
      <c r="B1" s="1308"/>
      <c r="C1" s="1308"/>
      <c r="D1" s="1308"/>
      <c r="E1" s="1308"/>
      <c r="F1" s="1308"/>
      <c r="G1" s="1308"/>
      <c r="H1" s="1308"/>
      <c r="I1" s="1309"/>
      <c r="J1" s="1309"/>
    </row>
    <row r="2" spans="1:10" ht="52.5" customHeight="1">
      <c r="A2" s="259" t="s">
        <v>79</v>
      </c>
      <c r="B2" s="260" t="s">
        <v>240</v>
      </c>
      <c r="C2" s="247" t="s">
        <v>254</v>
      </c>
      <c r="D2" s="247" t="s">
        <v>242</v>
      </c>
      <c r="E2" s="247" t="s">
        <v>243</v>
      </c>
      <c r="F2" s="248" t="s">
        <v>244</v>
      </c>
      <c r="G2" s="261" t="s">
        <v>245</v>
      </c>
      <c r="H2" s="261" t="s">
        <v>246</v>
      </c>
      <c r="I2" s="262" t="s">
        <v>247</v>
      </c>
      <c r="J2" s="260" t="s">
        <v>248</v>
      </c>
    </row>
    <row r="3" spans="1:10" s="246" customFormat="1">
      <c r="A3" s="263">
        <v>1</v>
      </c>
      <c r="B3" s="264" t="s">
        <v>325</v>
      </c>
      <c r="C3" s="252">
        <v>511.65658339999999</v>
      </c>
      <c r="D3" s="284">
        <v>280945.26</v>
      </c>
      <c r="E3" s="253">
        <v>8.59</v>
      </c>
      <c r="F3" s="253">
        <v>0.75</v>
      </c>
      <c r="G3" s="253">
        <v>0.44</v>
      </c>
      <c r="H3" s="253">
        <v>1.1000000000000001</v>
      </c>
      <c r="I3" s="254">
        <v>8.0399999999999991</v>
      </c>
      <c r="J3" s="253">
        <v>0.02</v>
      </c>
    </row>
    <row r="4" spans="1:10" s="246" customFormat="1">
      <c r="A4" s="263">
        <v>2</v>
      </c>
      <c r="B4" s="264" t="s">
        <v>327</v>
      </c>
      <c r="C4" s="252">
        <v>1212.6114462</v>
      </c>
      <c r="D4" s="284">
        <v>222562.7</v>
      </c>
      <c r="E4" s="253">
        <v>6.8</v>
      </c>
      <c r="F4" s="253">
        <v>1.05</v>
      </c>
      <c r="G4" s="253">
        <v>0.28999999999999998</v>
      </c>
      <c r="H4" s="253">
        <v>1.47</v>
      </c>
      <c r="I4" s="254">
        <v>1.59</v>
      </c>
      <c r="J4" s="253">
        <v>0.02</v>
      </c>
    </row>
    <row r="5" spans="1:10" s="246" customFormat="1">
      <c r="A5" s="263">
        <v>3</v>
      </c>
      <c r="B5" s="264" t="s">
        <v>326</v>
      </c>
      <c r="C5" s="252">
        <v>317.18831599999999</v>
      </c>
      <c r="D5" s="284">
        <v>217281.93</v>
      </c>
      <c r="E5" s="253">
        <v>6.64</v>
      </c>
      <c r="F5" s="253">
        <v>1.1000000000000001</v>
      </c>
      <c r="G5" s="253">
        <v>0.38</v>
      </c>
      <c r="H5" s="253">
        <v>1</v>
      </c>
      <c r="I5" s="254">
        <v>0.31</v>
      </c>
      <c r="J5" s="253">
        <v>0.02</v>
      </c>
    </row>
    <row r="6" spans="1:10" s="246" customFormat="1">
      <c r="A6" s="263">
        <v>4</v>
      </c>
      <c r="B6" s="264" t="s">
        <v>329</v>
      </c>
      <c r="C6" s="252">
        <v>3243.8610440000002</v>
      </c>
      <c r="D6" s="284">
        <v>204819.17</v>
      </c>
      <c r="E6" s="253">
        <v>6.26</v>
      </c>
      <c r="F6" s="253">
        <v>0.69</v>
      </c>
      <c r="G6" s="253">
        <v>0.17</v>
      </c>
      <c r="H6" s="253">
        <v>2.74</v>
      </c>
      <c r="I6" s="254">
        <v>18.45</v>
      </c>
      <c r="J6" s="253">
        <v>0.02</v>
      </c>
    </row>
    <row r="7" spans="1:10" s="246" customFormat="1">
      <c r="A7" s="263">
        <v>5</v>
      </c>
      <c r="B7" s="264" t="s">
        <v>328</v>
      </c>
      <c r="C7" s="252">
        <v>1148.4723320000001</v>
      </c>
      <c r="D7" s="284">
        <v>202312.13</v>
      </c>
      <c r="E7" s="253">
        <v>6.18</v>
      </c>
      <c r="F7" s="253">
        <v>0.72</v>
      </c>
      <c r="G7" s="253">
        <v>0.18</v>
      </c>
      <c r="H7" s="253">
        <v>1.33</v>
      </c>
      <c r="I7" s="254">
        <v>9.02</v>
      </c>
      <c r="J7" s="253">
        <v>0.02</v>
      </c>
    </row>
    <row r="8" spans="1:10" s="246" customFormat="1">
      <c r="A8" s="263">
        <v>6</v>
      </c>
      <c r="B8" s="264" t="s">
        <v>330</v>
      </c>
      <c r="C8" s="252">
        <v>1164.408187</v>
      </c>
      <c r="D8" s="284">
        <v>160892.1</v>
      </c>
      <c r="E8" s="253">
        <v>4.92</v>
      </c>
      <c r="F8" s="253">
        <v>1.75</v>
      </c>
      <c r="G8" s="253">
        <v>0.46</v>
      </c>
      <c r="H8" s="253">
        <v>1.61</v>
      </c>
      <c r="I8" s="254">
        <v>2.75</v>
      </c>
      <c r="J8" s="253">
        <v>0.02</v>
      </c>
    </row>
    <row r="9" spans="1:10" s="246" customFormat="1">
      <c r="A9" s="263">
        <v>7</v>
      </c>
      <c r="B9" s="264" t="s">
        <v>331</v>
      </c>
      <c r="C9" s="252">
        <v>197.04279410000001</v>
      </c>
      <c r="D9" s="284">
        <v>131208.32999999999</v>
      </c>
      <c r="E9" s="253">
        <v>4.01</v>
      </c>
      <c r="F9" s="253">
        <v>0.68</v>
      </c>
      <c r="G9" s="253">
        <v>0.14000000000000001</v>
      </c>
      <c r="H9" s="253">
        <v>1.8</v>
      </c>
      <c r="I9" s="254">
        <v>10.6</v>
      </c>
      <c r="J9" s="253">
        <v>0.02</v>
      </c>
    </row>
    <row r="10" spans="1:10" s="246" customFormat="1">
      <c r="A10" s="263">
        <v>8</v>
      </c>
      <c r="B10" s="264" t="s">
        <v>332</v>
      </c>
      <c r="C10" s="252">
        <v>186.5569994</v>
      </c>
      <c r="D10" s="284">
        <v>120599.4</v>
      </c>
      <c r="E10" s="253">
        <v>3.69</v>
      </c>
      <c r="F10" s="253">
        <v>1.29</v>
      </c>
      <c r="G10" s="253">
        <v>0.41</v>
      </c>
      <c r="H10" s="253">
        <v>0.96</v>
      </c>
      <c r="I10" s="254">
        <v>1.59</v>
      </c>
      <c r="J10" s="253">
        <v>0.03</v>
      </c>
    </row>
    <row r="11" spans="1:10" s="246" customFormat="1">
      <c r="A11" s="263">
        <v>9</v>
      </c>
      <c r="B11" s="264" t="s">
        <v>335</v>
      </c>
      <c r="C11" s="252">
        <v>919.78492900000003</v>
      </c>
      <c r="D11" s="265">
        <v>95908.73</v>
      </c>
      <c r="E11" s="253">
        <v>2.93</v>
      </c>
      <c r="F11" s="253">
        <v>0.81</v>
      </c>
      <c r="G11" s="253">
        <v>0.28999999999999998</v>
      </c>
      <c r="H11" s="253">
        <v>0.87</v>
      </c>
      <c r="I11" s="254">
        <v>3.61</v>
      </c>
      <c r="J11" s="253">
        <v>0.02</v>
      </c>
    </row>
    <row r="12" spans="1:10" s="246" customFormat="1">
      <c r="A12" s="263">
        <v>10</v>
      </c>
      <c r="B12" s="264" t="s">
        <v>334</v>
      </c>
      <c r="C12" s="252">
        <v>478.35509660000002</v>
      </c>
      <c r="D12" s="265">
        <v>86037.31</v>
      </c>
      <c r="E12" s="253">
        <v>2.63</v>
      </c>
      <c r="F12" s="253">
        <v>1.25</v>
      </c>
      <c r="G12" s="253">
        <v>0.32</v>
      </c>
      <c r="H12" s="253">
        <v>1.92</v>
      </c>
      <c r="I12" s="254">
        <v>8.7200000000000006</v>
      </c>
      <c r="J12" s="253">
        <v>0.02</v>
      </c>
    </row>
    <row r="13" spans="1:10" s="246" customFormat="1">
      <c r="A13" s="263">
        <v>11</v>
      </c>
      <c r="B13" s="264" t="s">
        <v>337</v>
      </c>
      <c r="C13" s="252">
        <v>797.35044419999997</v>
      </c>
      <c r="D13" s="265">
        <v>85858.7</v>
      </c>
      <c r="E13" s="253">
        <v>2.62</v>
      </c>
      <c r="F13" s="253">
        <v>1.54</v>
      </c>
      <c r="G13" s="253">
        <v>0.37</v>
      </c>
      <c r="H13" s="253">
        <v>1.1399999999999999</v>
      </c>
      <c r="I13" s="254">
        <v>3.4</v>
      </c>
      <c r="J13" s="253">
        <v>0.02</v>
      </c>
    </row>
    <row r="14" spans="1:10" s="246" customFormat="1">
      <c r="A14" s="263">
        <v>12</v>
      </c>
      <c r="B14" s="264" t="s">
        <v>333</v>
      </c>
      <c r="C14" s="252">
        <v>577.46968560000005</v>
      </c>
      <c r="D14" s="265">
        <v>85721.77</v>
      </c>
      <c r="E14" s="253">
        <v>2.62</v>
      </c>
      <c r="F14" s="253">
        <v>1.77</v>
      </c>
      <c r="G14" s="253">
        <v>0.39</v>
      </c>
      <c r="H14" s="253">
        <v>2.78</v>
      </c>
      <c r="I14" s="254">
        <v>-12.76</v>
      </c>
      <c r="J14" s="253">
        <v>0.02</v>
      </c>
    </row>
    <row r="15" spans="1:10" s="246" customFormat="1">
      <c r="A15" s="263">
        <v>13</v>
      </c>
      <c r="B15" s="264" t="s">
        <v>338</v>
      </c>
      <c r="C15" s="252">
        <v>151.04003</v>
      </c>
      <c r="D15" s="265">
        <v>78719.039999999994</v>
      </c>
      <c r="E15" s="253">
        <v>2.41</v>
      </c>
      <c r="F15" s="253">
        <v>1.32</v>
      </c>
      <c r="G15" s="253">
        <v>0.44</v>
      </c>
      <c r="H15" s="253">
        <v>1.55</v>
      </c>
      <c r="I15" s="254">
        <v>0.48</v>
      </c>
      <c r="J15" s="253">
        <v>0.02</v>
      </c>
    </row>
    <row r="16" spans="1:10" s="246" customFormat="1">
      <c r="A16" s="263">
        <v>14</v>
      </c>
      <c r="B16" s="264" t="s">
        <v>336</v>
      </c>
      <c r="C16" s="252">
        <v>239.92701880000001</v>
      </c>
      <c r="D16" s="265">
        <v>74938.81</v>
      </c>
      <c r="E16" s="253">
        <v>2.29</v>
      </c>
      <c r="F16" s="253">
        <v>0.7</v>
      </c>
      <c r="G16" s="253">
        <v>0.13</v>
      </c>
      <c r="H16" s="253">
        <v>2.0499999999999998</v>
      </c>
      <c r="I16" s="254">
        <v>7.52</v>
      </c>
      <c r="J16" s="253">
        <v>0.02</v>
      </c>
    </row>
    <row r="17" spans="1:10" s="246" customFormat="1">
      <c r="A17" s="263">
        <v>15</v>
      </c>
      <c r="B17" s="264" t="s">
        <v>341</v>
      </c>
      <c r="C17" s="252">
        <v>598.05427999999995</v>
      </c>
      <c r="D17" s="265">
        <v>65940.509999999995</v>
      </c>
      <c r="E17" s="253">
        <v>2.02</v>
      </c>
      <c r="F17" s="253">
        <v>1.0900000000000001</v>
      </c>
      <c r="G17" s="253">
        <v>0.38</v>
      </c>
      <c r="H17" s="253">
        <v>1.42</v>
      </c>
      <c r="I17" s="254">
        <v>4.84</v>
      </c>
      <c r="J17" s="253">
        <v>0.02</v>
      </c>
    </row>
    <row r="18" spans="1:10" s="246" customFormat="1">
      <c r="A18" s="263">
        <v>16</v>
      </c>
      <c r="B18" s="264" t="s">
        <v>340</v>
      </c>
      <c r="C18" s="252">
        <v>216.42746840000001</v>
      </c>
      <c r="D18" s="265">
        <v>61843.5</v>
      </c>
      <c r="E18" s="253">
        <v>1.89</v>
      </c>
      <c r="F18" s="253">
        <v>0.59</v>
      </c>
      <c r="G18" s="253">
        <v>0.18</v>
      </c>
      <c r="H18" s="253">
        <v>0.84</v>
      </c>
      <c r="I18" s="254">
        <v>1.23</v>
      </c>
      <c r="J18" s="253">
        <v>0.02</v>
      </c>
    </row>
    <row r="19" spans="1:10" s="246" customFormat="1">
      <c r="A19" s="263">
        <v>17</v>
      </c>
      <c r="B19" s="264" t="s">
        <v>339</v>
      </c>
      <c r="C19" s="252">
        <v>310.54619200000002</v>
      </c>
      <c r="D19" s="265">
        <v>61122.48</v>
      </c>
      <c r="E19" s="253">
        <v>1.87</v>
      </c>
      <c r="F19" s="253">
        <v>0.94</v>
      </c>
      <c r="G19" s="253">
        <v>0.27</v>
      </c>
      <c r="H19" s="253">
        <v>1.54</v>
      </c>
      <c r="I19" s="254">
        <v>5.81</v>
      </c>
      <c r="J19" s="253">
        <v>0.02</v>
      </c>
    </row>
    <row r="20" spans="1:10" s="246" customFormat="1">
      <c r="A20" s="263">
        <v>18</v>
      </c>
      <c r="B20" s="264" t="s">
        <v>347</v>
      </c>
      <c r="C20" s="252">
        <v>6416.6175899999998</v>
      </c>
      <c r="D20" s="265">
        <v>54645.2</v>
      </c>
      <c r="E20" s="253">
        <v>1.67</v>
      </c>
      <c r="F20" s="253">
        <v>0.63</v>
      </c>
      <c r="G20" s="253">
        <v>0.12</v>
      </c>
      <c r="H20" s="253">
        <v>0.92</v>
      </c>
      <c r="I20" s="254">
        <v>-4.4400000000000004</v>
      </c>
      <c r="J20" s="253">
        <v>0.02</v>
      </c>
    </row>
    <row r="21" spans="1:10" s="246" customFormat="1">
      <c r="A21" s="263">
        <v>19</v>
      </c>
      <c r="B21" s="264" t="s">
        <v>346</v>
      </c>
      <c r="C21" s="252">
        <v>1998.700051</v>
      </c>
      <c r="D21" s="265">
        <v>48168.47</v>
      </c>
      <c r="E21" s="253">
        <v>1.47</v>
      </c>
      <c r="F21" s="253">
        <v>0.82</v>
      </c>
      <c r="G21" s="253">
        <v>0.15</v>
      </c>
      <c r="H21" s="253">
        <v>1.62</v>
      </c>
      <c r="I21" s="254">
        <v>4.87</v>
      </c>
      <c r="J21" s="253">
        <v>0.03</v>
      </c>
    </row>
    <row r="22" spans="1:10" s="246" customFormat="1">
      <c r="A22" s="263">
        <v>20</v>
      </c>
      <c r="B22" s="264" t="s">
        <v>344</v>
      </c>
      <c r="C22" s="252">
        <v>423.23885300000001</v>
      </c>
      <c r="D22" s="265">
        <v>47957.45</v>
      </c>
      <c r="E22" s="253">
        <v>1.47</v>
      </c>
      <c r="F22" s="253">
        <v>1.38</v>
      </c>
      <c r="G22" s="253">
        <v>0.4</v>
      </c>
      <c r="H22" s="253">
        <v>1.21</v>
      </c>
      <c r="I22" s="254">
        <v>4.0599999999999996</v>
      </c>
      <c r="J22" s="253">
        <v>0.02</v>
      </c>
    </row>
    <row r="23" spans="1:10" s="246" customFormat="1">
      <c r="A23" s="263">
        <v>21</v>
      </c>
      <c r="B23" s="264" t="s">
        <v>345</v>
      </c>
      <c r="C23" s="252">
        <v>282.23959880000001</v>
      </c>
      <c r="D23" s="265">
        <v>47421.9</v>
      </c>
      <c r="E23" s="253">
        <v>1.45</v>
      </c>
      <c r="F23" s="253">
        <v>0.56999999999999995</v>
      </c>
      <c r="G23" s="253">
        <v>0.11</v>
      </c>
      <c r="H23" s="253">
        <v>0.97</v>
      </c>
      <c r="I23" s="254">
        <v>3.57</v>
      </c>
      <c r="J23" s="253">
        <v>0.02</v>
      </c>
    </row>
    <row r="24" spans="1:10" s="246" customFormat="1">
      <c r="A24" s="263">
        <v>22</v>
      </c>
      <c r="B24" s="264" t="s">
        <v>342</v>
      </c>
      <c r="C24" s="252">
        <v>95.919779000000005</v>
      </c>
      <c r="D24" s="265">
        <v>46173.29</v>
      </c>
      <c r="E24" s="253">
        <v>1.41</v>
      </c>
      <c r="F24" s="253">
        <v>0.84</v>
      </c>
      <c r="G24" s="253">
        <v>0.2</v>
      </c>
      <c r="H24" s="253">
        <v>1.22</v>
      </c>
      <c r="I24" s="254">
        <v>5.51</v>
      </c>
      <c r="J24" s="253">
        <v>0.02</v>
      </c>
    </row>
    <row r="25" spans="1:10" s="246" customFormat="1">
      <c r="A25" s="263">
        <v>23</v>
      </c>
      <c r="B25" s="264" t="s">
        <v>350</v>
      </c>
      <c r="C25" s="252">
        <v>5231.5896480000001</v>
      </c>
      <c r="D25" s="265">
        <v>42220.5</v>
      </c>
      <c r="E25" s="253">
        <v>1.29</v>
      </c>
      <c r="F25" s="253">
        <v>0.74</v>
      </c>
      <c r="G25" s="253">
        <v>0.21</v>
      </c>
      <c r="H25" s="253">
        <v>1.18</v>
      </c>
      <c r="I25" s="254">
        <v>-7.26</v>
      </c>
      <c r="J25" s="253">
        <v>0.03</v>
      </c>
    </row>
    <row r="26" spans="1:10" s="246" customFormat="1">
      <c r="A26" s="263">
        <v>24</v>
      </c>
      <c r="B26" s="264" t="s">
        <v>807</v>
      </c>
      <c r="C26" s="252">
        <v>6207.4091770000005</v>
      </c>
      <c r="D26" s="265">
        <v>41961.47</v>
      </c>
      <c r="E26" s="253">
        <v>1.28</v>
      </c>
      <c r="F26" s="253">
        <v>0.63</v>
      </c>
      <c r="G26" s="253">
        <v>0.12</v>
      </c>
      <c r="H26" s="253">
        <v>1.47</v>
      </c>
      <c r="I26" s="254">
        <v>4.1100000000000003</v>
      </c>
      <c r="J26" s="253">
        <v>0.03</v>
      </c>
    </row>
    <row r="27" spans="1:10" s="246" customFormat="1">
      <c r="A27" s="263">
        <v>25</v>
      </c>
      <c r="B27" s="264" t="s">
        <v>343</v>
      </c>
      <c r="C27" s="252">
        <v>39.939367599999997</v>
      </c>
      <c r="D27" s="265">
        <v>40106.79</v>
      </c>
      <c r="E27" s="253">
        <v>1.23</v>
      </c>
      <c r="F27" s="253">
        <v>1.0900000000000001</v>
      </c>
      <c r="G27" s="253">
        <v>0.35</v>
      </c>
      <c r="H27" s="253">
        <v>1.42</v>
      </c>
      <c r="I27" s="254">
        <v>-1.08</v>
      </c>
      <c r="J27" s="253">
        <v>0.02</v>
      </c>
    </row>
    <row r="28" spans="1:10" s="246" customFormat="1">
      <c r="A28" s="263">
        <v>26</v>
      </c>
      <c r="B28" s="264" t="s">
        <v>351</v>
      </c>
      <c r="C28" s="252">
        <v>8245.4644000000008</v>
      </c>
      <c r="D28" s="265">
        <v>40307.949999999997</v>
      </c>
      <c r="E28" s="253">
        <v>1.23</v>
      </c>
      <c r="F28" s="253">
        <v>0.79</v>
      </c>
      <c r="G28" s="253">
        <v>0.21</v>
      </c>
      <c r="H28" s="253">
        <v>1.21</v>
      </c>
      <c r="I28" s="254">
        <v>-5.45</v>
      </c>
      <c r="J28" s="253">
        <v>0.03</v>
      </c>
    </row>
    <row r="29" spans="1:10" s="246" customFormat="1">
      <c r="A29" s="263">
        <v>27</v>
      </c>
      <c r="B29" s="264" t="s">
        <v>348</v>
      </c>
      <c r="C29" s="252">
        <v>274.48450800000001</v>
      </c>
      <c r="D29" s="265">
        <v>39370.11</v>
      </c>
      <c r="E29" s="253">
        <v>1.2</v>
      </c>
      <c r="F29" s="253">
        <v>1.17</v>
      </c>
      <c r="G29" s="253">
        <v>0.36</v>
      </c>
      <c r="H29" s="253">
        <v>1.02</v>
      </c>
      <c r="I29" s="254">
        <v>2.17</v>
      </c>
      <c r="J29" s="253">
        <v>0.03</v>
      </c>
    </row>
    <row r="30" spans="1:10" s="246" customFormat="1">
      <c r="A30" s="263">
        <v>28</v>
      </c>
      <c r="B30" s="264" t="s">
        <v>349</v>
      </c>
      <c r="C30" s="252">
        <v>289.36702000000002</v>
      </c>
      <c r="D30" s="265">
        <v>37480.93</v>
      </c>
      <c r="E30" s="253">
        <v>1.1499999999999999</v>
      </c>
      <c r="F30" s="253">
        <v>0.9</v>
      </c>
      <c r="G30" s="253">
        <v>0.32</v>
      </c>
      <c r="H30" s="253">
        <v>0.68</v>
      </c>
      <c r="I30" s="254">
        <v>-2.74</v>
      </c>
      <c r="J30" s="253">
        <v>0.03</v>
      </c>
    </row>
    <row r="31" spans="1:10" s="246" customFormat="1">
      <c r="A31" s="263">
        <v>29</v>
      </c>
      <c r="B31" s="264" t="s">
        <v>353</v>
      </c>
      <c r="C31" s="252">
        <v>90.299070799999996</v>
      </c>
      <c r="D31" s="265">
        <v>35274.11</v>
      </c>
      <c r="E31" s="253">
        <v>1.08</v>
      </c>
      <c r="F31" s="253">
        <v>0.82</v>
      </c>
      <c r="G31" s="253">
        <v>0.13</v>
      </c>
      <c r="H31" s="253">
        <v>0.97</v>
      </c>
      <c r="I31" s="254">
        <v>0.23</v>
      </c>
      <c r="J31" s="253">
        <v>0.02</v>
      </c>
    </row>
    <row r="32" spans="1:10" s="246" customFormat="1">
      <c r="A32" s="263">
        <v>30</v>
      </c>
      <c r="B32" s="264" t="s">
        <v>355</v>
      </c>
      <c r="C32" s="252">
        <v>1446.168496</v>
      </c>
      <c r="D32" s="265">
        <v>34884.19</v>
      </c>
      <c r="E32" s="253">
        <v>1.07</v>
      </c>
      <c r="F32" s="253">
        <v>0.82</v>
      </c>
      <c r="G32" s="253">
        <v>0.15</v>
      </c>
      <c r="H32" s="253">
        <v>1.96</v>
      </c>
      <c r="I32" s="254">
        <v>-1.7</v>
      </c>
      <c r="J32" s="253">
        <v>0.02</v>
      </c>
    </row>
    <row r="33" spans="1:10" s="246" customFormat="1">
      <c r="A33" s="263">
        <v>31</v>
      </c>
      <c r="B33" s="264" t="s">
        <v>352</v>
      </c>
      <c r="C33" s="252">
        <v>82.866370000000003</v>
      </c>
      <c r="D33" s="265">
        <v>34480.089999999997</v>
      </c>
      <c r="E33" s="253">
        <v>1.05</v>
      </c>
      <c r="F33" s="253">
        <v>0.51</v>
      </c>
      <c r="G33" s="253">
        <v>0.08</v>
      </c>
      <c r="H33" s="253">
        <v>1.1200000000000001</v>
      </c>
      <c r="I33" s="254">
        <v>-5.59</v>
      </c>
      <c r="J33" s="253">
        <v>0.02</v>
      </c>
    </row>
    <row r="34" spans="1:10" s="246" customFormat="1">
      <c r="A34" s="263">
        <v>32</v>
      </c>
      <c r="B34" s="264" t="s">
        <v>361</v>
      </c>
      <c r="C34" s="252">
        <v>971.21543899999995</v>
      </c>
      <c r="D34" s="265">
        <v>32347.59</v>
      </c>
      <c r="E34" s="253">
        <v>0.99</v>
      </c>
      <c r="F34" s="253">
        <v>1.62</v>
      </c>
      <c r="G34" s="253">
        <v>0.36</v>
      </c>
      <c r="H34" s="253">
        <v>1.58</v>
      </c>
      <c r="I34" s="254">
        <v>4.24</v>
      </c>
      <c r="J34" s="253">
        <v>0.02</v>
      </c>
    </row>
    <row r="35" spans="1:10" s="246" customFormat="1">
      <c r="A35" s="263">
        <v>33</v>
      </c>
      <c r="B35" s="264" t="s">
        <v>356</v>
      </c>
      <c r="C35" s="252">
        <v>27.210249000000001</v>
      </c>
      <c r="D35" s="265">
        <v>32172.720000000001</v>
      </c>
      <c r="E35" s="253">
        <v>0.98</v>
      </c>
      <c r="F35" s="253">
        <v>0.98</v>
      </c>
      <c r="G35" s="253">
        <v>0.19</v>
      </c>
      <c r="H35" s="253">
        <v>1.78</v>
      </c>
      <c r="I35" s="254">
        <v>4.78</v>
      </c>
      <c r="J35" s="253">
        <v>0.02</v>
      </c>
    </row>
    <row r="36" spans="1:10" s="246" customFormat="1">
      <c r="A36" s="263">
        <v>34</v>
      </c>
      <c r="B36" s="264" t="s">
        <v>357</v>
      </c>
      <c r="C36" s="252">
        <v>93.360303999999999</v>
      </c>
      <c r="D36" s="265">
        <v>31893.65</v>
      </c>
      <c r="E36" s="253">
        <v>0.97</v>
      </c>
      <c r="F36" s="253">
        <v>1.0900000000000001</v>
      </c>
      <c r="G36" s="253">
        <v>0.28999999999999998</v>
      </c>
      <c r="H36" s="253">
        <v>1.76</v>
      </c>
      <c r="I36" s="254">
        <v>8.75</v>
      </c>
      <c r="J36" s="253">
        <v>0.02</v>
      </c>
    </row>
    <row r="37" spans="1:10" s="246" customFormat="1">
      <c r="A37" s="263">
        <v>35</v>
      </c>
      <c r="B37" s="264" t="s">
        <v>360</v>
      </c>
      <c r="C37" s="252">
        <v>486.59124250000002</v>
      </c>
      <c r="D37" s="265">
        <v>31104.47</v>
      </c>
      <c r="E37" s="253">
        <v>0.95</v>
      </c>
      <c r="F37" s="253">
        <v>1.08</v>
      </c>
      <c r="G37" s="253">
        <v>0.25</v>
      </c>
      <c r="H37" s="253">
        <v>1.59</v>
      </c>
      <c r="I37" s="254">
        <v>10.44</v>
      </c>
      <c r="J37" s="253">
        <v>0.02</v>
      </c>
    </row>
    <row r="38" spans="1:10" s="246" customFormat="1">
      <c r="A38" s="263">
        <v>36</v>
      </c>
      <c r="B38" s="264" t="s">
        <v>354</v>
      </c>
      <c r="C38" s="252">
        <v>486.17644480000001</v>
      </c>
      <c r="D38" s="265">
        <v>30893.599999999999</v>
      </c>
      <c r="E38" s="253">
        <v>0.94</v>
      </c>
      <c r="F38" s="253">
        <v>0.55000000000000004</v>
      </c>
      <c r="G38" s="253">
        <v>0.15</v>
      </c>
      <c r="H38" s="253">
        <v>0.8</v>
      </c>
      <c r="I38" s="254">
        <v>6.72</v>
      </c>
      <c r="J38" s="253">
        <v>0.02</v>
      </c>
    </row>
    <row r="39" spans="1:10" s="246" customFormat="1">
      <c r="A39" s="263">
        <v>37</v>
      </c>
      <c r="B39" s="264" t="s">
        <v>359</v>
      </c>
      <c r="C39" s="252">
        <v>160.8943482</v>
      </c>
      <c r="D39" s="265">
        <v>29582.92</v>
      </c>
      <c r="E39" s="253">
        <v>0.9</v>
      </c>
      <c r="F39" s="253">
        <v>0.56000000000000005</v>
      </c>
      <c r="G39" s="253">
        <v>0.1</v>
      </c>
      <c r="H39" s="253">
        <v>1.47</v>
      </c>
      <c r="I39" s="254">
        <v>1.45</v>
      </c>
      <c r="J39" s="253">
        <v>0.03</v>
      </c>
    </row>
    <row r="40" spans="1:10" s="246" customFormat="1">
      <c r="A40" s="263">
        <v>38</v>
      </c>
      <c r="B40" s="264" t="s">
        <v>358</v>
      </c>
      <c r="C40" s="252">
        <v>96.044871999999998</v>
      </c>
      <c r="D40" s="265">
        <v>27890.13</v>
      </c>
      <c r="E40" s="253">
        <v>0.85</v>
      </c>
      <c r="F40" s="253">
        <v>1.04</v>
      </c>
      <c r="G40" s="253">
        <v>0.22</v>
      </c>
      <c r="H40" s="253">
        <v>1.61</v>
      </c>
      <c r="I40" s="254">
        <v>4.1500000000000004</v>
      </c>
      <c r="J40" s="253">
        <v>0.02</v>
      </c>
    </row>
    <row r="41" spans="1:10" s="246" customFormat="1">
      <c r="A41" s="263">
        <v>39</v>
      </c>
      <c r="B41" s="264" t="s">
        <v>368</v>
      </c>
      <c r="C41" s="252">
        <v>1268.4774</v>
      </c>
      <c r="D41" s="265">
        <v>24915.69</v>
      </c>
      <c r="E41" s="253">
        <v>0.76</v>
      </c>
      <c r="F41" s="253">
        <v>0.88</v>
      </c>
      <c r="G41" s="253">
        <v>0.2</v>
      </c>
      <c r="H41" s="253">
        <v>1.49</v>
      </c>
      <c r="I41" s="254">
        <v>10.41</v>
      </c>
      <c r="J41" s="253">
        <v>0.02</v>
      </c>
    </row>
    <row r="42" spans="1:10" s="246" customFormat="1">
      <c r="A42" s="263">
        <v>40</v>
      </c>
      <c r="B42" s="264" t="s">
        <v>362</v>
      </c>
      <c r="C42" s="252">
        <v>414.19035220000001</v>
      </c>
      <c r="D42" s="265">
        <v>24371.48</v>
      </c>
      <c r="E42" s="253">
        <v>0.74</v>
      </c>
      <c r="F42" s="253">
        <v>1.65</v>
      </c>
      <c r="G42" s="253">
        <v>0.32</v>
      </c>
      <c r="H42" s="253">
        <v>1.47</v>
      </c>
      <c r="I42" s="254">
        <v>2.86</v>
      </c>
      <c r="J42" s="253">
        <v>0.04</v>
      </c>
    </row>
    <row r="43" spans="1:10" s="246" customFormat="1">
      <c r="A43" s="263">
        <v>41</v>
      </c>
      <c r="B43" s="264" t="s">
        <v>366</v>
      </c>
      <c r="C43" s="252">
        <v>206.63923489999999</v>
      </c>
      <c r="D43" s="265">
        <v>23618.240000000002</v>
      </c>
      <c r="E43" s="253">
        <v>0.72</v>
      </c>
      <c r="F43" s="253">
        <v>1.74</v>
      </c>
      <c r="G43" s="253">
        <v>0.28999999999999998</v>
      </c>
      <c r="H43" s="253">
        <v>1.91</v>
      </c>
      <c r="I43" s="254">
        <v>-2.95</v>
      </c>
      <c r="J43" s="253">
        <v>0.03</v>
      </c>
    </row>
    <row r="44" spans="1:10" s="246" customFormat="1">
      <c r="A44" s="263">
        <v>42</v>
      </c>
      <c r="B44" s="264" t="s">
        <v>363</v>
      </c>
      <c r="C44" s="252">
        <v>30.52074</v>
      </c>
      <c r="D44" s="265">
        <v>19762.099999999999</v>
      </c>
      <c r="E44" s="253">
        <v>0.6</v>
      </c>
      <c r="F44" s="253">
        <v>1.1299999999999999</v>
      </c>
      <c r="G44" s="253">
        <v>0.31</v>
      </c>
      <c r="H44" s="253">
        <v>1.68</v>
      </c>
      <c r="I44" s="254">
        <v>-2.4700000000000002</v>
      </c>
      <c r="J44" s="253">
        <v>0.03</v>
      </c>
    </row>
    <row r="45" spans="1:10" s="246" customFormat="1">
      <c r="A45" s="263">
        <v>43</v>
      </c>
      <c r="B45" s="264" t="s">
        <v>365</v>
      </c>
      <c r="C45" s="252">
        <v>58.516958600000002</v>
      </c>
      <c r="D45" s="265">
        <v>19021.29</v>
      </c>
      <c r="E45" s="253">
        <v>0.57999999999999996</v>
      </c>
      <c r="F45" s="253">
        <v>1.1499999999999999</v>
      </c>
      <c r="G45" s="253">
        <v>0.24</v>
      </c>
      <c r="H45" s="253">
        <v>2.17</v>
      </c>
      <c r="I45" s="254">
        <v>-0.67</v>
      </c>
      <c r="J45" s="253">
        <v>0.02</v>
      </c>
    </row>
    <row r="46" spans="1:10" s="246" customFormat="1">
      <c r="A46" s="263">
        <v>44</v>
      </c>
      <c r="B46" s="264" t="s">
        <v>364</v>
      </c>
      <c r="C46" s="252">
        <v>397.12904579999997</v>
      </c>
      <c r="D46" s="265">
        <v>16850.09</v>
      </c>
      <c r="E46" s="253">
        <v>0.52</v>
      </c>
      <c r="F46" s="253">
        <v>1.23</v>
      </c>
      <c r="G46" s="253">
        <v>0.37</v>
      </c>
      <c r="H46" s="253">
        <v>1.55</v>
      </c>
      <c r="I46" s="254">
        <v>0.13</v>
      </c>
      <c r="J46" s="253">
        <v>0.03</v>
      </c>
    </row>
    <row r="47" spans="1:10" s="246" customFormat="1">
      <c r="A47" s="263">
        <v>45</v>
      </c>
      <c r="B47" s="264" t="s">
        <v>371</v>
      </c>
      <c r="C47" s="252">
        <v>460.83191959999999</v>
      </c>
      <c r="D47" s="265">
        <v>15615.98</v>
      </c>
      <c r="E47" s="253">
        <v>0.48</v>
      </c>
      <c r="F47" s="253">
        <v>1.44</v>
      </c>
      <c r="G47" s="253">
        <v>0.23</v>
      </c>
      <c r="H47" s="253">
        <v>3.18</v>
      </c>
      <c r="I47" s="254">
        <v>0.09</v>
      </c>
      <c r="J47" s="253">
        <v>0.03</v>
      </c>
    </row>
    <row r="48" spans="1:10" s="246" customFormat="1">
      <c r="A48" s="263">
        <v>46</v>
      </c>
      <c r="B48" s="264" t="s">
        <v>372</v>
      </c>
      <c r="C48" s="252">
        <v>270.477351</v>
      </c>
      <c r="D48" s="265">
        <v>14968.76</v>
      </c>
      <c r="E48" s="253">
        <v>0.46</v>
      </c>
      <c r="F48" s="253">
        <v>0.97</v>
      </c>
      <c r="G48" s="253">
        <v>0.25</v>
      </c>
      <c r="H48" s="253">
        <v>1.1599999999999999</v>
      </c>
      <c r="I48" s="254">
        <v>3.51</v>
      </c>
      <c r="J48" s="253">
        <v>0.04</v>
      </c>
    </row>
    <row r="49" spans="1:10" s="246" customFormat="1">
      <c r="A49" s="263">
        <v>47</v>
      </c>
      <c r="B49" s="264" t="s">
        <v>373</v>
      </c>
      <c r="C49" s="252">
        <v>489.52</v>
      </c>
      <c r="D49" s="265">
        <v>14711.67</v>
      </c>
      <c r="E49" s="253">
        <v>0.45</v>
      </c>
      <c r="F49" s="253">
        <v>1.39</v>
      </c>
      <c r="G49" s="253">
        <v>0.24</v>
      </c>
      <c r="H49" s="253">
        <v>2.23</v>
      </c>
      <c r="I49" s="254">
        <v>18.53</v>
      </c>
      <c r="J49" s="253">
        <v>0.03</v>
      </c>
    </row>
    <row r="50" spans="1:10" s="246" customFormat="1">
      <c r="A50" s="263">
        <v>48</v>
      </c>
      <c r="B50" s="264" t="s">
        <v>367</v>
      </c>
      <c r="C50" s="252">
        <v>1849.608246</v>
      </c>
      <c r="D50" s="265">
        <v>14721.03</v>
      </c>
      <c r="E50" s="253">
        <v>0.45</v>
      </c>
      <c r="F50" s="253">
        <v>0.56000000000000005</v>
      </c>
      <c r="G50" s="253">
        <v>0.05</v>
      </c>
      <c r="H50" s="253">
        <v>2.06</v>
      </c>
      <c r="I50" s="254">
        <v>-3.25</v>
      </c>
      <c r="J50" s="253">
        <v>0.03</v>
      </c>
    </row>
    <row r="51" spans="1:10" s="246" customFormat="1">
      <c r="A51" s="263">
        <v>49</v>
      </c>
      <c r="B51" s="264" t="s">
        <v>374</v>
      </c>
      <c r="C51" s="252">
        <v>3601.689265</v>
      </c>
      <c r="D51" s="265">
        <v>14186.69</v>
      </c>
      <c r="E51" s="253">
        <v>0.43</v>
      </c>
      <c r="F51" s="253">
        <v>0.8</v>
      </c>
      <c r="G51" s="253">
        <v>0.05</v>
      </c>
      <c r="H51" s="253">
        <v>2.5</v>
      </c>
      <c r="I51" s="254">
        <v>5.22</v>
      </c>
      <c r="J51" s="253">
        <v>0.04</v>
      </c>
    </row>
    <row r="52" spans="1:10" s="246" customFormat="1">
      <c r="A52" s="263">
        <v>50</v>
      </c>
      <c r="B52" s="264" t="s">
        <v>369</v>
      </c>
      <c r="C52" s="252">
        <v>101.7004582</v>
      </c>
      <c r="D52" s="265">
        <v>14034.66</v>
      </c>
      <c r="E52" s="253">
        <v>0.43</v>
      </c>
      <c r="F52" s="253">
        <v>1.62</v>
      </c>
      <c r="G52" s="253">
        <v>0.33</v>
      </c>
      <c r="H52" s="253">
        <v>2.9</v>
      </c>
      <c r="I52" s="254">
        <v>-17.100000000000001</v>
      </c>
      <c r="J52" s="253">
        <v>0.04</v>
      </c>
    </row>
    <row r="53" spans="1:10" s="246" customFormat="1">
      <c r="A53" s="263">
        <v>51</v>
      </c>
      <c r="B53" s="264" t="s">
        <v>370</v>
      </c>
      <c r="C53" s="252">
        <v>187.787173</v>
      </c>
      <c r="D53" s="265">
        <v>11927.77</v>
      </c>
      <c r="E53" s="253">
        <v>0.36</v>
      </c>
      <c r="F53" s="253">
        <v>1.04</v>
      </c>
      <c r="G53" s="253">
        <v>0.35</v>
      </c>
      <c r="H53" s="253">
        <v>1.76</v>
      </c>
      <c r="I53" s="254">
        <v>-0.14000000000000001</v>
      </c>
      <c r="J53" s="253">
        <v>0.03</v>
      </c>
    </row>
    <row r="54" spans="1:10" s="246" customFormat="1">
      <c r="A54" s="377"/>
      <c r="B54" s="378"/>
      <c r="C54" s="374"/>
      <c r="D54" s="379"/>
      <c r="E54" s="375"/>
      <c r="F54" s="375"/>
      <c r="G54" s="375"/>
      <c r="H54" s="375"/>
      <c r="I54" s="380"/>
      <c r="J54" s="375"/>
    </row>
    <row r="55" spans="1:10" s="255" customFormat="1" ht="25.5" customHeight="1">
      <c r="A55" s="1306" t="s">
        <v>255</v>
      </c>
      <c r="B55" s="1306"/>
      <c r="C55" s="1306"/>
      <c r="D55" s="1306"/>
      <c r="E55" s="1306"/>
      <c r="F55" s="1306"/>
      <c r="G55" s="1306"/>
      <c r="H55" s="1306"/>
      <c r="I55" s="1306"/>
      <c r="J55" s="1306"/>
    </row>
    <row r="56" spans="1:10" s="255" customFormat="1" ht="28.5" customHeight="1">
      <c r="A56" s="1306" t="s">
        <v>250</v>
      </c>
      <c r="B56" s="1306"/>
      <c r="C56" s="1306"/>
      <c r="D56" s="1306"/>
      <c r="E56" s="1306"/>
      <c r="F56" s="1306"/>
      <c r="G56" s="1306"/>
      <c r="H56" s="1306"/>
      <c r="I56" s="1306"/>
      <c r="J56" s="1306"/>
    </row>
    <row r="57" spans="1:10" s="255" customFormat="1" ht="12">
      <c r="A57" s="1306" t="s">
        <v>256</v>
      </c>
      <c r="B57" s="1306"/>
      <c r="C57" s="1306"/>
      <c r="D57" s="1306"/>
      <c r="E57" s="1306"/>
      <c r="F57" s="1306"/>
      <c r="G57" s="1306"/>
      <c r="H57" s="1306"/>
      <c r="I57" s="1306"/>
      <c r="J57" s="1306"/>
    </row>
    <row r="58" spans="1:10" s="255" customFormat="1" ht="25.5" customHeight="1">
      <c r="A58" s="1306" t="s">
        <v>252</v>
      </c>
      <c r="B58" s="1306"/>
      <c r="C58" s="1306"/>
      <c r="D58" s="1306"/>
      <c r="E58" s="1306"/>
      <c r="F58" s="1306"/>
      <c r="G58" s="1306"/>
      <c r="H58" s="1306"/>
      <c r="I58" s="1306"/>
      <c r="J58" s="1306"/>
    </row>
    <row r="59" spans="1:10" s="255" customFormat="1" ht="12">
      <c r="A59" s="1306" t="s">
        <v>257</v>
      </c>
      <c r="B59" s="1306"/>
      <c r="C59" s="1306"/>
      <c r="D59" s="1306"/>
      <c r="E59" s="1306"/>
      <c r="F59" s="1306"/>
      <c r="G59" s="1306"/>
      <c r="H59" s="1306"/>
      <c r="I59" s="1306"/>
      <c r="J59" s="1306"/>
    </row>
    <row r="60" spans="1:10" s="312" customFormat="1" ht="24.75" customHeight="1">
      <c r="A60" s="1307" t="s">
        <v>313</v>
      </c>
      <c r="B60" s="1307"/>
      <c r="C60" s="1307"/>
      <c r="D60" s="1307"/>
      <c r="E60" s="1307"/>
      <c r="F60" s="1307"/>
      <c r="G60" s="1307"/>
      <c r="H60" s="1307"/>
      <c r="I60" s="1307"/>
      <c r="J60" s="1307"/>
    </row>
    <row r="61" spans="1:10" s="256" customFormat="1" ht="12">
      <c r="A61" s="1303" t="s">
        <v>236</v>
      </c>
      <c r="B61" s="1303"/>
      <c r="C61" s="381"/>
      <c r="D61" s="381"/>
      <c r="E61" s="381"/>
      <c r="F61" s="381"/>
      <c r="G61" s="381"/>
      <c r="H61" s="381"/>
      <c r="I61" s="381"/>
      <c r="J61" s="382"/>
    </row>
  </sheetData>
  <mergeCells count="8">
    <mergeCell ref="A60:J60"/>
    <mergeCell ref="A61:B61"/>
    <mergeCell ref="A1:J1"/>
    <mergeCell ref="A55:J55"/>
    <mergeCell ref="A56:J56"/>
    <mergeCell ref="A57:J57"/>
    <mergeCell ref="A58:J58"/>
    <mergeCell ref="A59:J59"/>
  </mergeCells>
  <pageMargins left="0.2" right="0.2" top="0.25" bottom="0.25" header="0.05" footer="0.05"/>
  <pageSetup scale="90" orientation="portrait" r:id="rId1"/>
  <headerFooter alignWithMargins="0"/>
</worksheet>
</file>

<file path=xl/worksheets/sheet25.xml><?xml version="1.0" encoding="utf-8"?>
<worksheet xmlns="http://schemas.openxmlformats.org/spreadsheetml/2006/main" xmlns:r="http://schemas.openxmlformats.org/officeDocument/2006/relationships">
  <sheetPr codeName="Sheet25">
    <tabColor rgb="FF92D050"/>
  </sheetPr>
  <dimension ref="A1:L19"/>
  <sheetViews>
    <sheetView zoomScaleSheetLayoutView="100" workbookViewId="0">
      <selection activeCell="K22" sqref="K22"/>
    </sheetView>
  </sheetViews>
  <sheetFormatPr defaultColWidth="9.140625" defaultRowHeight="12.75"/>
  <cols>
    <col min="1" max="1" width="7.85546875" style="258" customWidth="1"/>
    <col min="2" max="2" width="9.7109375" style="258" customWidth="1"/>
    <col min="3" max="3" width="9.140625" style="258" customWidth="1"/>
    <col min="4" max="4" width="9.28515625" style="258" customWidth="1"/>
    <col min="5" max="6" width="8.42578125" style="258" customWidth="1"/>
    <col min="7" max="7" width="8.7109375" style="258" customWidth="1"/>
    <col min="8" max="16384" width="9.140625" style="258"/>
  </cols>
  <sheetData>
    <row r="1" spans="1:12" ht="19.5" customHeight="1">
      <c r="A1" s="1310" t="s">
        <v>19</v>
      </c>
      <c r="B1" s="1310"/>
      <c r="C1" s="1310"/>
      <c r="D1" s="1310"/>
      <c r="E1" s="1310"/>
      <c r="F1" s="1310"/>
      <c r="G1" s="1310"/>
      <c r="H1" s="1310"/>
      <c r="I1" s="267"/>
      <c r="J1" s="267"/>
    </row>
    <row r="2" spans="1:12">
      <c r="A2" s="1311" t="s">
        <v>108</v>
      </c>
      <c r="B2" s="1313" t="s">
        <v>154</v>
      </c>
      <c r="C2" s="1314"/>
      <c r="D2" s="1315"/>
      <c r="E2" s="1313" t="s">
        <v>153</v>
      </c>
      <c r="F2" s="1314"/>
      <c r="G2" s="1315"/>
    </row>
    <row r="3" spans="1:12" ht="42" customHeight="1">
      <c r="A3" s="1312"/>
      <c r="B3" s="268" t="s">
        <v>258</v>
      </c>
      <c r="C3" s="268" t="s">
        <v>259</v>
      </c>
      <c r="D3" s="268" t="s">
        <v>260</v>
      </c>
      <c r="E3" s="268" t="s">
        <v>258</v>
      </c>
      <c r="F3" s="268" t="s">
        <v>259</v>
      </c>
      <c r="G3" s="268" t="s">
        <v>260</v>
      </c>
    </row>
    <row r="4" spans="1:12" ht="12.75" customHeight="1">
      <c r="A4" s="323" t="s">
        <v>269</v>
      </c>
      <c r="B4" s="325">
        <v>1896</v>
      </c>
      <c r="C4" s="325">
        <v>1876</v>
      </c>
      <c r="D4" s="326">
        <v>1.0106609808102345</v>
      </c>
      <c r="E4" s="325">
        <v>858</v>
      </c>
      <c r="F4" s="325">
        <v>698</v>
      </c>
      <c r="G4" s="326">
        <v>1.2292263610315186</v>
      </c>
    </row>
    <row r="5" spans="1:12" ht="12.75" customHeight="1">
      <c r="A5" s="323" t="s">
        <v>270</v>
      </c>
      <c r="B5" s="325">
        <v>2119</v>
      </c>
      <c r="C5" s="325">
        <v>1660</v>
      </c>
      <c r="D5" s="326">
        <v>1.2765060240963855</v>
      </c>
      <c r="E5" s="325">
        <v>962</v>
      </c>
      <c r="F5" s="325">
        <v>641</v>
      </c>
      <c r="G5" s="326">
        <v>1.500780031201248</v>
      </c>
      <c r="I5" s="395"/>
      <c r="J5" s="395"/>
      <c r="K5" s="395"/>
      <c r="L5" s="395"/>
    </row>
    <row r="6" spans="1:12" ht="12.75" customHeight="1">
      <c r="A6" s="242">
        <v>42461</v>
      </c>
      <c r="B6" s="269">
        <v>2290</v>
      </c>
      <c r="C6" s="269">
        <v>1074</v>
      </c>
      <c r="D6" s="270">
        <v>2.13</v>
      </c>
      <c r="E6" s="269">
        <v>1248</v>
      </c>
      <c r="F6" s="269">
        <v>336</v>
      </c>
      <c r="G6" s="270">
        <v>3.7142857142857144</v>
      </c>
    </row>
    <row r="7" spans="1:12" ht="12.75" customHeight="1">
      <c r="A7" s="242">
        <v>42491</v>
      </c>
      <c r="B7" s="269">
        <v>1682</v>
      </c>
      <c r="C7" s="269">
        <v>1688</v>
      </c>
      <c r="D7" s="270">
        <v>1</v>
      </c>
      <c r="E7" s="269">
        <v>802</v>
      </c>
      <c r="F7" s="269">
        <v>777</v>
      </c>
      <c r="G7" s="270">
        <v>1.0321750321750323</v>
      </c>
    </row>
    <row r="8" spans="1:12" ht="12.75" customHeight="1">
      <c r="A8" s="242">
        <v>42522</v>
      </c>
      <c r="B8" s="269">
        <v>1714</v>
      </c>
      <c r="C8" s="269">
        <v>1712</v>
      </c>
      <c r="D8" s="270">
        <v>1</v>
      </c>
      <c r="E8" s="269">
        <v>943</v>
      </c>
      <c r="F8" s="269">
        <v>644</v>
      </c>
      <c r="G8" s="270">
        <v>1.4642857142857142</v>
      </c>
    </row>
    <row r="9" spans="1:12" s="271" customFormat="1" ht="12.75" customHeight="1">
      <c r="A9" s="242">
        <v>42552</v>
      </c>
      <c r="B9" s="269">
        <v>2524</v>
      </c>
      <c r="C9" s="269">
        <v>929</v>
      </c>
      <c r="D9" s="270">
        <v>2.72</v>
      </c>
      <c r="E9" s="269">
        <v>1341</v>
      </c>
      <c r="F9" s="269">
        <v>253</v>
      </c>
      <c r="G9" s="270">
        <v>5.3003952569169961</v>
      </c>
      <c r="I9" s="258"/>
    </row>
    <row r="10" spans="1:12" s="271" customFormat="1" ht="12.75" customHeight="1">
      <c r="A10" s="242">
        <v>42586</v>
      </c>
      <c r="B10" s="269">
        <v>1608</v>
      </c>
      <c r="C10" s="269">
        <v>1883</v>
      </c>
      <c r="D10" s="270">
        <v>0.85395645246946394</v>
      </c>
      <c r="E10" s="269">
        <v>726</v>
      </c>
      <c r="F10" s="269">
        <v>883</v>
      </c>
      <c r="G10" s="270">
        <v>0.822197055492639</v>
      </c>
      <c r="I10" s="258"/>
    </row>
    <row r="11" spans="1:12" s="271" customFormat="1" ht="12.75" customHeight="1">
      <c r="A11" s="242">
        <v>42617</v>
      </c>
      <c r="B11" s="269">
        <v>1901</v>
      </c>
      <c r="C11" s="269">
        <v>1604</v>
      </c>
      <c r="D11" s="270">
        <v>1.1851620947630923</v>
      </c>
      <c r="E11" s="269">
        <v>907</v>
      </c>
      <c r="F11" s="269">
        <v>709</v>
      </c>
      <c r="G11" s="270">
        <v>1.2792665726375176</v>
      </c>
      <c r="I11" s="258"/>
    </row>
    <row r="12" spans="1:12" s="271" customFormat="1" ht="12.75" customHeight="1">
      <c r="A12" s="402">
        <v>42647</v>
      </c>
      <c r="B12" s="403">
        <v>2370</v>
      </c>
      <c r="C12" s="403">
        <v>1198</v>
      </c>
      <c r="D12" s="404">
        <v>1.978297161936561</v>
      </c>
      <c r="E12" s="403">
        <v>1093</v>
      </c>
      <c r="F12" s="403">
        <v>532</v>
      </c>
      <c r="G12" s="404">
        <v>2.0545112781954886</v>
      </c>
      <c r="I12" s="258"/>
    </row>
    <row r="13" spans="1:12" s="271" customFormat="1" ht="12.75" customHeight="1">
      <c r="A13" s="402">
        <v>42678</v>
      </c>
      <c r="B13" s="403">
        <v>1289</v>
      </c>
      <c r="C13" s="403">
        <v>2271</v>
      </c>
      <c r="D13" s="404">
        <v>0.56759136944077504</v>
      </c>
      <c r="E13" s="403">
        <v>313</v>
      </c>
      <c r="F13" s="403">
        <v>1325</v>
      </c>
      <c r="G13" s="404">
        <v>0.23622641509433961</v>
      </c>
      <c r="I13" s="258"/>
    </row>
    <row r="14" spans="1:12" s="271" customFormat="1" ht="12.75" customHeight="1">
      <c r="A14" s="402">
        <v>42708</v>
      </c>
      <c r="B14" s="403">
        <v>1333</v>
      </c>
      <c r="C14" s="403">
        <v>2162</v>
      </c>
      <c r="D14" s="404">
        <v>0.61655874190564297</v>
      </c>
      <c r="E14" s="403">
        <v>530</v>
      </c>
      <c r="F14" s="403">
        <v>1109</v>
      </c>
      <c r="G14" s="404">
        <v>0.47790802524797116</v>
      </c>
      <c r="I14" s="258"/>
    </row>
    <row r="15" spans="1:12" s="271" customFormat="1" ht="12.75" customHeight="1">
      <c r="A15" s="402">
        <v>42739</v>
      </c>
      <c r="B15" s="403">
        <v>2139</v>
      </c>
      <c r="C15" s="403">
        <v>1149</v>
      </c>
      <c r="D15" s="404">
        <v>1.8616187989556137</v>
      </c>
      <c r="E15" s="403">
        <v>1328</v>
      </c>
      <c r="F15" s="403">
        <v>317</v>
      </c>
      <c r="G15" s="404">
        <v>4.1892744479495265</v>
      </c>
      <c r="I15" s="258"/>
    </row>
    <row r="16" spans="1:12" s="271" customFormat="1" ht="12.75" customHeight="1">
      <c r="A16" s="402">
        <v>42770</v>
      </c>
      <c r="B16" s="403">
        <v>2195</v>
      </c>
      <c r="C16" s="403">
        <v>1129</v>
      </c>
      <c r="D16" s="404">
        <v>1.9441984056687334</v>
      </c>
      <c r="E16" s="403">
        <v>1078</v>
      </c>
      <c r="F16" s="403">
        <v>590</v>
      </c>
      <c r="G16" s="404">
        <v>1.8271186440677967</v>
      </c>
      <c r="I16" s="258"/>
    </row>
    <row r="18" spans="1:12">
      <c r="A18" s="1316" t="s">
        <v>261</v>
      </c>
      <c r="B18" s="1316"/>
      <c r="C18" s="1316"/>
      <c r="D18" s="1316"/>
      <c r="E18" s="1316"/>
      <c r="F18" s="1316"/>
      <c r="G18" s="1316"/>
      <c r="L18" s="258" t="s">
        <v>235</v>
      </c>
    </row>
    <row r="19" spans="1:12">
      <c r="A19" s="235" t="s">
        <v>237</v>
      </c>
      <c r="B19" s="235"/>
      <c r="C19" s="272"/>
      <c r="D19" s="272"/>
      <c r="E19" s="236"/>
      <c r="F19" s="236"/>
      <c r="G19" s="236"/>
    </row>
  </sheetData>
  <mergeCells count="5">
    <mergeCell ref="A1:H1"/>
    <mergeCell ref="A2:A3"/>
    <mergeCell ref="B2:D2"/>
    <mergeCell ref="E2:G2"/>
    <mergeCell ref="A18:G18"/>
  </mergeCells>
  <pageMargins left="0.75" right="0.75" top="1" bottom="1" header="0.5" footer="0.5"/>
  <pageSetup scale="88" orientation="portrait" r:id="rId1"/>
  <headerFooter alignWithMargins="0"/>
</worksheet>
</file>

<file path=xl/worksheets/sheet26.xml><?xml version="1.0" encoding="utf-8"?>
<worksheet xmlns="http://schemas.openxmlformats.org/spreadsheetml/2006/main" xmlns:r="http://schemas.openxmlformats.org/officeDocument/2006/relationships">
  <sheetPr codeName="Sheet26">
    <tabColor rgb="FF92D050"/>
  </sheetPr>
  <dimension ref="A1:M33"/>
  <sheetViews>
    <sheetView zoomScaleSheetLayoutView="100" workbookViewId="0">
      <selection activeCell="A21" sqref="A21"/>
    </sheetView>
  </sheetViews>
  <sheetFormatPr defaultColWidth="9.140625" defaultRowHeight="12.75"/>
  <cols>
    <col min="1" max="1" width="7.85546875" style="189" customWidth="1"/>
    <col min="2" max="7" width="10.140625" style="189" customWidth="1"/>
    <col min="8" max="16384" width="9.140625" style="189"/>
  </cols>
  <sheetData>
    <row r="1" spans="1:13" ht="15.75">
      <c r="A1" s="1322" t="s">
        <v>20</v>
      </c>
      <c r="B1" s="1322"/>
      <c r="C1" s="1322"/>
      <c r="D1" s="1322"/>
      <c r="E1" s="1322"/>
      <c r="F1" s="1322"/>
      <c r="G1" s="1322"/>
    </row>
    <row r="2" spans="1:13">
      <c r="A2" s="1323" t="s">
        <v>406</v>
      </c>
      <c r="B2" s="1326" t="s">
        <v>405</v>
      </c>
      <c r="C2" s="1326"/>
      <c r="D2" s="1326"/>
      <c r="E2" s="1326" t="s">
        <v>153</v>
      </c>
      <c r="F2" s="1326"/>
      <c r="G2" s="1326"/>
    </row>
    <row r="3" spans="1:13" ht="21.6" customHeight="1">
      <c r="A3" s="1324"/>
      <c r="B3" s="1231" t="s">
        <v>183</v>
      </c>
      <c r="C3" s="1317" t="s">
        <v>403</v>
      </c>
      <c r="D3" s="1319" t="s">
        <v>402</v>
      </c>
      <c r="E3" s="1231" t="s">
        <v>404</v>
      </c>
      <c r="F3" s="1317" t="s">
        <v>403</v>
      </c>
      <c r="G3" s="1319" t="s">
        <v>402</v>
      </c>
    </row>
    <row r="4" spans="1:13" ht="27.75" customHeight="1">
      <c r="A4" s="1325"/>
      <c r="B4" s="1232"/>
      <c r="C4" s="1318"/>
      <c r="D4" s="1320"/>
      <c r="E4" s="1232"/>
      <c r="F4" s="1318"/>
      <c r="G4" s="1320"/>
      <c r="I4" s="233"/>
      <c r="J4" s="233"/>
      <c r="K4" s="233"/>
      <c r="L4" s="233"/>
      <c r="M4" s="233"/>
    </row>
    <row r="5" spans="1:13" ht="13.5" customHeight="1">
      <c r="A5" s="441" t="s">
        <v>269</v>
      </c>
      <c r="B5" s="443">
        <v>5911</v>
      </c>
      <c r="C5" s="443">
        <v>2721</v>
      </c>
      <c r="D5" s="442">
        <v>46.032820165792593</v>
      </c>
      <c r="E5" s="444">
        <v>1808</v>
      </c>
      <c r="F5" s="443">
        <v>1563</v>
      </c>
      <c r="G5" s="442">
        <v>86.44911504424779</v>
      </c>
      <c r="H5" s="430"/>
      <c r="J5" s="233"/>
    </row>
    <row r="6" spans="1:13" ht="15.75" customHeight="1">
      <c r="A6" s="441" t="s">
        <v>270</v>
      </c>
      <c r="B6" s="440">
        <v>5807</v>
      </c>
      <c r="C6" s="440">
        <v>2981</v>
      </c>
      <c r="D6" s="439">
        <v>51.334596177027727</v>
      </c>
      <c r="E6" s="438">
        <v>1850</v>
      </c>
      <c r="F6" s="438">
        <v>1648</v>
      </c>
      <c r="G6" s="437">
        <v>89.081081081081081</v>
      </c>
      <c r="H6" s="414"/>
      <c r="J6" s="233"/>
    </row>
    <row r="7" spans="1:13" ht="15" customHeight="1">
      <c r="A7" s="419">
        <v>42464</v>
      </c>
      <c r="B7" s="436">
        <v>5928</v>
      </c>
      <c r="C7" s="436">
        <v>2637</v>
      </c>
      <c r="D7" s="423">
        <v>44.483805668016196</v>
      </c>
      <c r="E7" s="435">
        <v>1806</v>
      </c>
      <c r="F7" s="434">
        <v>1561</v>
      </c>
      <c r="G7" s="421">
        <v>86.434108527131784</v>
      </c>
      <c r="H7" s="430"/>
      <c r="J7" s="233"/>
    </row>
    <row r="8" spans="1:13" ht="15" customHeight="1">
      <c r="A8" s="419">
        <v>42494</v>
      </c>
      <c r="B8" s="436">
        <v>5948</v>
      </c>
      <c r="C8" s="436">
        <v>2714</v>
      </c>
      <c r="D8" s="423">
        <v>45.628782784129115</v>
      </c>
      <c r="E8" s="435">
        <v>1811</v>
      </c>
      <c r="F8" s="434">
        <v>1566</v>
      </c>
      <c r="G8" s="421">
        <v>86.471562672556601</v>
      </c>
      <c r="H8" s="430"/>
      <c r="J8" s="233"/>
    </row>
    <row r="9" spans="1:13" ht="15" customHeight="1">
      <c r="A9" s="419">
        <v>42525</v>
      </c>
      <c r="B9" s="436">
        <v>5962</v>
      </c>
      <c r="C9" s="436">
        <v>2804</v>
      </c>
      <c r="D9" s="423">
        <v>47.031197584703122</v>
      </c>
      <c r="E9" s="435">
        <v>1822</v>
      </c>
      <c r="F9" s="434">
        <v>1575</v>
      </c>
      <c r="G9" s="421">
        <v>86.443468715697037</v>
      </c>
      <c r="H9" s="430"/>
      <c r="J9" s="233"/>
    </row>
    <row r="10" spans="1:13" ht="15" customHeight="1">
      <c r="A10" s="419">
        <v>42555</v>
      </c>
      <c r="B10" s="436">
        <v>5985</v>
      </c>
      <c r="C10" s="436">
        <v>2869</v>
      </c>
      <c r="D10" s="423">
        <v>47.936507936507937</v>
      </c>
      <c r="E10" s="435">
        <v>1839</v>
      </c>
      <c r="F10" s="434">
        <v>1592</v>
      </c>
      <c r="G10" s="421">
        <v>86.6</v>
      </c>
      <c r="H10" s="430"/>
      <c r="J10" s="233"/>
    </row>
    <row r="11" spans="1:13" ht="15" customHeight="1">
      <c r="A11" s="419">
        <v>42586</v>
      </c>
      <c r="B11" s="418">
        <v>5816</v>
      </c>
      <c r="C11" s="418">
        <v>2877</v>
      </c>
      <c r="D11" s="433">
        <v>49.466987620357635</v>
      </c>
      <c r="E11" s="432">
        <v>1831</v>
      </c>
      <c r="F11" s="431">
        <v>1598</v>
      </c>
      <c r="G11" s="421">
        <v>87.3</v>
      </c>
      <c r="H11" s="430"/>
      <c r="J11" s="429"/>
    </row>
    <row r="12" spans="1:13" ht="15" customHeight="1">
      <c r="A12" s="419">
        <v>42617</v>
      </c>
      <c r="B12" s="418">
        <v>5843</v>
      </c>
      <c r="C12" s="418">
        <v>2853</v>
      </c>
      <c r="D12" s="423">
        <v>48.827657025500599</v>
      </c>
      <c r="E12" s="428">
        <v>1822</v>
      </c>
      <c r="F12" s="427">
        <v>1608</v>
      </c>
      <c r="G12" s="426">
        <v>88.254665203073543</v>
      </c>
      <c r="H12" s="414"/>
      <c r="J12" s="233"/>
      <c r="K12" s="224"/>
    </row>
    <row r="13" spans="1:13" ht="15" customHeight="1">
      <c r="A13" s="425">
        <v>42647</v>
      </c>
      <c r="B13" s="424">
        <v>5867</v>
      </c>
      <c r="C13" s="424">
        <v>2646</v>
      </c>
      <c r="D13" s="423">
        <v>45.099710243736155</v>
      </c>
      <c r="E13" s="422">
        <v>1836</v>
      </c>
      <c r="F13" s="422">
        <v>1621</v>
      </c>
      <c r="G13" s="421">
        <v>88.29</v>
      </c>
      <c r="H13" s="420"/>
      <c r="J13" s="233"/>
    </row>
    <row r="14" spans="1:13" ht="15" customHeight="1">
      <c r="A14" s="419">
        <v>42678</v>
      </c>
      <c r="B14" s="418">
        <v>5870</v>
      </c>
      <c r="C14" s="418">
        <v>2773</v>
      </c>
      <c r="D14" s="417">
        <f>C14/B14*100</f>
        <v>47.240204429301535</v>
      </c>
      <c r="E14" s="416">
        <v>1833</v>
      </c>
      <c r="F14" s="416">
        <v>1621</v>
      </c>
      <c r="G14" s="415">
        <v>88.434260774686308</v>
      </c>
      <c r="H14" s="414"/>
      <c r="J14" s="233"/>
    </row>
    <row r="15" spans="1:13" ht="15" customHeight="1">
      <c r="A15" s="1075">
        <v>42708</v>
      </c>
      <c r="B15" s="1073">
        <v>5820</v>
      </c>
      <c r="C15" s="424">
        <v>2789</v>
      </c>
      <c r="D15" s="1111">
        <f>C15/B15*100</f>
        <v>47.920962199312719</v>
      </c>
      <c r="E15" s="1074">
        <v>1840</v>
      </c>
      <c r="F15" s="1112">
        <v>1629</v>
      </c>
      <c r="G15" s="1113">
        <f>F15/E15*100</f>
        <v>88.532608695652172</v>
      </c>
      <c r="H15" s="420"/>
      <c r="J15" s="233"/>
    </row>
    <row r="16" spans="1:13" ht="15" customHeight="1">
      <c r="A16" s="1114">
        <v>42739</v>
      </c>
      <c r="B16" s="418">
        <v>5795</v>
      </c>
      <c r="C16" s="418">
        <v>2921</v>
      </c>
      <c r="D16" s="423">
        <f>C16/B16*100</f>
        <v>50.405522001725622</v>
      </c>
      <c r="E16" s="416">
        <v>1847</v>
      </c>
      <c r="F16" s="416">
        <v>1641</v>
      </c>
      <c r="G16" s="421">
        <f>F16/E16*100</f>
        <v>88.846778559826745</v>
      </c>
      <c r="H16" s="420"/>
      <c r="J16" s="233"/>
    </row>
    <row r="17" spans="1:12" ht="15" customHeight="1">
      <c r="A17" s="1114">
        <v>42770</v>
      </c>
      <c r="B17" s="418">
        <v>5807</v>
      </c>
      <c r="C17" s="418">
        <v>2981</v>
      </c>
      <c r="D17" s="423">
        <f>C17/B17*100</f>
        <v>51.334596177027727</v>
      </c>
      <c r="E17" s="1145">
        <v>1850</v>
      </c>
      <c r="F17" s="1146">
        <v>1648</v>
      </c>
      <c r="G17" s="421">
        <f>F17/E17*100</f>
        <v>89.081081081081081</v>
      </c>
      <c r="H17" s="420"/>
      <c r="J17" s="233"/>
    </row>
    <row r="18" spans="1:12" ht="15" customHeight="1">
      <c r="A18" s="1098"/>
      <c r="B18" s="1099"/>
      <c r="C18" s="1099"/>
      <c r="D18" s="417"/>
      <c r="E18" s="1100"/>
      <c r="F18" s="1100"/>
      <c r="G18" s="1101"/>
      <c r="H18" s="420"/>
      <c r="J18" s="233"/>
    </row>
    <row r="19" spans="1:12" s="413" customFormat="1">
      <c r="A19" s="1321" t="s">
        <v>401</v>
      </c>
      <c r="B19" s="1321"/>
      <c r="C19" s="1321"/>
      <c r="D19" s="1321"/>
      <c r="E19" s="1321"/>
      <c r="F19" s="1321"/>
      <c r="G19" s="1321"/>
      <c r="J19" s="138"/>
    </row>
    <row r="20" spans="1:12" s="413" customFormat="1" ht="13.5" customHeight="1">
      <c r="A20" s="1321"/>
      <c r="B20" s="1321"/>
      <c r="C20" s="1321"/>
      <c r="D20" s="1321"/>
      <c r="E20" s="1321"/>
      <c r="F20" s="1321"/>
      <c r="G20" s="1321"/>
    </row>
    <row r="21" spans="1:12" s="411" customFormat="1" ht="13.5" customHeight="1">
      <c r="A21" s="412" t="s">
        <v>769</v>
      </c>
      <c r="B21" s="200"/>
      <c r="C21" s="200"/>
      <c r="D21" s="200"/>
      <c r="E21" s="200"/>
      <c r="F21" s="200"/>
      <c r="G21" s="200"/>
    </row>
    <row r="22" spans="1:12" s="234" customFormat="1" ht="13.5" customHeight="1">
      <c r="A22" s="410" t="s">
        <v>237</v>
      </c>
      <c r="B22" s="410"/>
      <c r="C22" s="409"/>
      <c r="D22" s="407"/>
      <c r="E22" s="407"/>
      <c r="F22" s="408"/>
      <c r="G22" s="407"/>
      <c r="J22" s="406"/>
    </row>
    <row r="23" spans="1:12" ht="15.75" customHeight="1">
      <c r="F23" s="179"/>
      <c r="G23" s="179"/>
    </row>
    <row r="24" spans="1:12" ht="10.5" customHeight="1"/>
    <row r="25" spans="1:12" ht="15" customHeight="1">
      <c r="K25" s="179"/>
      <c r="L25" s="179"/>
    </row>
    <row r="26" spans="1:12" ht="12" customHeight="1">
      <c r="K26" s="179"/>
    </row>
    <row r="27" spans="1:12" ht="12" customHeight="1"/>
    <row r="28" spans="1:12" ht="12" customHeight="1"/>
    <row r="29" spans="1:12" ht="12" customHeight="1"/>
    <row r="30" spans="1:12" ht="12" customHeight="1"/>
    <row r="31" spans="1:12" ht="12" customHeight="1"/>
    <row r="32" spans="1:12" ht="12" customHeight="1"/>
    <row r="33" ht="12" customHeight="1"/>
  </sheetData>
  <mergeCells count="11">
    <mergeCell ref="E3:E4"/>
    <mergeCell ref="F3:F4"/>
    <mergeCell ref="G3:G4"/>
    <mergeCell ref="A19:G20"/>
    <mergeCell ref="A1:G1"/>
    <mergeCell ref="A2:A4"/>
    <mergeCell ref="B2:D2"/>
    <mergeCell ref="E2:G2"/>
    <mergeCell ref="B3:B4"/>
    <mergeCell ref="C3:C4"/>
    <mergeCell ref="D3:D4"/>
  </mergeCells>
  <pageMargins left="0.75" right="0.75" top="1" bottom="1" header="0.5" footer="0.5"/>
  <pageSetup scale="75" orientation="portrait" r:id="rId1"/>
  <headerFooter alignWithMargins="0"/>
</worksheet>
</file>

<file path=xl/worksheets/sheet27.xml><?xml version="1.0" encoding="utf-8"?>
<worksheet xmlns="http://schemas.openxmlformats.org/spreadsheetml/2006/main" xmlns:r="http://schemas.openxmlformats.org/officeDocument/2006/relationships">
  <sheetPr codeName="Sheet27">
    <tabColor rgb="FF92D050"/>
  </sheetPr>
  <dimension ref="A1:H24"/>
  <sheetViews>
    <sheetView zoomScaleSheetLayoutView="100" workbookViewId="0">
      <selection activeCell="H14" sqref="H14"/>
    </sheetView>
  </sheetViews>
  <sheetFormatPr defaultColWidth="9.140625" defaultRowHeight="12.75"/>
  <cols>
    <col min="1" max="1" width="9.85546875" style="445" customWidth="1"/>
    <col min="2" max="7" width="9.5703125" style="445" customWidth="1"/>
    <col min="8" max="8" width="9.140625" style="445" bestFit="1" customWidth="1"/>
    <col min="9" max="16384" width="9.140625" style="445"/>
  </cols>
  <sheetData>
    <row r="1" spans="1:8" ht="15.75">
      <c r="A1" s="1328" t="s">
        <v>21</v>
      </c>
      <c r="B1" s="1328"/>
      <c r="C1" s="1328"/>
      <c r="D1" s="1328"/>
      <c r="E1" s="1328"/>
      <c r="F1" s="1328"/>
      <c r="G1" s="1328"/>
    </row>
    <row r="2" spans="1:8" ht="38.25" customHeight="1">
      <c r="A2" s="465" t="s">
        <v>414</v>
      </c>
      <c r="B2" s="464" t="s">
        <v>413</v>
      </c>
      <c r="C2" s="464" t="s">
        <v>412</v>
      </c>
      <c r="D2" s="464" t="s">
        <v>411</v>
      </c>
      <c r="E2" s="463" t="s">
        <v>410</v>
      </c>
      <c r="F2" s="463" t="s">
        <v>409</v>
      </c>
      <c r="G2" s="463" t="s">
        <v>408</v>
      </c>
    </row>
    <row r="3" spans="1:8">
      <c r="A3" s="43" t="s">
        <v>269</v>
      </c>
      <c r="B3" s="461">
        <v>1.0799585822738673</v>
      </c>
      <c r="C3" s="461">
        <v>1.1001515401944375</v>
      </c>
      <c r="D3" s="461">
        <v>1.0986197444749684</v>
      </c>
      <c r="E3" s="462">
        <v>1.0803871314325892</v>
      </c>
      <c r="F3" s="462">
        <v>1.239095371856884</v>
      </c>
      <c r="G3" s="462">
        <v>1.0947107921046826</v>
      </c>
    </row>
    <row r="4" spans="1:8">
      <c r="A4" s="43" t="s">
        <v>270</v>
      </c>
      <c r="B4" s="460">
        <v>0.78346268993480361</v>
      </c>
      <c r="C4" s="460">
        <v>0.82025237705248988</v>
      </c>
      <c r="D4" s="1076">
        <v>0.81539139438678954</v>
      </c>
      <c r="E4" s="1077">
        <v>0.79973672464589496</v>
      </c>
      <c r="F4" s="1077">
        <v>0.99197880397195271</v>
      </c>
      <c r="G4" s="1077">
        <v>0.82094825144745776</v>
      </c>
      <c r="H4" s="451"/>
    </row>
    <row r="5" spans="1:8">
      <c r="A5" s="46">
        <v>42464</v>
      </c>
      <c r="B5" s="456">
        <v>0.99673231660047634</v>
      </c>
      <c r="C5" s="456">
        <v>0.94768491172735991</v>
      </c>
      <c r="D5" s="456">
        <v>0.8829403645325643</v>
      </c>
      <c r="E5" s="459">
        <v>0.96286687233441837</v>
      </c>
      <c r="F5" s="459">
        <v>0.69635514578627911</v>
      </c>
      <c r="G5" s="459">
        <v>0.87627635165434814</v>
      </c>
    </row>
    <row r="6" spans="1:8">
      <c r="A6" s="46">
        <v>42494</v>
      </c>
      <c r="B6" s="456">
        <v>0.95304820089620146</v>
      </c>
      <c r="C6" s="456">
        <v>0.88683869830846873</v>
      </c>
      <c r="D6" s="456">
        <v>0.80430317513477745</v>
      </c>
      <c r="E6" s="456">
        <v>0.87698362598355961</v>
      </c>
      <c r="F6" s="456">
        <v>0.77437234842432257</v>
      </c>
      <c r="G6" s="456">
        <v>0.78913644721775933</v>
      </c>
    </row>
    <row r="7" spans="1:8">
      <c r="A7" s="46">
        <v>42525</v>
      </c>
      <c r="B7" s="456">
        <v>0.81069763039664333</v>
      </c>
      <c r="C7" s="456">
        <v>0.75689224503085795</v>
      </c>
      <c r="D7" s="456">
        <v>0.69877435996488935</v>
      </c>
      <c r="E7" s="456">
        <v>0.76427355408467001</v>
      </c>
      <c r="F7" s="456">
        <v>0.62473980095398574</v>
      </c>
      <c r="G7" s="456">
        <v>0.69513689327625061</v>
      </c>
    </row>
    <row r="8" spans="1:8">
      <c r="A8" s="46">
        <v>42555</v>
      </c>
      <c r="B8" s="456">
        <v>0.61595790938068595</v>
      </c>
      <c r="C8" s="456">
        <v>0.58147240192196392</v>
      </c>
      <c r="D8" s="456">
        <v>0.55672572479345317</v>
      </c>
      <c r="E8" s="456">
        <v>0.57160953160245187</v>
      </c>
      <c r="F8" s="456">
        <v>0.56081148182757934</v>
      </c>
      <c r="G8" s="456">
        <v>0.54375342788887304</v>
      </c>
    </row>
    <row r="9" spans="1:8">
      <c r="A9" s="46">
        <v>42586</v>
      </c>
      <c r="B9" s="458">
        <v>0.66732814131893414</v>
      </c>
      <c r="C9" s="458">
        <v>0.68495460384243312</v>
      </c>
      <c r="D9" s="458">
        <v>0.65935941536671971</v>
      </c>
      <c r="E9" s="456">
        <v>0.66774210619825514</v>
      </c>
      <c r="F9" s="456">
        <v>0.84919491451285645</v>
      </c>
      <c r="G9" s="456">
        <v>0.65636651151804848</v>
      </c>
    </row>
    <row r="10" spans="1:8" ht="15">
      <c r="A10" s="46">
        <v>42617</v>
      </c>
      <c r="B10" s="458">
        <v>0.792093203236929</v>
      </c>
      <c r="C10" s="458">
        <v>0.91023773982861267</v>
      </c>
      <c r="D10" s="458">
        <v>0.94809528099602713</v>
      </c>
      <c r="E10" s="456">
        <v>0.80396002084736506</v>
      </c>
      <c r="F10" s="457">
        <v>1.2565110647632811</v>
      </c>
      <c r="G10" s="457">
        <v>0.918619331812211</v>
      </c>
    </row>
    <row r="11" spans="1:8">
      <c r="A11" s="46">
        <v>42647</v>
      </c>
      <c r="B11" s="453">
        <v>0.74764880003493572</v>
      </c>
      <c r="C11" s="453">
        <v>0.78058458306686085</v>
      </c>
      <c r="D11" s="453">
        <v>0.77290707121809521</v>
      </c>
      <c r="E11" s="456">
        <v>0.64496727414053301</v>
      </c>
      <c r="F11" s="456">
        <v>0.76683675620413128</v>
      </c>
      <c r="G11" s="455">
        <v>0.63653136583823866</v>
      </c>
      <c r="H11" s="454"/>
    </row>
    <row r="12" spans="1:8">
      <c r="A12" s="46">
        <v>42678</v>
      </c>
      <c r="B12" s="453">
        <v>1.0536729094168116</v>
      </c>
      <c r="C12" s="453">
        <v>1.2446788763734475</v>
      </c>
      <c r="D12" s="453">
        <v>1.335570028268912</v>
      </c>
      <c r="E12" s="452">
        <v>1.1338524127253262</v>
      </c>
      <c r="F12" s="452">
        <v>1.662472045596779</v>
      </c>
      <c r="G12" s="452">
        <v>1.3068609109821545</v>
      </c>
      <c r="H12" s="451"/>
    </row>
    <row r="13" spans="1:8">
      <c r="A13" s="285">
        <v>42708</v>
      </c>
      <c r="B13" s="453">
        <v>0.77780794303457812</v>
      </c>
      <c r="C13" s="453">
        <v>0.83406541294118275</v>
      </c>
      <c r="D13" s="453">
        <v>0.83609209411973973</v>
      </c>
      <c r="E13" s="452">
        <v>0.79784128578676516</v>
      </c>
      <c r="F13" s="452">
        <v>1.0046833642825452</v>
      </c>
      <c r="G13" s="452">
        <v>0.82632382325629372</v>
      </c>
      <c r="H13" s="451"/>
    </row>
    <row r="14" spans="1:8">
      <c r="A14" s="46">
        <v>42739</v>
      </c>
      <c r="B14" s="453">
        <v>0.55914972354435444</v>
      </c>
      <c r="C14" s="453">
        <v>0.62761336746462715</v>
      </c>
      <c r="D14" s="453">
        <v>0.61751508485794337</v>
      </c>
      <c r="E14" s="452">
        <v>0.59854804488288826</v>
      </c>
      <c r="F14" s="452">
        <v>0.78901629228338244</v>
      </c>
      <c r="G14" s="452">
        <v>0.61848625736399976</v>
      </c>
      <c r="H14" s="451"/>
    </row>
    <row r="15" spans="1:8">
      <c r="A15" s="285">
        <v>42770</v>
      </c>
      <c r="B15" s="453">
        <v>0.52211356531898423</v>
      </c>
      <c r="C15" s="453">
        <v>0.59155124998905617</v>
      </c>
      <c r="D15" s="453">
        <v>0.58882293731721136</v>
      </c>
      <c r="E15" s="1147">
        <v>0.37186908685150133</v>
      </c>
      <c r="F15" s="1148">
        <v>0.70155437479281491</v>
      </c>
      <c r="G15" s="452">
        <v>0.43160611400855314</v>
      </c>
      <c r="H15" s="451"/>
    </row>
    <row r="16" spans="1:8">
      <c r="A16" s="1329" t="s">
        <v>407</v>
      </c>
      <c r="B16" s="1329"/>
      <c r="C16" s="1329"/>
      <c r="D16" s="1329"/>
      <c r="E16" s="1329"/>
      <c r="F16" s="1329"/>
      <c r="G16" s="1329"/>
    </row>
    <row r="17" spans="1:7" ht="12.75" customHeight="1">
      <c r="A17" s="1329"/>
      <c r="B17" s="1329"/>
      <c r="C17" s="1329"/>
      <c r="D17" s="1329"/>
      <c r="E17" s="1329"/>
      <c r="F17" s="1329"/>
      <c r="G17" s="1329"/>
    </row>
    <row r="18" spans="1:7" ht="12.75" customHeight="1">
      <c r="A18" s="1327" t="s">
        <v>770</v>
      </c>
      <c r="B18" s="1327"/>
      <c r="C18" s="1327"/>
      <c r="D18" s="1327"/>
      <c r="E18" s="1327"/>
      <c r="F18" s="1327"/>
      <c r="G18" s="450"/>
    </row>
    <row r="19" spans="1:7" s="258" customFormat="1">
      <c r="A19" s="235" t="s">
        <v>157</v>
      </c>
      <c r="B19" s="235"/>
      <c r="C19" s="236"/>
      <c r="D19" s="236"/>
      <c r="E19" s="236"/>
      <c r="F19" s="236"/>
      <c r="G19" s="236"/>
    </row>
    <row r="20" spans="1:7">
      <c r="A20" s="449"/>
      <c r="B20" s="448"/>
      <c r="C20" s="448"/>
      <c r="D20" s="448"/>
      <c r="E20" s="447"/>
      <c r="F20" s="447"/>
      <c r="G20" s="447"/>
    </row>
    <row r="24" spans="1:7">
      <c r="E24" s="446"/>
    </row>
  </sheetData>
  <mergeCells count="4">
    <mergeCell ref="A18:C18"/>
    <mergeCell ref="D18:F18"/>
    <mergeCell ref="A1:G1"/>
    <mergeCell ref="A16:G17"/>
  </mergeCells>
  <pageMargins left="0.75" right="0.75" top="1" bottom="1" header="0.5" footer="0.5"/>
  <pageSetup orientation="portrait" r:id="rId1"/>
  <headerFooter alignWithMargins="0"/>
</worksheet>
</file>

<file path=xl/worksheets/sheet28.xml><?xml version="1.0" encoding="utf-8"?>
<worksheet xmlns="http://schemas.openxmlformats.org/spreadsheetml/2006/main" xmlns:r="http://schemas.openxmlformats.org/officeDocument/2006/relationships">
  <sheetPr codeName="Sheet28">
    <tabColor rgb="FF92D050"/>
  </sheetPr>
  <dimension ref="A1:N35"/>
  <sheetViews>
    <sheetView topLeftCell="A7" zoomScaleSheetLayoutView="100" workbookViewId="0">
      <selection activeCell="P31" sqref="P31"/>
    </sheetView>
  </sheetViews>
  <sheetFormatPr defaultColWidth="9.140625" defaultRowHeight="12.75"/>
  <cols>
    <col min="1" max="1" width="10.85546875" style="246" customWidth="1"/>
    <col min="2" max="11" width="6.42578125" style="246" customWidth="1"/>
    <col min="12" max="12" width="7.5703125" style="246" customWidth="1"/>
    <col min="13" max="16384" width="9.140625" style="246"/>
  </cols>
  <sheetData>
    <row r="1" spans="1:12" ht="31.5" customHeight="1">
      <c r="A1" s="1331" t="s">
        <v>22</v>
      </c>
      <c r="B1" s="1331"/>
      <c r="C1" s="1331"/>
      <c r="D1" s="1331"/>
      <c r="E1" s="1331"/>
      <c r="F1" s="1331"/>
      <c r="G1" s="1331"/>
      <c r="H1" s="1331"/>
      <c r="I1" s="1331"/>
      <c r="J1" s="1331"/>
      <c r="K1" s="1331"/>
      <c r="L1" s="1331"/>
    </row>
    <row r="2" spans="1:12" ht="19.5" customHeight="1">
      <c r="A2" s="486" t="s">
        <v>99</v>
      </c>
      <c r="B2" s="1332" t="s">
        <v>154</v>
      </c>
      <c r="C2" s="1333"/>
      <c r="D2" s="1333"/>
      <c r="E2" s="1333"/>
      <c r="F2" s="1334"/>
      <c r="G2" s="1332" t="s">
        <v>153</v>
      </c>
      <c r="H2" s="1333"/>
      <c r="I2" s="1333"/>
      <c r="J2" s="1333"/>
      <c r="K2" s="1334"/>
    </row>
    <row r="3" spans="1:12">
      <c r="A3" s="485" t="s">
        <v>418</v>
      </c>
      <c r="B3" s="485">
        <v>5</v>
      </c>
      <c r="C3" s="485">
        <v>10</v>
      </c>
      <c r="D3" s="485">
        <v>25</v>
      </c>
      <c r="E3" s="485">
        <v>50</v>
      </c>
      <c r="F3" s="485">
        <v>100</v>
      </c>
      <c r="G3" s="485">
        <v>5</v>
      </c>
      <c r="H3" s="485">
        <v>10</v>
      </c>
      <c r="I3" s="485">
        <v>25</v>
      </c>
      <c r="J3" s="485">
        <v>50</v>
      </c>
      <c r="K3" s="485">
        <v>100</v>
      </c>
    </row>
    <row r="4" spans="1:12" ht="17.25" customHeight="1">
      <c r="A4" s="1335" t="s">
        <v>417</v>
      </c>
      <c r="B4" s="1335"/>
      <c r="C4" s="1335"/>
      <c r="D4" s="1335"/>
      <c r="E4" s="1335"/>
      <c r="F4" s="1335"/>
      <c r="G4" s="1335"/>
      <c r="H4" s="1335"/>
      <c r="I4" s="1335"/>
      <c r="J4" s="1335"/>
      <c r="K4" s="1335"/>
    </row>
    <row r="5" spans="1:12" ht="12.75" customHeight="1">
      <c r="A5" s="43" t="s">
        <v>269</v>
      </c>
      <c r="B5" s="484">
        <v>11.1654</v>
      </c>
      <c r="C5" s="484">
        <v>17.712700000000002</v>
      </c>
      <c r="D5" s="484">
        <v>31.628900000000002</v>
      </c>
      <c r="E5" s="484">
        <v>44.091799999999999</v>
      </c>
      <c r="F5" s="484">
        <v>58.5321</v>
      </c>
      <c r="G5" s="484">
        <v>11.804384377427105</v>
      </c>
      <c r="H5" s="484">
        <v>21.011204120149905</v>
      </c>
      <c r="I5" s="484">
        <v>37.310379240676866</v>
      </c>
      <c r="J5" s="484">
        <v>53.422165177351822</v>
      </c>
      <c r="K5" s="484">
        <v>71.738633101457822</v>
      </c>
      <c r="L5" s="257"/>
    </row>
    <row r="6" spans="1:12" ht="12.75" customHeight="1">
      <c r="A6" s="43" t="s">
        <v>270</v>
      </c>
      <c r="B6" s="484">
        <v>10.0146</v>
      </c>
      <c r="C6" s="484">
        <v>15.5944</v>
      </c>
      <c r="D6" s="484">
        <v>28.3171</v>
      </c>
      <c r="E6" s="1078">
        <v>40.993499999999997</v>
      </c>
      <c r="F6" s="1078">
        <v>55.793500000000002</v>
      </c>
      <c r="G6" s="483">
        <v>10.741703436208812</v>
      </c>
      <c r="H6" s="483">
        <v>19.203194493761831</v>
      </c>
      <c r="I6" s="483">
        <v>33.795316234396168</v>
      </c>
      <c r="J6" s="483">
        <v>48.859419684662356</v>
      </c>
      <c r="K6" s="483">
        <v>67.722091628948988</v>
      </c>
      <c r="L6" s="257"/>
    </row>
    <row r="7" spans="1:12" ht="12.75" customHeight="1">
      <c r="A7" s="46">
        <v>42474</v>
      </c>
      <c r="B7" s="474">
        <v>16.889399999999998</v>
      </c>
      <c r="C7" s="474">
        <v>24.8719</v>
      </c>
      <c r="D7" s="474">
        <v>39.2804</v>
      </c>
      <c r="E7" s="474">
        <v>52.357999999999997</v>
      </c>
      <c r="F7" s="474">
        <v>66.100800000000007</v>
      </c>
      <c r="G7" s="474">
        <v>13.89261824964346</v>
      </c>
      <c r="H7" s="474">
        <v>24.334909079958418</v>
      </c>
      <c r="I7" s="474">
        <v>40.599696565046187</v>
      </c>
      <c r="J7" s="474">
        <v>57.243974197238721</v>
      </c>
      <c r="K7" s="474">
        <v>74.511379225617617</v>
      </c>
      <c r="L7" s="257"/>
    </row>
    <row r="8" spans="1:12" ht="12.75" customHeight="1">
      <c r="A8" s="46">
        <v>42504</v>
      </c>
      <c r="B8" s="474">
        <v>15.6495</v>
      </c>
      <c r="C8" s="474">
        <v>22.441800000000001</v>
      </c>
      <c r="D8" s="474">
        <v>36.364400000000003</v>
      </c>
      <c r="E8" s="474">
        <v>50.4681</v>
      </c>
      <c r="F8" s="474">
        <v>65.432100000000005</v>
      </c>
      <c r="G8" s="474">
        <v>13.127687380067979</v>
      </c>
      <c r="H8" s="474">
        <v>22.065848262225835</v>
      </c>
      <c r="I8" s="474">
        <v>38.442884573254169</v>
      </c>
      <c r="J8" s="474">
        <v>55.51674371924252</v>
      </c>
      <c r="K8" s="474">
        <v>74.635488552742061</v>
      </c>
      <c r="L8" s="257"/>
    </row>
    <row r="9" spans="1:12" ht="12.75" customHeight="1">
      <c r="A9" s="46">
        <v>42535</v>
      </c>
      <c r="B9" s="474">
        <v>12.3444</v>
      </c>
      <c r="C9" s="474">
        <v>18.249700000000001</v>
      </c>
      <c r="D9" s="474">
        <v>30.746700000000001</v>
      </c>
      <c r="E9" s="474">
        <v>44.147199999999998</v>
      </c>
      <c r="F9" s="474">
        <v>59.698399999999999</v>
      </c>
      <c r="G9" s="474">
        <v>12.949429477745007</v>
      </c>
      <c r="H9" s="474">
        <v>21.134666596896491</v>
      </c>
      <c r="I9" s="474">
        <v>36.749885923859686</v>
      </c>
      <c r="J9" s="474">
        <v>52.237621324128888</v>
      </c>
      <c r="K9" s="474">
        <v>69.508033181707873</v>
      </c>
      <c r="L9" s="257"/>
    </row>
    <row r="10" spans="1:12" ht="12.75" customHeight="1">
      <c r="A10" s="46">
        <v>42565</v>
      </c>
      <c r="B10" s="474">
        <v>9.3950999999999993</v>
      </c>
      <c r="C10" s="474">
        <v>14.964499999999999</v>
      </c>
      <c r="D10" s="474">
        <v>26.944400000000002</v>
      </c>
      <c r="E10" s="474">
        <v>40.981900000000003</v>
      </c>
      <c r="F10" s="474">
        <v>58.021099999999997</v>
      </c>
      <c r="G10" s="474">
        <v>9.8201366582642464</v>
      </c>
      <c r="H10" s="474">
        <v>17.542671125940938</v>
      </c>
      <c r="I10" s="474">
        <v>33.328188786656668</v>
      </c>
      <c r="J10" s="474">
        <v>49.299560985865597</v>
      </c>
      <c r="K10" s="474">
        <v>67.745969392965861</v>
      </c>
      <c r="L10" s="257"/>
    </row>
    <row r="11" spans="1:12" ht="12.75" customHeight="1">
      <c r="A11" s="46">
        <v>42596</v>
      </c>
      <c r="B11" s="474">
        <v>9.5266000000000002</v>
      </c>
      <c r="C11" s="474">
        <v>14.8348</v>
      </c>
      <c r="D11" s="474">
        <v>26.551200000000001</v>
      </c>
      <c r="E11" s="473">
        <v>40.553800000000003</v>
      </c>
      <c r="F11" s="473">
        <v>58.064799999999998</v>
      </c>
      <c r="G11" s="482">
        <v>11.791254443582007</v>
      </c>
      <c r="H11" s="482">
        <v>19.386453488915294</v>
      </c>
      <c r="I11" s="482">
        <v>34.108904552343269</v>
      </c>
      <c r="J11" s="482">
        <v>49.424210097108137</v>
      </c>
      <c r="K11" s="482">
        <v>68.96075162659541</v>
      </c>
      <c r="L11" s="257"/>
    </row>
    <row r="12" spans="1:12" ht="12.75" customHeight="1">
      <c r="A12" s="46">
        <v>42627</v>
      </c>
      <c r="B12" s="474">
        <v>11.7949</v>
      </c>
      <c r="C12" s="474">
        <v>18.193100000000001</v>
      </c>
      <c r="D12" s="474">
        <v>31.179099999999998</v>
      </c>
      <c r="E12" s="473">
        <v>43.6905</v>
      </c>
      <c r="F12" s="473">
        <v>58.937199999999997</v>
      </c>
      <c r="G12" s="472">
        <v>12.19261001727166</v>
      </c>
      <c r="H12" s="472">
        <v>19.857143137880517</v>
      </c>
      <c r="I12" s="472">
        <v>33.694860196260379</v>
      </c>
      <c r="J12" s="482">
        <v>48.879104023170363</v>
      </c>
      <c r="K12" s="482">
        <v>67.879963593221063</v>
      </c>
      <c r="L12" s="257"/>
    </row>
    <row r="13" spans="1:12" ht="12.75" customHeight="1">
      <c r="A13" s="46">
        <v>42657</v>
      </c>
      <c r="B13" s="474">
        <v>10.5442</v>
      </c>
      <c r="C13" s="474">
        <v>16.082999999999998</v>
      </c>
      <c r="D13" s="474">
        <v>27.289100000000001</v>
      </c>
      <c r="E13" s="473">
        <v>39.107599999999998</v>
      </c>
      <c r="F13" s="473">
        <v>53.6813</v>
      </c>
      <c r="G13" s="481">
        <v>10.186384356409887</v>
      </c>
      <c r="H13" s="481">
        <v>17.40336183535512</v>
      </c>
      <c r="I13" s="481">
        <v>30.303856252489357</v>
      </c>
      <c r="J13" s="480">
        <v>44.916007000310223</v>
      </c>
      <c r="K13" s="480">
        <v>64.306701717233878</v>
      </c>
      <c r="L13" s="257"/>
    </row>
    <row r="14" spans="1:12" ht="12.75" customHeight="1">
      <c r="A14" s="46">
        <v>42688</v>
      </c>
      <c r="B14" s="474">
        <v>13.21</v>
      </c>
      <c r="C14" s="474">
        <v>20.77</v>
      </c>
      <c r="D14" s="474">
        <v>34.69</v>
      </c>
      <c r="E14" s="473">
        <v>47.45</v>
      </c>
      <c r="F14" s="473">
        <v>61.53</v>
      </c>
      <c r="G14" s="481">
        <v>11.391376503543182</v>
      </c>
      <c r="H14" s="481">
        <v>19.880814887134061</v>
      </c>
      <c r="I14" s="481">
        <v>37.355528661186597</v>
      </c>
      <c r="J14" s="480">
        <v>54.14789049443506</v>
      </c>
      <c r="K14" s="480">
        <v>72.449456054344623</v>
      </c>
      <c r="L14" s="257"/>
    </row>
    <row r="15" spans="1:12" ht="12.75" customHeight="1">
      <c r="A15" s="1103">
        <v>42718</v>
      </c>
      <c r="B15" s="1104">
        <v>14.900700000000001</v>
      </c>
      <c r="C15" s="1104">
        <v>21.215</v>
      </c>
      <c r="D15" s="1104">
        <v>33.495800000000003</v>
      </c>
      <c r="E15" s="1105">
        <v>46.3172</v>
      </c>
      <c r="F15" s="1105">
        <v>61.014299999999999</v>
      </c>
      <c r="G15" s="1106">
        <v>10.982940155896353</v>
      </c>
      <c r="H15" s="481">
        <v>20.251169696084933</v>
      </c>
      <c r="I15" s="481">
        <v>36.613642194829573</v>
      </c>
      <c r="J15" s="480">
        <v>52.286805463643979</v>
      </c>
      <c r="K15" s="480">
        <v>70.392398344307111</v>
      </c>
      <c r="L15" s="257"/>
    </row>
    <row r="16" spans="1:12" ht="12.75" customHeight="1">
      <c r="A16" s="285">
        <v>42739</v>
      </c>
      <c r="B16" s="474">
        <v>15.057399999999999</v>
      </c>
      <c r="C16" s="474">
        <v>20.8934</v>
      </c>
      <c r="D16" s="474">
        <v>32.658999999999999</v>
      </c>
      <c r="E16" s="473">
        <v>44.482399999999998</v>
      </c>
      <c r="F16" s="473">
        <v>59.512500000000003</v>
      </c>
      <c r="G16" s="481">
        <v>10.840138481194366</v>
      </c>
      <c r="H16" s="1102">
        <v>18.683541723023712</v>
      </c>
      <c r="I16" s="481">
        <v>34.552227367702422</v>
      </c>
      <c r="J16" s="480">
        <v>49.869800235852466</v>
      </c>
      <c r="K16" s="480">
        <v>68.309859065296479</v>
      </c>
      <c r="L16" s="257"/>
    </row>
    <row r="17" spans="1:14" ht="12.75" customHeight="1">
      <c r="A17" s="46">
        <v>42770</v>
      </c>
      <c r="B17" s="1149">
        <v>17.158200000000001</v>
      </c>
      <c r="C17" s="474">
        <v>22.476299999999998</v>
      </c>
      <c r="D17" s="474">
        <v>34.256599999999999</v>
      </c>
      <c r="E17" s="473">
        <v>45.671700000000001</v>
      </c>
      <c r="F17" s="1150">
        <v>59.172199999999997</v>
      </c>
      <c r="G17" s="481">
        <v>13.262283091683495</v>
      </c>
      <c r="H17" s="1151">
        <v>21.323677254945654</v>
      </c>
      <c r="I17" s="481">
        <v>37.059346680277358</v>
      </c>
      <c r="J17" s="1152">
        <v>52.071408937248606</v>
      </c>
      <c r="K17" s="1152">
        <v>70.036436625962864</v>
      </c>
      <c r="L17" s="257"/>
    </row>
    <row r="18" spans="1:14" ht="12.75" customHeight="1">
      <c r="A18" s="349"/>
      <c r="B18" s="1108"/>
      <c r="C18" s="1108"/>
      <c r="D18" s="1108"/>
      <c r="E18" s="1109"/>
      <c r="F18" s="1109"/>
      <c r="G18" s="1110"/>
      <c r="H18" s="1108"/>
      <c r="I18" s="1108"/>
      <c r="J18" s="1108"/>
      <c r="K18" s="1108"/>
      <c r="L18" s="257"/>
    </row>
    <row r="19" spans="1:14" ht="13.5" customHeight="1">
      <c r="A19" s="1336" t="s">
        <v>416</v>
      </c>
      <c r="B19" s="1336"/>
      <c r="C19" s="1336"/>
      <c r="D19" s="1336"/>
      <c r="E19" s="1336"/>
      <c r="F19" s="1336"/>
      <c r="G19" s="1336"/>
      <c r="H19" s="1336"/>
      <c r="I19" s="1336"/>
      <c r="J19" s="1336"/>
      <c r="K19" s="1336"/>
      <c r="N19" s="1108"/>
    </row>
    <row r="20" spans="1:14" ht="13.5" customHeight="1">
      <c r="A20" s="43" t="s">
        <v>269</v>
      </c>
      <c r="B20" s="478">
        <v>20.81</v>
      </c>
      <c r="C20" s="478">
        <v>31.01</v>
      </c>
      <c r="D20" s="478">
        <v>50.08</v>
      </c>
      <c r="E20" s="479">
        <v>65.58</v>
      </c>
      <c r="F20" s="479">
        <v>79.11</v>
      </c>
      <c r="G20" s="478">
        <v>17.693992839783132</v>
      </c>
      <c r="H20" s="478">
        <v>29.050916606073518</v>
      </c>
      <c r="I20" s="478">
        <v>50.495018023160533</v>
      </c>
      <c r="J20" s="478">
        <v>67.827546847261402</v>
      </c>
      <c r="K20" s="478">
        <v>81.524361095883179</v>
      </c>
    </row>
    <row r="21" spans="1:14" ht="13.5" customHeight="1">
      <c r="A21" s="43" t="s">
        <v>270</v>
      </c>
      <c r="B21" s="478">
        <v>19.38</v>
      </c>
      <c r="C21" s="478">
        <v>29.36</v>
      </c>
      <c r="D21" s="478">
        <v>49.27</v>
      </c>
      <c r="E21" s="479">
        <v>66.13</v>
      </c>
      <c r="F21" s="479">
        <v>80.400000000000006</v>
      </c>
      <c r="G21" s="477">
        <v>18.498956237186583</v>
      </c>
      <c r="H21" s="477">
        <v>28.897726520260065</v>
      </c>
      <c r="I21" s="477">
        <v>50.722319273866958</v>
      </c>
      <c r="J21" s="477">
        <v>67.895106592033784</v>
      </c>
      <c r="K21" s="477">
        <v>81.704425693069851</v>
      </c>
    </row>
    <row r="22" spans="1:14" ht="13.5" customHeight="1">
      <c r="A22" s="46">
        <v>42474</v>
      </c>
      <c r="B22" s="475">
        <v>25.11</v>
      </c>
      <c r="C22" s="475">
        <v>34.94</v>
      </c>
      <c r="D22" s="475">
        <v>53.67</v>
      </c>
      <c r="E22" s="476">
        <v>68.48</v>
      </c>
      <c r="F22" s="476">
        <v>81.45</v>
      </c>
      <c r="G22" s="475">
        <v>18.093423609092689</v>
      </c>
      <c r="H22" s="475">
        <v>29.434330983046586</v>
      </c>
      <c r="I22" s="475">
        <v>51.403704736997661</v>
      </c>
      <c r="J22" s="475">
        <v>69.180092046794257</v>
      </c>
      <c r="K22" s="475">
        <v>82.78272068117694</v>
      </c>
    </row>
    <row r="23" spans="1:14" ht="13.5" customHeight="1">
      <c r="A23" s="46">
        <v>42504</v>
      </c>
      <c r="B23" s="475">
        <v>21.11</v>
      </c>
      <c r="C23" s="475">
        <v>31.52</v>
      </c>
      <c r="D23" s="475">
        <v>52.55</v>
      </c>
      <c r="E23" s="476">
        <v>67.739999999999995</v>
      </c>
      <c r="F23" s="476">
        <v>80.930000000000007</v>
      </c>
      <c r="G23" s="475">
        <v>17.585772394326309</v>
      </c>
      <c r="H23" s="475">
        <v>28.980340305946093</v>
      </c>
      <c r="I23" s="475">
        <v>52.220974803144415</v>
      </c>
      <c r="J23" s="475">
        <v>69.254703398853934</v>
      </c>
      <c r="K23" s="475">
        <v>82.811182985365676</v>
      </c>
    </row>
    <row r="24" spans="1:14" ht="13.5" customHeight="1">
      <c r="A24" s="46">
        <v>42535</v>
      </c>
      <c r="B24" s="475">
        <v>19.5</v>
      </c>
      <c r="C24" s="475">
        <v>29.54</v>
      </c>
      <c r="D24" s="475">
        <v>50.7</v>
      </c>
      <c r="E24" s="476">
        <v>66.42</v>
      </c>
      <c r="F24" s="476">
        <v>80</v>
      </c>
      <c r="G24" s="475">
        <v>17.639317360536282</v>
      </c>
      <c r="H24" s="475">
        <v>28.050558957493227</v>
      </c>
      <c r="I24" s="475">
        <v>49.364793198810503</v>
      </c>
      <c r="J24" s="475">
        <v>67.047673142382195</v>
      </c>
      <c r="K24" s="475">
        <v>81.00885241569803</v>
      </c>
    </row>
    <row r="25" spans="1:14" ht="13.5" customHeight="1">
      <c r="A25" s="46">
        <v>42565</v>
      </c>
      <c r="B25" s="475">
        <v>20.45</v>
      </c>
      <c r="C25" s="475">
        <v>30.43</v>
      </c>
      <c r="D25" s="475">
        <v>51.13</v>
      </c>
      <c r="E25" s="476">
        <v>67.05</v>
      </c>
      <c r="F25" s="476">
        <v>80.400000000000006</v>
      </c>
      <c r="G25" s="475">
        <v>17.484835148933321</v>
      </c>
      <c r="H25" s="475">
        <v>28.193956906955925</v>
      </c>
      <c r="I25" s="475">
        <v>48.38175161725934</v>
      </c>
      <c r="J25" s="475">
        <v>66.121741129476106</v>
      </c>
      <c r="K25" s="475">
        <v>80.392123142872222</v>
      </c>
    </row>
    <row r="26" spans="1:14" ht="13.5" customHeight="1">
      <c r="A26" s="46">
        <v>42596</v>
      </c>
      <c r="B26" s="474">
        <v>23.58</v>
      </c>
      <c r="C26" s="474">
        <v>34.130000000000003</v>
      </c>
      <c r="D26" s="474">
        <v>53.86</v>
      </c>
      <c r="E26" s="473">
        <v>68.239999999999995</v>
      </c>
      <c r="F26" s="473">
        <v>81.010000000000005</v>
      </c>
      <c r="G26" s="472">
        <v>18.453361511111645</v>
      </c>
      <c r="H26" s="472">
        <v>28.751165110585251</v>
      </c>
      <c r="I26" s="472">
        <v>50.535272047948141</v>
      </c>
      <c r="J26" s="472">
        <v>68.023766458847206</v>
      </c>
      <c r="K26" s="472">
        <v>81.722211263089577</v>
      </c>
    </row>
    <row r="27" spans="1:14" ht="13.5" customHeight="1">
      <c r="A27" s="46">
        <v>42627</v>
      </c>
      <c r="B27" s="474">
        <v>21.35</v>
      </c>
      <c r="C27" s="474">
        <v>32.56</v>
      </c>
      <c r="D27" s="474">
        <v>53.02</v>
      </c>
      <c r="E27" s="473">
        <v>67.87</v>
      </c>
      <c r="F27" s="473">
        <v>80.98</v>
      </c>
      <c r="G27" s="472">
        <v>19.041749503879682</v>
      </c>
      <c r="H27" s="472">
        <v>29.671215681348933</v>
      </c>
      <c r="I27" s="472">
        <v>50.554462978969447</v>
      </c>
      <c r="J27" s="472">
        <v>67.571632750406522</v>
      </c>
      <c r="K27" s="472">
        <v>81.172232142381503</v>
      </c>
    </row>
    <row r="28" spans="1:14" ht="13.5" customHeight="1">
      <c r="A28" s="46">
        <v>42657</v>
      </c>
      <c r="B28" s="474">
        <v>26.11</v>
      </c>
      <c r="C28" s="474">
        <v>37.61</v>
      </c>
      <c r="D28" s="474">
        <v>57.8</v>
      </c>
      <c r="E28" s="473">
        <v>71.52</v>
      </c>
      <c r="F28" s="473">
        <v>83.16</v>
      </c>
      <c r="G28" s="472">
        <v>18.255086820273</v>
      </c>
      <c r="H28" s="472">
        <v>28.622404854816658</v>
      </c>
      <c r="I28" s="472">
        <v>49.40479400636066</v>
      </c>
      <c r="J28" s="472">
        <v>66.901044051598262</v>
      </c>
      <c r="K28" s="472">
        <v>80.65124989937857</v>
      </c>
    </row>
    <row r="29" spans="1:14" ht="13.5" customHeight="1">
      <c r="A29" s="285">
        <v>42688</v>
      </c>
      <c r="B29" s="474">
        <v>23.72</v>
      </c>
      <c r="C29" s="474">
        <v>35.83</v>
      </c>
      <c r="D29" s="474">
        <v>55.59</v>
      </c>
      <c r="E29" s="473">
        <v>70.23</v>
      </c>
      <c r="F29" s="473">
        <v>82.25</v>
      </c>
      <c r="G29" s="472">
        <v>20.770651593557528</v>
      </c>
      <c r="H29" s="472">
        <v>31.953628741684533</v>
      </c>
      <c r="I29" s="472">
        <v>55.644487130379247</v>
      </c>
      <c r="J29" s="472">
        <v>72.367336538014641</v>
      </c>
      <c r="K29" s="472">
        <v>84.776620907396108</v>
      </c>
    </row>
    <row r="30" spans="1:14" ht="13.5" customHeight="1">
      <c r="A30" s="285">
        <v>42718</v>
      </c>
      <c r="B30" s="474">
        <v>18.82</v>
      </c>
      <c r="C30" s="474">
        <v>30.19</v>
      </c>
      <c r="D30" s="474">
        <v>50.98</v>
      </c>
      <c r="E30" s="473">
        <v>67.510000000000005</v>
      </c>
      <c r="F30" s="473">
        <v>81.459999999999994</v>
      </c>
      <c r="G30" s="472">
        <v>19.05468775713204</v>
      </c>
      <c r="H30" s="472">
        <v>30.477699921522937</v>
      </c>
      <c r="I30" s="472">
        <v>52.589642425887902</v>
      </c>
      <c r="J30" s="472">
        <v>69.586323646361379</v>
      </c>
      <c r="K30" s="472">
        <v>82.98307827290671</v>
      </c>
    </row>
    <row r="31" spans="1:14" ht="13.5" customHeight="1">
      <c r="A31" s="285">
        <v>42749</v>
      </c>
      <c r="B31" s="474">
        <v>18.010000000000002</v>
      </c>
      <c r="C31" s="474">
        <v>28.88</v>
      </c>
      <c r="D31" s="474">
        <v>50.64</v>
      </c>
      <c r="E31" s="473">
        <v>66.95</v>
      </c>
      <c r="F31" s="473">
        <v>80.81</v>
      </c>
      <c r="G31" s="472">
        <v>18.325467959772862</v>
      </c>
      <c r="H31" s="472">
        <v>29.436510612572182</v>
      </c>
      <c r="I31" s="472">
        <v>50.68923301614916</v>
      </c>
      <c r="J31" s="472">
        <v>67.667605236141569</v>
      </c>
      <c r="K31" s="472">
        <v>81.792488768853715</v>
      </c>
    </row>
    <row r="32" spans="1:14" ht="13.5" customHeight="1">
      <c r="A32" s="285">
        <v>42780</v>
      </c>
      <c r="B32" s="1153">
        <v>21.19</v>
      </c>
      <c r="C32" s="474">
        <v>32.79</v>
      </c>
      <c r="D32" s="1149">
        <v>53.85</v>
      </c>
      <c r="E32" s="1155">
        <v>69.319999999999993</v>
      </c>
      <c r="F32" s="1155">
        <v>81.59</v>
      </c>
      <c r="G32" s="1156">
        <v>19.264576602454817</v>
      </c>
      <c r="H32" s="1156">
        <v>30.242642104595514</v>
      </c>
      <c r="I32" s="472">
        <v>52.64736464494829</v>
      </c>
      <c r="J32" s="1154">
        <v>69.529694272691373</v>
      </c>
      <c r="K32" s="472">
        <v>82.552993817680843</v>
      </c>
    </row>
    <row r="33" spans="1:12" s="471" customFormat="1" ht="22.5" customHeight="1">
      <c r="A33" s="1330" t="s">
        <v>415</v>
      </c>
      <c r="B33" s="1330"/>
      <c r="C33" s="1330"/>
      <c r="D33" s="1330"/>
      <c r="E33" s="1330"/>
      <c r="F33" s="1330"/>
      <c r="G33" s="1330"/>
      <c r="H33" s="1330"/>
      <c r="I33" s="1330"/>
      <c r="J33" s="1330"/>
      <c r="K33" s="1330"/>
      <c r="L33" s="1330"/>
    </row>
    <row r="34" spans="1:12" s="466" customFormat="1" ht="12.75" customHeight="1">
      <c r="A34" s="470" t="s">
        <v>769</v>
      </c>
      <c r="B34" s="470"/>
      <c r="C34" s="470"/>
      <c r="D34" s="469"/>
      <c r="E34" s="469"/>
      <c r="F34" s="469"/>
      <c r="G34" s="467"/>
      <c r="H34" s="467"/>
      <c r="I34" s="467"/>
      <c r="J34" s="467"/>
      <c r="K34" s="467"/>
      <c r="L34" s="467"/>
    </row>
    <row r="35" spans="1:12" s="466" customFormat="1">
      <c r="A35" s="468" t="s">
        <v>237</v>
      </c>
      <c r="B35" s="467"/>
      <c r="C35" s="467"/>
      <c r="D35" s="467"/>
      <c r="E35" s="467"/>
      <c r="F35" s="467"/>
      <c r="G35" s="467"/>
      <c r="H35" s="467"/>
      <c r="I35" s="467"/>
      <c r="J35" s="467"/>
      <c r="K35" s="467"/>
      <c r="L35" s="467"/>
    </row>
  </sheetData>
  <mergeCells count="6">
    <mergeCell ref="A33:L33"/>
    <mergeCell ref="A1:L1"/>
    <mergeCell ref="B2:F2"/>
    <mergeCell ref="G2:K2"/>
    <mergeCell ref="A4:K4"/>
    <mergeCell ref="A19:K19"/>
  </mergeCells>
  <pageMargins left="0.75" right="0.75" top="1" bottom="1" header="0.5" footer="0.5"/>
  <pageSetup scale="75" orientation="landscape" r:id="rId1"/>
  <headerFooter alignWithMargins="0"/>
</worksheet>
</file>

<file path=xl/worksheets/sheet29.xml><?xml version="1.0" encoding="utf-8"?>
<worksheet xmlns="http://schemas.openxmlformats.org/spreadsheetml/2006/main" xmlns:r="http://schemas.openxmlformats.org/officeDocument/2006/relationships">
  <sheetPr codeName="Sheet29">
    <tabColor rgb="FF92D050"/>
  </sheetPr>
  <dimension ref="A1:Q23"/>
  <sheetViews>
    <sheetView zoomScaleSheetLayoutView="100" workbookViewId="0">
      <selection activeCell="A5" sqref="A5"/>
    </sheetView>
  </sheetViews>
  <sheetFormatPr defaultColWidth="10.5703125" defaultRowHeight="12.75"/>
  <cols>
    <col min="1" max="1" width="8.140625" style="487" customWidth="1"/>
    <col min="2" max="2" width="6.42578125" style="487" customWidth="1"/>
    <col min="3" max="3" width="8.85546875" style="487" customWidth="1"/>
    <col min="4" max="4" width="8.42578125" style="487" bestFit="1" customWidth="1"/>
    <col min="5" max="5" width="9" style="487" customWidth="1"/>
    <col min="6" max="6" width="8" style="487" customWidth="1"/>
    <col min="7" max="7" width="9" style="487" customWidth="1"/>
    <col min="8" max="8" width="8.7109375" style="487" bestFit="1" customWidth="1"/>
    <col min="9" max="9" width="8.85546875" style="487" customWidth="1"/>
    <col min="10" max="10" width="9.5703125" style="487" customWidth="1"/>
    <col min="11" max="11" width="8.5703125" style="487" customWidth="1"/>
    <col min="12" max="12" width="9.5703125" style="487" customWidth="1"/>
    <col min="13" max="13" width="9.7109375" style="487" customWidth="1"/>
    <col min="14" max="14" width="7.85546875" style="487" bestFit="1" customWidth="1"/>
    <col min="15" max="15" width="8.42578125" style="487" customWidth="1"/>
    <col min="16" max="16" width="8.7109375" style="487" customWidth="1"/>
    <col min="17" max="17" width="9.28515625" style="487" customWidth="1"/>
    <col min="18" max="16384" width="10.5703125" style="487"/>
  </cols>
  <sheetData>
    <row r="1" spans="1:17" ht="15.75">
      <c r="A1" s="1337" t="s">
        <v>23</v>
      </c>
      <c r="B1" s="1338"/>
      <c r="C1" s="1338"/>
      <c r="D1" s="1338"/>
      <c r="E1" s="1338"/>
      <c r="F1" s="1338"/>
      <c r="G1" s="1338"/>
      <c r="H1" s="1338"/>
      <c r="I1" s="1338"/>
      <c r="J1" s="1338"/>
      <c r="K1" s="1338"/>
      <c r="L1" s="1338"/>
      <c r="M1" s="1338"/>
      <c r="N1" s="1338"/>
      <c r="O1" s="1338"/>
      <c r="P1" s="1338"/>
      <c r="Q1" s="1338"/>
    </row>
    <row r="2" spans="1:17" ht="90.75" customHeight="1">
      <c r="A2" s="510" t="s">
        <v>435</v>
      </c>
      <c r="B2" s="511" t="s">
        <v>434</v>
      </c>
      <c r="C2" s="510" t="s">
        <v>433</v>
      </c>
      <c r="D2" s="510" t="s">
        <v>432</v>
      </c>
      <c r="E2" s="510" t="s">
        <v>431</v>
      </c>
      <c r="F2" s="510" t="s">
        <v>430</v>
      </c>
      <c r="G2" s="510" t="s">
        <v>429</v>
      </c>
      <c r="H2" s="510" t="s">
        <v>428</v>
      </c>
      <c r="I2" s="510" t="s">
        <v>427</v>
      </c>
      <c r="J2" s="510" t="s">
        <v>426</v>
      </c>
      <c r="K2" s="510" t="s">
        <v>425</v>
      </c>
      <c r="L2" s="510" t="s">
        <v>424</v>
      </c>
      <c r="M2" s="510" t="s">
        <v>423</v>
      </c>
      <c r="N2" s="510" t="s">
        <v>422</v>
      </c>
      <c r="O2" s="510" t="s">
        <v>421</v>
      </c>
      <c r="P2" s="510" t="s">
        <v>420</v>
      </c>
      <c r="Q2" s="510" t="s">
        <v>419</v>
      </c>
    </row>
    <row r="3" spans="1:17" s="489" customFormat="1">
      <c r="A3" s="43" t="s">
        <v>269</v>
      </c>
      <c r="B3" s="505">
        <v>4116.9000800000003</v>
      </c>
      <c r="C3" s="507">
        <v>762549</v>
      </c>
      <c r="D3" s="507">
        <v>357015.02633999998</v>
      </c>
      <c r="E3" s="508">
        <v>46.909585083432255</v>
      </c>
      <c r="F3" s="507">
        <v>740089.32000000007</v>
      </c>
      <c r="G3" s="507">
        <v>246882.68651468903</v>
      </c>
      <c r="H3" s="506">
        <v>33.292621042016435</v>
      </c>
      <c r="I3" s="507">
        <v>356843.47964000003</v>
      </c>
      <c r="J3" s="506">
        <v>99.945151472161754</v>
      </c>
      <c r="K3" s="507">
        <v>246845.14610785298</v>
      </c>
      <c r="L3" s="506">
        <v>99.979040614230783</v>
      </c>
      <c r="M3" s="505">
        <v>723.51832999999999</v>
      </c>
      <c r="N3" s="504">
        <v>0.18911656269156848</v>
      </c>
      <c r="O3" s="507">
        <v>100701.55014480001</v>
      </c>
      <c r="P3" s="507">
        <v>246882.68651468903</v>
      </c>
      <c r="Q3" s="509">
        <v>111.11</v>
      </c>
    </row>
    <row r="4" spans="1:17">
      <c r="A4" s="43" t="s">
        <v>270</v>
      </c>
      <c r="B4" s="505">
        <f>SUM(B5:B15)</f>
        <v>3590.74883</v>
      </c>
      <c r="C4" s="505">
        <f t="shared" ref="C4:P4" si="0">SUM(C5:C15)</f>
        <v>606835</v>
      </c>
      <c r="D4" s="505">
        <f t="shared" si="0"/>
        <v>244843.70360000001</v>
      </c>
      <c r="E4" s="505">
        <f t="shared" si="0"/>
        <v>444.59674522680126</v>
      </c>
      <c r="F4" s="505">
        <f t="shared" si="0"/>
        <v>709153.85000000009</v>
      </c>
      <c r="G4" s="505">
        <f t="shared" si="0"/>
        <v>239425.33739866098</v>
      </c>
      <c r="H4" s="505">
        <f t="shared" si="0"/>
        <v>371.23328559686638</v>
      </c>
      <c r="I4" s="505">
        <f t="shared" si="0"/>
        <v>244841.41633000001</v>
      </c>
      <c r="J4" s="505">
        <f t="shared" si="0"/>
        <v>1099.8933219729208</v>
      </c>
      <c r="K4" s="505">
        <f t="shared" si="0"/>
        <v>239424.12171115101</v>
      </c>
      <c r="L4" s="505">
        <f t="shared" si="0"/>
        <v>1099.8899999999999</v>
      </c>
      <c r="M4" s="505">
        <f t="shared" si="0"/>
        <v>625.17948000000001</v>
      </c>
      <c r="N4" s="505">
        <f t="shared" si="0"/>
        <v>2.7821325108545838</v>
      </c>
      <c r="O4" s="505">
        <f t="shared" si="0"/>
        <v>92016.029866500001</v>
      </c>
      <c r="P4" s="505">
        <f t="shared" si="0"/>
        <v>239425.33739866098</v>
      </c>
      <c r="Q4" s="1080">
        <v>147.62</v>
      </c>
    </row>
    <row r="5" spans="1:17">
      <c r="A5" s="46">
        <v>42474</v>
      </c>
      <c r="B5" s="495">
        <v>268.33163000000002</v>
      </c>
      <c r="C5" s="495">
        <v>41779</v>
      </c>
      <c r="D5" s="495">
        <v>15959.79017</v>
      </c>
      <c r="E5" s="499">
        <v>38.200507838866415</v>
      </c>
      <c r="F5" s="495">
        <v>49174.079999999994</v>
      </c>
      <c r="G5" s="495">
        <v>16155.060022013</v>
      </c>
      <c r="H5" s="499">
        <v>32.852795663920915</v>
      </c>
      <c r="I5" s="495">
        <v>15959.78917</v>
      </c>
      <c r="J5" s="499">
        <v>99.99</v>
      </c>
      <c r="K5" s="495">
        <v>16155.059922012999</v>
      </c>
      <c r="L5" s="499">
        <v>99.99</v>
      </c>
      <c r="M5" s="497">
        <v>33.949950000000001</v>
      </c>
      <c r="N5" s="503">
        <v>0.21272179499599245</v>
      </c>
      <c r="O5" s="502">
        <v>7425.7024290999998</v>
      </c>
      <c r="P5" s="502">
        <v>16155.060022013</v>
      </c>
      <c r="Q5" s="502">
        <v>111.82</v>
      </c>
    </row>
    <row r="6" spans="1:17">
      <c r="A6" s="46">
        <v>42504</v>
      </c>
      <c r="B6" s="495">
        <v>342.81906000000004</v>
      </c>
      <c r="C6" s="495">
        <v>48317</v>
      </c>
      <c r="D6" s="495">
        <v>19176.249749999999</v>
      </c>
      <c r="E6" s="499">
        <v>39.68841142868969</v>
      </c>
      <c r="F6" s="495">
        <v>59520.689999999995</v>
      </c>
      <c r="G6" s="495">
        <v>20481.185979520997</v>
      </c>
      <c r="H6" s="499">
        <v>34.410195815137556</v>
      </c>
      <c r="I6" s="495">
        <v>19176.249680000001</v>
      </c>
      <c r="J6" s="499">
        <v>99.99</v>
      </c>
      <c r="K6" s="495">
        <v>20481.185979520997</v>
      </c>
      <c r="L6" s="499">
        <v>99.99</v>
      </c>
      <c r="M6" s="497">
        <v>55.417099999999998</v>
      </c>
      <c r="N6" s="503">
        <v>0.28898820637383354</v>
      </c>
      <c r="O6" s="502">
        <v>9371.4242581000017</v>
      </c>
      <c r="P6" s="502">
        <v>20481.185979520997</v>
      </c>
      <c r="Q6" s="502">
        <v>138.47999999999999</v>
      </c>
    </row>
    <row r="7" spans="1:17">
      <c r="A7" s="46">
        <v>42535</v>
      </c>
      <c r="B7" s="495">
        <v>359.20233999999999</v>
      </c>
      <c r="C7" s="495">
        <v>59725</v>
      </c>
      <c r="D7" s="495">
        <v>21755.071169999999</v>
      </c>
      <c r="E7" s="499">
        <v>36.42540170782754</v>
      </c>
      <c r="F7" s="495">
        <v>60739.950000000012</v>
      </c>
      <c r="G7" s="495">
        <v>19625.828927609</v>
      </c>
      <c r="H7" s="499">
        <v>32.31123655453947</v>
      </c>
      <c r="I7" s="495">
        <v>21755.069289999999</v>
      </c>
      <c r="J7" s="499">
        <v>99.99</v>
      </c>
      <c r="K7" s="495">
        <v>19625.809849628997</v>
      </c>
      <c r="L7" s="499">
        <v>99.99</v>
      </c>
      <c r="M7" s="497">
        <v>50.418900000000001</v>
      </c>
      <c r="N7" s="503">
        <v>0.23175701868794188</v>
      </c>
      <c r="O7" s="502">
        <v>6685.9112278999992</v>
      </c>
      <c r="P7" s="502">
        <v>19625.828927609</v>
      </c>
      <c r="Q7" s="502">
        <v>139.28</v>
      </c>
    </row>
    <row r="8" spans="1:17">
      <c r="A8" s="46">
        <v>42555</v>
      </c>
      <c r="B8" s="495">
        <v>348.36347000000001</v>
      </c>
      <c r="C8" s="495">
        <v>64482</v>
      </c>
      <c r="D8" s="495">
        <v>23577.35066</v>
      </c>
      <c r="E8" s="499">
        <v>36.564236003846034</v>
      </c>
      <c r="F8" s="495">
        <v>68032.53</v>
      </c>
      <c r="G8" s="495">
        <v>23075.216789691</v>
      </c>
      <c r="H8" s="499">
        <v>33.917916605028509</v>
      </c>
      <c r="I8" s="495">
        <v>23577.35066</v>
      </c>
      <c r="J8" s="499">
        <v>99.99</v>
      </c>
      <c r="K8" s="495">
        <v>23075.214084691001</v>
      </c>
      <c r="L8" s="499">
        <v>99.99</v>
      </c>
      <c r="M8" s="497">
        <v>62.314540000000001</v>
      </c>
      <c r="N8" s="503">
        <v>0.26429831281136829</v>
      </c>
      <c r="O8" s="502">
        <v>8592.9296122999986</v>
      </c>
      <c r="P8" s="502">
        <v>23075.216789691</v>
      </c>
      <c r="Q8" s="502">
        <v>140.34</v>
      </c>
    </row>
    <row r="9" spans="1:17">
      <c r="A9" s="46">
        <v>42606</v>
      </c>
      <c r="B9" s="495">
        <v>367.14438000000013</v>
      </c>
      <c r="C9" s="494">
        <v>55896</v>
      </c>
      <c r="D9" s="494">
        <v>22263.479510000001</v>
      </c>
      <c r="E9" s="499">
        <v>39.830183751967937</v>
      </c>
      <c r="F9" s="494">
        <v>74083.92</v>
      </c>
      <c r="G9" s="494">
        <v>24394.851863521995</v>
      </c>
      <c r="H9" s="498">
        <v>32.928673136521383</v>
      </c>
      <c r="I9" s="494">
        <v>22263.479510000001</v>
      </c>
      <c r="J9" s="498">
        <v>99.99</v>
      </c>
      <c r="K9" s="494">
        <v>24394.851863521995</v>
      </c>
      <c r="L9" s="498">
        <v>99.99</v>
      </c>
      <c r="M9" s="497">
        <v>46.018799999999999</v>
      </c>
      <c r="N9" s="496">
        <v>0.20670084377120795</v>
      </c>
      <c r="O9" s="495">
        <v>8229.911825000001</v>
      </c>
      <c r="P9" s="494">
        <v>24394.851863521995</v>
      </c>
      <c r="Q9" s="493">
        <v>141.35</v>
      </c>
    </row>
    <row r="10" spans="1:17">
      <c r="A10" s="46">
        <v>42637</v>
      </c>
      <c r="B10" s="495">
        <v>353.84332000000006</v>
      </c>
      <c r="C10" s="494">
        <v>61294</v>
      </c>
      <c r="D10" s="494">
        <v>24046.377359999999</v>
      </c>
      <c r="E10" s="499">
        <v>39.231209188501317</v>
      </c>
      <c r="F10" s="494">
        <v>75915.289999999994</v>
      </c>
      <c r="G10" s="494">
        <v>26173.843660525996</v>
      </c>
      <c r="H10" s="498">
        <v>34.477696996910637</v>
      </c>
      <c r="I10" s="494">
        <v>24045.541649999999</v>
      </c>
      <c r="J10" s="498">
        <v>99.99</v>
      </c>
      <c r="K10" s="494">
        <v>26173.752568136002</v>
      </c>
      <c r="L10" s="498">
        <v>99.99</v>
      </c>
      <c r="M10" s="497">
        <v>56.811570000000003</v>
      </c>
      <c r="N10" s="501">
        <v>0.23626654299134911</v>
      </c>
      <c r="O10" s="495">
        <v>10168.9117216</v>
      </c>
      <c r="P10" s="494">
        <v>26173.843660525996</v>
      </c>
      <c r="Q10" s="493">
        <v>142.38</v>
      </c>
    </row>
    <row r="11" spans="1:17">
      <c r="A11" s="46">
        <v>42667</v>
      </c>
      <c r="B11" s="495">
        <v>319.35000000000002</v>
      </c>
      <c r="C11" s="494">
        <v>59835</v>
      </c>
      <c r="D11" s="494">
        <v>25584.09</v>
      </c>
      <c r="E11" s="499">
        <v>42.757733767861623</v>
      </c>
      <c r="F11" s="494">
        <v>64509.91</v>
      </c>
      <c r="G11" s="494">
        <v>20824.63</v>
      </c>
      <c r="H11" s="498">
        <v>32.281288254781323</v>
      </c>
      <c r="I11" s="494">
        <v>25584.1</v>
      </c>
      <c r="J11" s="498">
        <v>99.99</v>
      </c>
      <c r="K11" s="494">
        <v>20824.36</v>
      </c>
      <c r="L11" s="498">
        <v>99.99</v>
      </c>
      <c r="M11" s="497">
        <v>46.59</v>
      </c>
      <c r="N11" s="501">
        <v>0.18210529195867747</v>
      </c>
      <c r="O11" s="495">
        <v>6844.2665991999993</v>
      </c>
      <c r="P11" s="500">
        <v>20824.63</v>
      </c>
      <c r="Q11" s="493">
        <v>143.46</v>
      </c>
    </row>
    <row r="12" spans="1:17">
      <c r="A12" s="46">
        <v>42698</v>
      </c>
      <c r="B12" s="495">
        <v>343.15</v>
      </c>
      <c r="C12" s="494">
        <v>55428</v>
      </c>
      <c r="D12" s="494">
        <v>21841.93</v>
      </c>
      <c r="E12" s="499">
        <v>39.405950061340839</v>
      </c>
      <c r="F12" s="494">
        <v>70178.09</v>
      </c>
      <c r="G12" s="494">
        <v>24076.466633236996</v>
      </c>
      <c r="H12" s="498">
        <v>34.307668722869202</v>
      </c>
      <c r="I12" s="494">
        <v>21840.471389999999</v>
      </c>
      <c r="J12" s="498">
        <v>99.993321972920882</v>
      </c>
      <c r="K12" s="494">
        <v>24075.633921097</v>
      </c>
      <c r="L12" s="498">
        <v>99.99</v>
      </c>
      <c r="M12" s="497">
        <v>48.984459999999999</v>
      </c>
      <c r="N12" s="496">
        <v>0.22428297963581639</v>
      </c>
      <c r="O12" s="495">
        <v>10365.386212499998</v>
      </c>
      <c r="P12" s="494">
        <v>24076.466633236996</v>
      </c>
      <c r="Q12" s="493">
        <v>144.51</v>
      </c>
    </row>
    <row r="13" spans="1:17">
      <c r="A13" s="46">
        <v>42728</v>
      </c>
      <c r="B13" s="495">
        <v>267.82723000000004</v>
      </c>
      <c r="C13" s="494">
        <v>44079</v>
      </c>
      <c r="D13" s="494">
        <v>19611.795399999999</v>
      </c>
      <c r="E13" s="499">
        <v>44.492378229996142</v>
      </c>
      <c r="F13" s="494">
        <v>53905.4</v>
      </c>
      <c r="G13" s="494">
        <v>19417.571614835</v>
      </c>
      <c r="H13" s="498">
        <v>36.021570408224406</v>
      </c>
      <c r="I13" s="494">
        <v>19611.795399999999</v>
      </c>
      <c r="J13" s="498">
        <v>99.99</v>
      </c>
      <c r="K13" s="494">
        <v>19417.571614835</v>
      </c>
      <c r="L13" s="498">
        <v>99.99</v>
      </c>
      <c r="M13" s="497">
        <v>38.700000000000003</v>
      </c>
      <c r="N13" s="496">
        <v>0.19733022505425488</v>
      </c>
      <c r="O13" s="493">
        <v>8694.7949591000015</v>
      </c>
      <c r="P13" s="1079">
        <v>19417.571614835</v>
      </c>
      <c r="Q13" s="1079">
        <v>145.55000000000001</v>
      </c>
    </row>
    <row r="14" spans="1:17">
      <c r="A14" s="46">
        <v>42759</v>
      </c>
      <c r="B14" s="495">
        <v>313.28739999999999</v>
      </c>
      <c r="C14" s="494">
        <v>55558</v>
      </c>
      <c r="D14" s="494">
        <v>24591.963899999999</v>
      </c>
      <c r="E14" s="499">
        <v>44.263587422153421</v>
      </c>
      <c r="F14" s="494">
        <v>64764.180000000008</v>
      </c>
      <c r="G14" s="494">
        <v>19528.716348320999</v>
      </c>
      <c r="H14" s="498">
        <v>30.153576171768094</v>
      </c>
      <c r="I14" s="494">
        <v>24591.963899999999</v>
      </c>
      <c r="J14" s="498">
        <v>99.99</v>
      </c>
      <c r="K14" s="494">
        <v>19528.716348320999</v>
      </c>
      <c r="L14" s="498">
        <v>99.99</v>
      </c>
      <c r="M14" s="497">
        <v>120.53415</v>
      </c>
      <c r="N14" s="496">
        <v>0.49013633270663676</v>
      </c>
      <c r="O14" s="1079">
        <v>7333.5515754000007</v>
      </c>
      <c r="P14" s="1079">
        <v>19528.716348320999</v>
      </c>
      <c r="Q14" s="1079">
        <v>146.57</v>
      </c>
    </row>
    <row r="15" spans="1:17">
      <c r="A15" s="46">
        <v>42770</v>
      </c>
      <c r="B15" s="1157">
        <v>307.43</v>
      </c>
      <c r="C15" s="1160">
        <v>60442</v>
      </c>
      <c r="D15" s="1160">
        <v>26435.605680000001</v>
      </c>
      <c r="E15" s="1161">
        <v>43.737145825750304</v>
      </c>
      <c r="F15" s="1160">
        <v>68329.810000000012</v>
      </c>
      <c r="G15" s="494">
        <v>25671.965559385997</v>
      </c>
      <c r="H15" s="1159">
        <v>37.570667267164936</v>
      </c>
      <c r="I15" s="1160">
        <v>26435.605680000001</v>
      </c>
      <c r="J15" s="498">
        <v>99.99</v>
      </c>
      <c r="K15" s="1158">
        <v>25671.965559385997</v>
      </c>
      <c r="L15" s="1162">
        <v>99.99</v>
      </c>
      <c r="M15" s="1163">
        <v>65.440010000000001</v>
      </c>
      <c r="N15" s="1164">
        <v>0.24754496186750508</v>
      </c>
      <c r="O15" s="1079">
        <v>8303.2394463000019</v>
      </c>
      <c r="P15" s="1079">
        <v>25671.965559385997</v>
      </c>
      <c r="Q15" s="1079">
        <v>147.62</v>
      </c>
    </row>
    <row r="16" spans="1:17" ht="12.75" customHeight="1">
      <c r="A16" s="492" t="s">
        <v>771</v>
      </c>
      <c r="B16" s="492"/>
      <c r="C16" s="492"/>
      <c r="D16" s="491"/>
      <c r="E16" s="491"/>
      <c r="F16" s="491"/>
      <c r="Q16" s="490"/>
    </row>
    <row r="17" spans="1:13" ht="12.75" customHeight="1">
      <c r="A17" s="489" t="s">
        <v>238</v>
      </c>
      <c r="B17" s="489"/>
      <c r="C17" s="489"/>
      <c r="D17" s="489"/>
      <c r="E17" s="489"/>
      <c r="M17" s="488"/>
    </row>
    <row r="18" spans="1:13" ht="12.75" customHeight="1">
      <c r="A18" s="556"/>
      <c r="B18" s="556"/>
      <c r="C18" s="556"/>
      <c r="D18" s="556"/>
      <c r="E18" s="556"/>
      <c r="F18" s="555"/>
      <c r="G18" s="555"/>
      <c r="M18" s="488"/>
    </row>
    <row r="19" spans="1:13" ht="12.75" customHeight="1">
      <c r="A19" s="556"/>
      <c r="B19" s="556"/>
      <c r="C19" s="556"/>
      <c r="D19" s="556"/>
      <c r="E19" s="556"/>
      <c r="F19" s="555"/>
      <c r="G19" s="555"/>
      <c r="M19" s="488"/>
    </row>
    <row r="20" spans="1:13" ht="12.75" customHeight="1">
      <c r="A20" s="556"/>
      <c r="B20" s="556"/>
      <c r="C20" s="556"/>
      <c r="D20" s="556"/>
      <c r="E20" s="556"/>
      <c r="F20" s="555"/>
      <c r="G20" s="555"/>
      <c r="M20" s="488"/>
    </row>
    <row r="21" spans="1:13">
      <c r="M21" s="488"/>
    </row>
    <row r="22" spans="1:13">
      <c r="M22" s="488"/>
    </row>
    <row r="23" spans="1:13">
      <c r="M23" s="488"/>
    </row>
  </sheetData>
  <mergeCells count="1">
    <mergeCell ref="A1:Q1"/>
  </mergeCells>
  <pageMargins left="0.75" right="0.75" top="1" bottom="1" header="0.5" footer="0.5"/>
  <pageSetup scale="68"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tabColor rgb="FF92D050"/>
  </sheetPr>
  <dimension ref="A1:J22"/>
  <sheetViews>
    <sheetView zoomScaleSheetLayoutView="100" workbookViewId="0">
      <selection activeCell="K22" sqref="K22"/>
    </sheetView>
  </sheetViews>
  <sheetFormatPr defaultColWidth="9.140625" defaultRowHeight="12.75"/>
  <cols>
    <col min="1" max="1" width="5.28515625" style="29" customWidth="1"/>
    <col min="2" max="2" width="28.42578125" style="29" customWidth="1"/>
    <col min="3" max="3" width="15.5703125" style="30" customWidth="1"/>
    <col min="4" max="4" width="15.28515625" style="30" customWidth="1"/>
    <col min="5" max="5" width="12.42578125" style="30" customWidth="1"/>
    <col min="6" max="6" width="11.28515625" style="29" customWidth="1"/>
    <col min="7" max="7" width="8.140625" style="30" customWidth="1"/>
    <col min="8" max="8" width="9.42578125" style="29" customWidth="1"/>
    <col min="9" max="9" width="8.5703125" style="29" customWidth="1"/>
    <col min="10" max="10" width="9.42578125" style="29" customWidth="1"/>
    <col min="11" max="11" width="9.5703125" style="29" customWidth="1"/>
    <col min="12" max="16384" width="9.140625" style="29"/>
  </cols>
  <sheetData>
    <row r="1" spans="1:10" s="25" customFormat="1" ht="15">
      <c r="A1" s="25" t="str">
        <f>Tables!A3</f>
        <v>Table 2: Company-Wise Capital Raised through Public and Rights Issues (Equity) during February-2017</v>
      </c>
      <c r="C1" s="26"/>
      <c r="D1" s="26"/>
      <c r="E1" s="26"/>
      <c r="G1" s="26"/>
    </row>
    <row r="2" spans="1:10" s="27" customFormat="1" ht="38.25">
      <c r="A2" s="1123" t="s">
        <v>79</v>
      </c>
      <c r="B2" s="1123" t="s">
        <v>80</v>
      </c>
      <c r="C2" s="1123" t="s">
        <v>81</v>
      </c>
      <c r="D2" s="1123" t="s">
        <v>82</v>
      </c>
      <c r="E2" s="1123" t="s">
        <v>83</v>
      </c>
      <c r="F2" s="1123" t="s">
        <v>84</v>
      </c>
      <c r="G2" s="1123" t="s">
        <v>85</v>
      </c>
      <c r="H2" s="1123" t="s">
        <v>86</v>
      </c>
      <c r="I2" s="1123" t="s">
        <v>87</v>
      </c>
      <c r="J2" s="1123" t="s">
        <v>88</v>
      </c>
    </row>
    <row r="3" spans="1:10">
      <c r="A3" s="330">
        <v>1</v>
      </c>
      <c r="B3" s="305" t="s">
        <v>785</v>
      </c>
      <c r="C3" s="306">
        <v>42772</v>
      </c>
      <c r="D3" s="331" t="s">
        <v>761</v>
      </c>
      <c r="E3" s="331" t="s">
        <v>378</v>
      </c>
      <c r="F3" s="332">
        <v>4908000</v>
      </c>
      <c r="G3" s="332">
        <v>10</v>
      </c>
      <c r="H3" s="332">
        <v>45</v>
      </c>
      <c r="I3" s="332">
        <v>55</v>
      </c>
      <c r="J3" s="332">
        <v>26.99</v>
      </c>
    </row>
    <row r="4" spans="1:10">
      <c r="A4" s="330">
        <v>2</v>
      </c>
      <c r="B4" s="305" t="s">
        <v>786</v>
      </c>
      <c r="C4" s="306">
        <v>42779</v>
      </c>
      <c r="D4" s="331" t="s">
        <v>761</v>
      </c>
      <c r="E4" s="331" t="s">
        <v>378</v>
      </c>
      <c r="F4" s="332">
        <v>6576000</v>
      </c>
      <c r="G4" s="332">
        <v>10</v>
      </c>
      <c r="H4" s="332">
        <v>20</v>
      </c>
      <c r="I4" s="332">
        <v>30</v>
      </c>
      <c r="J4" s="332">
        <v>19.73</v>
      </c>
    </row>
    <row r="5" spans="1:10">
      <c r="A5" s="330">
        <v>3</v>
      </c>
      <c r="B5" s="305" t="s">
        <v>787</v>
      </c>
      <c r="C5" s="306">
        <v>42782</v>
      </c>
      <c r="D5" s="331" t="s">
        <v>761</v>
      </c>
      <c r="E5" s="331" t="s">
        <v>378</v>
      </c>
      <c r="F5" s="332">
        <v>683000</v>
      </c>
      <c r="G5" s="332">
        <v>10</v>
      </c>
      <c r="H5" s="332">
        <v>40</v>
      </c>
      <c r="I5" s="332">
        <v>50</v>
      </c>
      <c r="J5" s="332">
        <v>10.25</v>
      </c>
    </row>
    <row r="6" spans="1:10">
      <c r="A6" s="330">
        <v>4</v>
      </c>
      <c r="B6" s="305" t="s">
        <v>788</v>
      </c>
      <c r="C6" s="306">
        <v>42783</v>
      </c>
      <c r="D6" s="331" t="s">
        <v>761</v>
      </c>
      <c r="E6" s="331" t="s">
        <v>378</v>
      </c>
      <c r="F6" s="332">
        <v>1100000</v>
      </c>
      <c r="G6" s="332">
        <v>10</v>
      </c>
      <c r="H6" s="332">
        <v>50</v>
      </c>
      <c r="I6" s="332">
        <v>60</v>
      </c>
      <c r="J6" s="332">
        <v>6.6</v>
      </c>
    </row>
    <row r="7" spans="1:10">
      <c r="A7" s="330">
        <v>5</v>
      </c>
      <c r="B7" s="305" t="s">
        <v>789</v>
      </c>
      <c r="C7" s="306">
        <v>42786</v>
      </c>
      <c r="D7" s="331" t="s">
        <v>761</v>
      </c>
      <c r="E7" s="331" t="s">
        <v>378</v>
      </c>
      <c r="F7" s="332">
        <v>2200800</v>
      </c>
      <c r="G7" s="332">
        <v>10</v>
      </c>
      <c r="H7" s="332">
        <v>90</v>
      </c>
      <c r="I7" s="332">
        <v>100</v>
      </c>
      <c r="J7" s="332">
        <v>22.01</v>
      </c>
    </row>
    <row r="8" spans="1:10">
      <c r="A8" s="330">
        <v>6</v>
      </c>
      <c r="B8" s="305" t="s">
        <v>790</v>
      </c>
      <c r="C8" s="306">
        <v>42794</v>
      </c>
      <c r="D8" s="331" t="s">
        <v>761</v>
      </c>
      <c r="E8" s="331" t="s">
        <v>378</v>
      </c>
      <c r="F8" s="332">
        <v>2040000</v>
      </c>
      <c r="G8" s="332">
        <v>10</v>
      </c>
      <c r="H8" s="332">
        <v>115</v>
      </c>
      <c r="I8" s="332">
        <v>125</v>
      </c>
      <c r="J8" s="332">
        <v>25.5</v>
      </c>
    </row>
    <row r="9" spans="1:10">
      <c r="A9" s="330">
        <v>7</v>
      </c>
      <c r="B9" s="305" t="s">
        <v>791</v>
      </c>
      <c r="C9" s="306">
        <v>42794</v>
      </c>
      <c r="D9" s="331" t="s">
        <v>768</v>
      </c>
      <c r="E9" s="331" t="s">
        <v>378</v>
      </c>
      <c r="F9" s="332">
        <v>450709302</v>
      </c>
      <c r="G9" s="332">
        <v>1</v>
      </c>
      <c r="H9" s="332">
        <v>13</v>
      </c>
      <c r="I9" s="332">
        <v>14</v>
      </c>
      <c r="J9" s="332">
        <v>630.99</v>
      </c>
    </row>
    <row r="10" spans="1:10">
      <c r="A10" s="330">
        <v>8</v>
      </c>
      <c r="B10" s="305" t="s">
        <v>792</v>
      </c>
      <c r="C10" s="306">
        <v>42794</v>
      </c>
      <c r="D10" s="331" t="s">
        <v>761</v>
      </c>
      <c r="E10" s="331" t="s">
        <v>378</v>
      </c>
      <c r="F10" s="332">
        <v>1536000</v>
      </c>
      <c r="G10" s="332">
        <v>10</v>
      </c>
      <c r="H10" s="332">
        <v>17</v>
      </c>
      <c r="I10" s="332">
        <v>27</v>
      </c>
      <c r="J10" s="332">
        <v>4.1500000000000004</v>
      </c>
    </row>
    <row r="11" spans="1:10">
      <c r="A11" s="359"/>
      <c r="B11" s="360"/>
      <c r="C11" s="361"/>
      <c r="D11" s="362"/>
      <c r="E11" s="362"/>
      <c r="F11" s="363"/>
      <c r="G11" s="363"/>
      <c r="H11" s="363"/>
      <c r="I11" s="363"/>
      <c r="J11" s="363"/>
    </row>
    <row r="12" spans="1:10">
      <c r="A12" s="28" t="s">
        <v>268</v>
      </c>
      <c r="B12" s="364"/>
      <c r="C12" s="364"/>
      <c r="D12" s="364"/>
      <c r="E12" s="364"/>
      <c r="F12" s="364"/>
      <c r="G12" s="364"/>
      <c r="H12" s="364"/>
      <c r="I12" s="364"/>
      <c r="J12" s="364"/>
    </row>
    <row r="13" spans="1:10">
      <c r="A13" s="365" t="s">
        <v>90</v>
      </c>
      <c r="B13" s="366"/>
      <c r="C13" s="276"/>
      <c r="D13" s="277"/>
      <c r="E13" s="278"/>
      <c r="F13" s="279"/>
      <c r="G13" s="342"/>
      <c r="H13" s="342"/>
      <c r="I13" s="342"/>
      <c r="J13" s="342"/>
    </row>
    <row r="14" spans="1:10">
      <c r="A14" s="231"/>
      <c r="B14" s="367"/>
      <c r="C14" s="31"/>
      <c r="D14" s="32"/>
      <c r="E14" s="33"/>
      <c r="F14" s="34"/>
      <c r="G14" s="231"/>
      <c r="H14" s="231"/>
      <c r="I14" s="231"/>
      <c r="J14" s="231"/>
    </row>
    <row r="15" spans="1:10">
      <c r="A15" s="231"/>
      <c r="B15" s="367"/>
      <c r="C15" s="367"/>
      <c r="D15" s="367"/>
      <c r="E15" s="367"/>
      <c r="F15" s="231"/>
      <c r="G15" s="231"/>
      <c r="H15" s="231"/>
      <c r="I15" s="231"/>
      <c r="J15" s="231"/>
    </row>
    <row r="16" spans="1:10">
      <c r="A16" s="231"/>
      <c r="B16" s="367"/>
      <c r="C16" s="367"/>
      <c r="D16" s="367"/>
      <c r="E16" s="367"/>
      <c r="F16" s="231"/>
      <c r="G16" s="367"/>
      <c r="H16" s="231"/>
      <c r="I16" s="231"/>
      <c r="J16" s="231"/>
    </row>
    <row r="17" spans="1:7">
      <c r="A17" s="231"/>
      <c r="B17" s="231"/>
      <c r="C17" s="367"/>
      <c r="D17" s="367"/>
      <c r="E17" s="231"/>
      <c r="F17" s="231"/>
      <c r="G17" s="231"/>
    </row>
    <row r="18" spans="1:7">
      <c r="E18" s="29"/>
      <c r="G18" s="29"/>
    </row>
    <row r="19" spans="1:7">
      <c r="E19" s="29"/>
      <c r="G19" s="29"/>
    </row>
    <row r="20" spans="1:7">
      <c r="E20" s="29"/>
      <c r="G20" s="29"/>
    </row>
    <row r="21" spans="1:7">
      <c r="E21" s="29"/>
      <c r="G21" s="29"/>
    </row>
    <row r="22" spans="1:7">
      <c r="E22" s="29"/>
      <c r="G22" s="29"/>
    </row>
  </sheetData>
  <pageMargins left="0.25" right="0.25" top="1" bottom="1" header="0.5" footer="0.5"/>
  <pageSetup scale="85" orientation="portrait" r:id="rId1"/>
  <headerFooter alignWithMargins="0"/>
</worksheet>
</file>

<file path=xl/worksheets/sheet30.xml><?xml version="1.0" encoding="utf-8"?>
<worksheet xmlns="http://schemas.openxmlformats.org/spreadsheetml/2006/main" xmlns:r="http://schemas.openxmlformats.org/officeDocument/2006/relationships">
  <sheetPr codeName="Sheet30">
    <tabColor rgb="FF92D050"/>
  </sheetPr>
  <dimension ref="A1:AW24"/>
  <sheetViews>
    <sheetView zoomScaleSheetLayoutView="100" workbookViewId="0">
      <selection activeCell="A5" sqref="A5"/>
    </sheetView>
  </sheetViews>
  <sheetFormatPr defaultColWidth="9.140625" defaultRowHeight="12.75"/>
  <cols>
    <col min="1" max="1" width="7.85546875" style="246" customWidth="1"/>
    <col min="2" max="2" width="6.42578125" style="246" bestFit="1" customWidth="1"/>
    <col min="3" max="3" width="9" style="246" bestFit="1" customWidth="1"/>
    <col min="4" max="4" width="8.42578125" style="246" bestFit="1" customWidth="1"/>
    <col min="5" max="5" width="9.140625" style="246" customWidth="1"/>
    <col min="6" max="7" width="8.7109375" style="246" customWidth="1"/>
    <col min="8" max="8" width="8.7109375" style="246" bestFit="1" customWidth="1"/>
    <col min="9" max="9" width="10" style="246" customWidth="1"/>
    <col min="10" max="10" width="9.7109375" style="246" bestFit="1" customWidth="1"/>
    <col min="11" max="11" width="8.5703125" style="246" customWidth="1"/>
    <col min="12" max="12" width="9.42578125" style="246" bestFit="1" customWidth="1"/>
    <col min="13" max="13" width="9.7109375" style="246" bestFit="1" customWidth="1"/>
    <col min="14" max="14" width="8" style="246" bestFit="1" customWidth="1"/>
    <col min="15" max="15" width="8.7109375" style="246" customWidth="1"/>
    <col min="16" max="16" width="9" style="246" customWidth="1"/>
    <col min="17" max="16384" width="9.140625" style="246"/>
  </cols>
  <sheetData>
    <row r="1" spans="1:49" ht="15.75">
      <c r="A1" s="1339" t="s">
        <v>24</v>
      </c>
      <c r="B1" s="1340"/>
      <c r="C1" s="1340"/>
      <c r="D1" s="1340"/>
      <c r="E1" s="1340"/>
      <c r="F1" s="1340"/>
      <c r="G1" s="1340"/>
      <c r="H1" s="1340"/>
      <c r="I1" s="1340"/>
      <c r="J1" s="1340"/>
      <c r="K1" s="1340"/>
      <c r="L1" s="1340"/>
      <c r="M1" s="1340"/>
      <c r="N1" s="1340"/>
      <c r="O1" s="1340"/>
      <c r="P1" s="1340"/>
      <c r="Q1" s="1340"/>
    </row>
    <row r="2" spans="1:49" ht="90.75" customHeight="1">
      <c r="A2" s="510" t="s">
        <v>435</v>
      </c>
      <c r="B2" s="511" t="s">
        <v>439</v>
      </c>
      <c r="C2" s="510" t="s">
        <v>433</v>
      </c>
      <c r="D2" s="510" t="s">
        <v>432</v>
      </c>
      <c r="E2" s="510" t="s">
        <v>431</v>
      </c>
      <c r="F2" s="510" t="s">
        <v>430</v>
      </c>
      <c r="G2" s="510" t="s">
        <v>429</v>
      </c>
      <c r="H2" s="510" t="s">
        <v>428</v>
      </c>
      <c r="I2" s="510" t="s">
        <v>427</v>
      </c>
      <c r="J2" s="510" t="s">
        <v>426</v>
      </c>
      <c r="K2" s="510" t="s">
        <v>425</v>
      </c>
      <c r="L2" s="510" t="s">
        <v>424</v>
      </c>
      <c r="M2" s="510" t="s">
        <v>423</v>
      </c>
      <c r="N2" s="510" t="s">
        <v>422</v>
      </c>
      <c r="O2" s="510" t="s">
        <v>438</v>
      </c>
      <c r="P2" s="510" t="s">
        <v>437</v>
      </c>
      <c r="Q2" s="510" t="s">
        <v>436</v>
      </c>
    </row>
    <row r="3" spans="1:49" s="524" customFormat="1">
      <c r="A3" s="43" t="s">
        <v>269</v>
      </c>
      <c r="B3" s="529">
        <v>18484.02751</v>
      </c>
      <c r="C3" s="529">
        <v>2177860.8163200002</v>
      </c>
      <c r="D3" s="529">
        <v>619359.51697</v>
      </c>
      <c r="E3" s="532">
        <v>28.438893446668999</v>
      </c>
      <c r="F3" s="529">
        <v>4202927.49713</v>
      </c>
      <c r="G3" s="529">
        <v>1252658.4785498241</v>
      </c>
      <c r="H3" s="531">
        <v>29.804427495007019</v>
      </c>
      <c r="I3" s="529">
        <v>618222.8470200001</v>
      </c>
      <c r="J3" s="530">
        <v>100</v>
      </c>
      <c r="K3" s="529">
        <v>1251721.9095134821</v>
      </c>
      <c r="L3" s="530">
        <v>100</v>
      </c>
      <c r="M3" s="529">
        <v>1134.4527600000001</v>
      </c>
      <c r="N3" s="528">
        <v>0.18350223798236617</v>
      </c>
      <c r="O3" s="527">
        <v>388404.96999999991</v>
      </c>
      <c r="P3" s="527">
        <v>1252658.4785498241</v>
      </c>
      <c r="Q3" s="526">
        <v>325</v>
      </c>
      <c r="R3" s="525"/>
      <c r="S3" s="525"/>
      <c r="T3" s="525"/>
      <c r="U3" s="525"/>
      <c r="V3" s="525"/>
      <c r="W3" s="525"/>
      <c r="X3" s="525"/>
      <c r="Y3" s="525"/>
      <c r="Z3" s="525"/>
      <c r="AA3" s="525"/>
      <c r="AB3" s="525"/>
      <c r="AC3" s="525"/>
      <c r="AD3" s="525"/>
      <c r="AE3" s="525"/>
      <c r="AF3" s="525"/>
      <c r="AG3" s="525"/>
      <c r="AH3" s="525"/>
      <c r="AI3" s="525"/>
      <c r="AJ3" s="525"/>
      <c r="AK3" s="525"/>
      <c r="AL3" s="525"/>
      <c r="AM3" s="525"/>
      <c r="AN3" s="525"/>
      <c r="AO3" s="525"/>
      <c r="AP3" s="525"/>
      <c r="AQ3" s="525"/>
      <c r="AR3" s="525"/>
      <c r="AS3" s="525"/>
      <c r="AT3" s="525"/>
      <c r="AU3" s="525"/>
      <c r="AV3" s="525"/>
      <c r="AW3" s="525"/>
    </row>
    <row r="4" spans="1:49" s="521" customFormat="1">
      <c r="A4" s="43" t="s">
        <v>270</v>
      </c>
      <c r="B4" s="523">
        <f>SUM(B5:B15)</f>
        <v>17884.696</v>
      </c>
      <c r="C4" s="523">
        <f t="shared" ref="C4:P4" si="0">SUM(C5:C15)</f>
        <v>2330199.7129100002</v>
      </c>
      <c r="D4" s="523">
        <f t="shared" si="0"/>
        <v>649218.24526</v>
      </c>
      <c r="E4" s="523">
        <f t="shared" si="0"/>
        <v>307.18399358734695</v>
      </c>
      <c r="F4" s="523">
        <f t="shared" si="0"/>
        <v>4478199.19037</v>
      </c>
      <c r="G4" s="523">
        <f t="shared" si="0"/>
        <v>1313153.8244137419</v>
      </c>
      <c r="H4" s="523">
        <f t="shared" si="0"/>
        <v>322.72995802191559</v>
      </c>
      <c r="I4" s="523">
        <f t="shared" si="0"/>
        <v>648126.42155999993</v>
      </c>
      <c r="J4" s="523">
        <f t="shared" si="0"/>
        <v>1100</v>
      </c>
      <c r="K4" s="523">
        <f t="shared" si="0"/>
        <v>1312156.7883771467</v>
      </c>
      <c r="L4" s="523">
        <f t="shared" si="0"/>
        <v>1100</v>
      </c>
      <c r="M4" s="523">
        <f t="shared" si="0"/>
        <v>1091.8254654425505</v>
      </c>
      <c r="N4" s="523">
        <f t="shared" si="0"/>
        <v>1.9650764154465148</v>
      </c>
      <c r="O4" s="523">
        <f t="shared" si="0"/>
        <v>362208.89</v>
      </c>
      <c r="P4" s="523">
        <f t="shared" si="0"/>
        <v>1313153.8244137419</v>
      </c>
      <c r="Q4" s="523">
        <v>196.45</v>
      </c>
      <c r="R4" s="516"/>
      <c r="S4" s="516"/>
      <c r="T4" s="246"/>
      <c r="U4" s="246"/>
      <c r="V4" s="246"/>
      <c r="W4" s="246"/>
      <c r="X4" s="246"/>
      <c r="Y4" s="246"/>
      <c r="Z4" s="246"/>
      <c r="AA4" s="246"/>
      <c r="AB4" s="246"/>
      <c r="AC4" s="246"/>
      <c r="AD4" s="246"/>
      <c r="AE4" s="246"/>
      <c r="AF4" s="246"/>
      <c r="AG4" s="246"/>
      <c r="AH4" s="246"/>
      <c r="AI4" s="246"/>
      <c r="AJ4" s="246"/>
      <c r="AK4" s="246"/>
      <c r="AL4" s="246"/>
      <c r="AM4" s="246"/>
      <c r="AN4" s="246"/>
      <c r="AO4" s="246"/>
      <c r="AP4" s="246"/>
      <c r="AQ4" s="246"/>
      <c r="AR4" s="246"/>
      <c r="AS4" s="246"/>
      <c r="AT4" s="246"/>
      <c r="AU4" s="246"/>
    </row>
    <row r="5" spans="1:49" s="521" customFormat="1">
      <c r="A5" s="46">
        <v>42474</v>
      </c>
      <c r="B5" s="517">
        <v>1331.8240499999999</v>
      </c>
      <c r="C5" s="517">
        <v>162415.31623999999</v>
      </c>
      <c r="D5" s="517">
        <v>46024.10583</v>
      </c>
      <c r="E5" s="519">
        <v>28.337294102232637</v>
      </c>
      <c r="F5" s="517">
        <v>310677.9191</v>
      </c>
      <c r="G5" s="517">
        <v>92505.049600000013</v>
      </c>
      <c r="H5" s="519">
        <v>29.77522505235552</v>
      </c>
      <c r="I5" s="517">
        <v>45939.742890000001</v>
      </c>
      <c r="J5" s="520">
        <v>100</v>
      </c>
      <c r="K5" s="517">
        <v>92440</v>
      </c>
      <c r="L5" s="520">
        <v>100</v>
      </c>
      <c r="M5" s="517">
        <v>84.362939999999995</v>
      </c>
      <c r="N5" s="519">
        <v>0.18363825022269295</v>
      </c>
      <c r="O5" s="517">
        <v>27707.670000000002</v>
      </c>
      <c r="P5" s="517">
        <v>92505.049600000013</v>
      </c>
      <c r="Q5" s="517">
        <v>165</v>
      </c>
      <c r="R5" s="522"/>
      <c r="S5" s="246"/>
      <c r="T5" s="246"/>
      <c r="U5" s="246"/>
      <c r="V5" s="246"/>
      <c r="W5" s="246"/>
      <c r="X5" s="246"/>
      <c r="Y5" s="246"/>
      <c r="Z5" s="246"/>
      <c r="AA5" s="246"/>
      <c r="AB5" s="246"/>
      <c r="AC5" s="246"/>
      <c r="AD5" s="246"/>
      <c r="AE5" s="246"/>
      <c r="AF5" s="246"/>
      <c r="AG5" s="246"/>
      <c r="AH5" s="246"/>
      <c r="AI5" s="246"/>
      <c r="AJ5" s="246"/>
      <c r="AK5" s="246"/>
      <c r="AL5" s="246"/>
      <c r="AM5" s="246"/>
      <c r="AN5" s="246"/>
      <c r="AO5" s="246"/>
      <c r="AP5" s="246"/>
      <c r="AQ5" s="246"/>
      <c r="AR5" s="246"/>
      <c r="AS5" s="246"/>
      <c r="AT5" s="246"/>
      <c r="AU5" s="246"/>
      <c r="AV5" s="246"/>
      <c r="AW5" s="246"/>
    </row>
    <row r="6" spans="1:49" s="516" customFormat="1">
      <c r="A6" s="46">
        <v>42504</v>
      </c>
      <c r="B6" s="517">
        <v>1613.83707</v>
      </c>
      <c r="C6" s="517">
        <v>191969.08036999998</v>
      </c>
      <c r="D6" s="517">
        <v>53600.155280000006</v>
      </c>
      <c r="E6" s="519">
        <v>27.921243971524689</v>
      </c>
      <c r="F6" s="517">
        <v>378102.30930000008</v>
      </c>
      <c r="G6" s="517">
        <v>108781.20330000001</v>
      </c>
      <c r="H6" s="519">
        <v>28.770309152935919</v>
      </c>
      <c r="I6" s="517">
        <v>53508.329429999998</v>
      </c>
      <c r="J6" s="520">
        <v>100</v>
      </c>
      <c r="K6" s="517">
        <v>108700.68133000001</v>
      </c>
      <c r="L6" s="520">
        <v>100</v>
      </c>
      <c r="M6" s="517">
        <v>91.826695462416367</v>
      </c>
      <c r="N6" s="519">
        <v>0.17161196479240626</v>
      </c>
      <c r="O6" s="517">
        <v>32203.53</v>
      </c>
      <c r="P6" s="517">
        <v>108781.20330000001</v>
      </c>
      <c r="Q6" s="517">
        <v>175</v>
      </c>
      <c r="R6" s="246"/>
      <c r="S6" s="246"/>
      <c r="T6" s="246"/>
      <c r="U6" s="246"/>
      <c r="V6" s="246"/>
      <c r="W6" s="246"/>
      <c r="X6" s="246"/>
      <c r="Y6" s="246"/>
      <c r="Z6" s="246"/>
      <c r="AA6" s="246"/>
      <c r="AB6" s="246"/>
      <c r="AC6" s="246"/>
      <c r="AD6" s="246"/>
      <c r="AE6" s="246"/>
      <c r="AF6" s="246"/>
      <c r="AG6" s="246"/>
      <c r="AH6" s="246"/>
      <c r="AI6" s="246"/>
      <c r="AJ6" s="246"/>
      <c r="AK6" s="246"/>
      <c r="AL6" s="246"/>
      <c r="AM6" s="246"/>
      <c r="AN6" s="246"/>
      <c r="AO6" s="246"/>
      <c r="AP6" s="246"/>
      <c r="AQ6" s="246"/>
      <c r="AR6" s="246"/>
      <c r="AS6" s="246"/>
      <c r="AT6" s="246"/>
      <c r="AU6" s="246"/>
    </row>
    <row r="7" spans="1:49" s="516" customFormat="1">
      <c r="A7" s="46">
        <v>42537</v>
      </c>
      <c r="B7" s="517">
        <v>1666.0182199999999</v>
      </c>
      <c r="C7" s="517">
        <v>228424.25824000002</v>
      </c>
      <c r="D7" s="517">
        <v>60196.742939999996</v>
      </c>
      <c r="E7" s="519">
        <v>26.353042975301111</v>
      </c>
      <c r="F7" s="517">
        <v>391946.4792</v>
      </c>
      <c r="G7" s="517">
        <v>115688.10291</v>
      </c>
      <c r="H7" s="519">
        <v>29.516301089406493</v>
      </c>
      <c r="I7" s="517">
        <v>60084.595979999998</v>
      </c>
      <c r="J7" s="520">
        <v>100</v>
      </c>
      <c r="K7" s="517">
        <v>115573.78460000001</v>
      </c>
      <c r="L7" s="520">
        <v>100</v>
      </c>
      <c r="M7" s="517">
        <v>112.14787998013428</v>
      </c>
      <c r="N7" s="519">
        <v>0.1866499693489897</v>
      </c>
      <c r="O7" s="517">
        <v>29793.919999999998</v>
      </c>
      <c r="P7" s="517">
        <v>115688.10291</v>
      </c>
      <c r="Q7" s="517">
        <v>175</v>
      </c>
      <c r="R7" s="246"/>
      <c r="S7" s="246"/>
      <c r="T7" s="246"/>
      <c r="U7" s="246"/>
      <c r="V7" s="246"/>
      <c r="W7" s="246"/>
      <c r="X7" s="246"/>
      <c r="Y7" s="246"/>
      <c r="Z7" s="246"/>
      <c r="AA7" s="246"/>
      <c r="AB7" s="246"/>
      <c r="AC7" s="246"/>
      <c r="AD7" s="246"/>
      <c r="AE7" s="246"/>
      <c r="AF7" s="246"/>
      <c r="AG7" s="246"/>
      <c r="AH7" s="246"/>
      <c r="AI7" s="246"/>
      <c r="AJ7" s="246"/>
      <c r="AK7" s="246"/>
      <c r="AL7" s="246"/>
      <c r="AM7" s="246"/>
      <c r="AN7" s="246"/>
      <c r="AO7" s="246"/>
      <c r="AP7" s="246"/>
      <c r="AQ7" s="246"/>
      <c r="AR7" s="246"/>
      <c r="AS7" s="246"/>
    </row>
    <row r="8" spans="1:49" s="516" customFormat="1">
      <c r="A8" s="46">
        <v>42567</v>
      </c>
      <c r="B8" s="517">
        <v>1572.4571100000001</v>
      </c>
      <c r="C8" s="517">
        <v>250082.18309999999</v>
      </c>
      <c r="D8" s="517">
        <v>64061.93067999999</v>
      </c>
      <c r="E8" s="519">
        <v>25.616351347342341</v>
      </c>
      <c r="F8" s="517">
        <v>397532.36599999992</v>
      </c>
      <c r="G8" s="517">
        <v>115830.89373999998</v>
      </c>
      <c r="H8" s="519">
        <v>29.137474994929097</v>
      </c>
      <c r="I8" s="517">
        <v>63941.729160000003</v>
      </c>
      <c r="J8" s="520">
        <v>100</v>
      </c>
      <c r="K8" s="517">
        <v>115739.85338</v>
      </c>
      <c r="L8" s="520">
        <v>100</v>
      </c>
      <c r="M8" s="517">
        <v>120.20152</v>
      </c>
      <c r="N8" s="519">
        <v>0.18798603287568647</v>
      </c>
      <c r="O8" s="517">
        <v>30744.560000000001</v>
      </c>
      <c r="P8" s="517">
        <v>115830.89373999998</v>
      </c>
      <c r="Q8" s="517">
        <v>179</v>
      </c>
      <c r="R8" s="246"/>
      <c r="S8" s="246"/>
      <c r="T8" s="246"/>
      <c r="U8" s="246"/>
      <c r="V8" s="246"/>
      <c r="W8" s="246"/>
      <c r="X8" s="246"/>
      <c r="Y8" s="246"/>
      <c r="Z8" s="246"/>
      <c r="AA8" s="246"/>
      <c r="AB8" s="246"/>
      <c r="AC8" s="246"/>
      <c r="AD8" s="246"/>
      <c r="AE8" s="246"/>
      <c r="AF8" s="246"/>
      <c r="AG8" s="246"/>
      <c r="AH8" s="246"/>
      <c r="AI8" s="246"/>
      <c r="AJ8" s="246"/>
      <c r="AK8" s="246"/>
      <c r="AL8" s="246"/>
      <c r="AM8" s="246"/>
      <c r="AN8" s="246"/>
      <c r="AO8" s="246"/>
      <c r="AP8" s="246"/>
      <c r="AQ8" s="246"/>
      <c r="AR8" s="246"/>
      <c r="AS8" s="246"/>
    </row>
    <row r="9" spans="1:49" s="516" customFormat="1">
      <c r="A9" s="46">
        <v>42598</v>
      </c>
      <c r="B9" s="517">
        <v>1784.17669</v>
      </c>
      <c r="C9" s="517">
        <v>229493.02380000008</v>
      </c>
      <c r="D9" s="517">
        <v>64239.587200000002</v>
      </c>
      <c r="E9" s="519">
        <v>27.991956416062518</v>
      </c>
      <c r="F9" s="517">
        <v>463556.28680000006</v>
      </c>
      <c r="G9" s="517">
        <v>132390.97871999998</v>
      </c>
      <c r="H9" s="518">
        <v>28.559849685982076</v>
      </c>
      <c r="I9" s="517">
        <v>64139.420950000014</v>
      </c>
      <c r="J9" s="518">
        <v>100</v>
      </c>
      <c r="K9" s="517">
        <v>132303.06995</v>
      </c>
      <c r="L9" s="518">
        <v>100</v>
      </c>
      <c r="M9" s="517">
        <v>100.16625000000001</v>
      </c>
      <c r="N9" s="519">
        <v>0.2</v>
      </c>
      <c r="O9" s="517">
        <v>31112.54</v>
      </c>
      <c r="P9" s="517">
        <v>132390.97871999998</v>
      </c>
      <c r="Q9" s="517">
        <v>181</v>
      </c>
      <c r="R9" s="246"/>
      <c r="S9" s="246"/>
      <c r="T9" s="246"/>
      <c r="U9" s="246"/>
      <c r="V9" s="246"/>
      <c r="W9" s="246"/>
      <c r="X9" s="246"/>
      <c r="Y9" s="246"/>
      <c r="Z9" s="246"/>
      <c r="AA9" s="246"/>
      <c r="AB9" s="246"/>
      <c r="AC9" s="246"/>
      <c r="AD9" s="246"/>
      <c r="AE9" s="246"/>
      <c r="AF9" s="246"/>
      <c r="AG9" s="246"/>
      <c r="AH9" s="246"/>
      <c r="AI9" s="246"/>
      <c r="AJ9" s="246"/>
      <c r="AK9" s="246"/>
      <c r="AL9" s="246"/>
      <c r="AM9" s="246"/>
      <c r="AN9" s="246"/>
      <c r="AO9" s="246"/>
      <c r="AP9" s="246"/>
      <c r="AQ9" s="246"/>
      <c r="AR9" s="246"/>
      <c r="AS9" s="246"/>
    </row>
    <row r="10" spans="1:49" s="516" customFormat="1">
      <c r="A10" s="46">
        <v>42629</v>
      </c>
      <c r="B10" s="517">
        <v>1676.15138</v>
      </c>
      <c r="C10" s="517">
        <v>222914.43997000001</v>
      </c>
      <c r="D10" s="517">
        <v>62399.352719999988</v>
      </c>
      <c r="E10" s="518">
        <v>27.992512610846447</v>
      </c>
      <c r="F10" s="517">
        <v>448869.33920000005</v>
      </c>
      <c r="G10" s="517">
        <v>133430.60428</v>
      </c>
      <c r="H10" s="518">
        <v>29.725934170020942</v>
      </c>
      <c r="I10" s="517">
        <v>62271.081450000005</v>
      </c>
      <c r="J10" s="518">
        <v>100</v>
      </c>
      <c r="K10" s="517">
        <v>133320.65844999999</v>
      </c>
      <c r="L10" s="518">
        <v>100</v>
      </c>
      <c r="M10" s="517">
        <v>128.27126999999999</v>
      </c>
      <c r="N10" s="518">
        <v>0.20598850543971076</v>
      </c>
      <c r="O10" s="517">
        <v>36697.609999999993</v>
      </c>
      <c r="P10" s="517">
        <v>133430.60428</v>
      </c>
      <c r="Q10" s="517">
        <v>181</v>
      </c>
      <c r="R10" s="246"/>
      <c r="S10" s="246"/>
      <c r="T10" s="246"/>
      <c r="U10" s="246"/>
      <c r="V10" s="246"/>
      <c r="W10" s="246"/>
      <c r="X10" s="246"/>
      <c r="Y10" s="246"/>
      <c r="Z10" s="246"/>
      <c r="AA10" s="246"/>
      <c r="AB10" s="246"/>
      <c r="AC10" s="246"/>
      <c r="AD10" s="246"/>
      <c r="AE10" s="246"/>
      <c r="AF10" s="246"/>
      <c r="AG10" s="246"/>
      <c r="AH10" s="246"/>
      <c r="AI10" s="246"/>
      <c r="AJ10" s="246"/>
      <c r="AK10" s="246"/>
      <c r="AL10" s="246"/>
      <c r="AM10" s="246"/>
      <c r="AN10" s="246"/>
      <c r="AO10" s="246"/>
      <c r="AP10" s="246"/>
      <c r="AQ10" s="246"/>
      <c r="AR10" s="246"/>
      <c r="AS10" s="246"/>
    </row>
    <row r="11" spans="1:49" s="516" customFormat="1">
      <c r="A11" s="46">
        <v>42659</v>
      </c>
      <c r="B11" s="517">
        <v>1525.5350599999999</v>
      </c>
      <c r="C11" s="517">
        <v>204124.12576</v>
      </c>
      <c r="D11" s="517">
        <v>58081.507369999999</v>
      </c>
      <c r="E11" s="518">
        <v>28.454014023942293</v>
      </c>
      <c r="F11" s="517">
        <v>400137.17639999994</v>
      </c>
      <c r="G11" s="517">
        <v>116699.27112000003</v>
      </c>
      <c r="H11" s="518">
        <v>29.164815968846842</v>
      </c>
      <c r="I11" s="517">
        <v>57993.904289999991</v>
      </c>
      <c r="J11" s="518">
        <v>100</v>
      </c>
      <c r="K11" s="517">
        <v>116620.84683600001</v>
      </c>
      <c r="L11" s="518">
        <v>100</v>
      </c>
      <c r="M11" s="517">
        <v>87.603080000000006</v>
      </c>
      <c r="N11" s="518">
        <v>0.20598850543971076</v>
      </c>
      <c r="O11" s="517">
        <v>32127.349999999995</v>
      </c>
      <c r="P11" s="517">
        <v>116699.27112000003</v>
      </c>
      <c r="Q11" s="517">
        <v>184</v>
      </c>
      <c r="R11" s="246"/>
      <c r="S11" s="246"/>
      <c r="T11" s="246"/>
      <c r="U11" s="246"/>
      <c r="V11" s="246"/>
      <c r="W11" s="246"/>
      <c r="X11" s="246"/>
      <c r="Y11" s="246"/>
      <c r="Z11" s="246"/>
      <c r="AA11" s="246"/>
      <c r="AB11" s="246"/>
      <c r="AC11" s="246"/>
      <c r="AD11" s="246"/>
      <c r="AE11" s="246"/>
      <c r="AF11" s="246"/>
      <c r="AG11" s="246"/>
      <c r="AH11" s="246"/>
      <c r="AI11" s="246"/>
      <c r="AJ11" s="246"/>
      <c r="AK11" s="246"/>
      <c r="AL11" s="246"/>
      <c r="AM11" s="246"/>
      <c r="AN11" s="246"/>
      <c r="AO11" s="246"/>
      <c r="AP11" s="246"/>
      <c r="AQ11" s="246"/>
      <c r="AR11" s="246"/>
      <c r="AS11" s="246"/>
    </row>
    <row r="12" spans="1:49" s="516" customFormat="1">
      <c r="A12" s="46">
        <v>42690</v>
      </c>
      <c r="B12" s="517">
        <v>1879.8671400000001</v>
      </c>
      <c r="C12" s="517">
        <v>219284.97665</v>
      </c>
      <c r="D12" s="517">
        <v>62192.970189999993</v>
      </c>
      <c r="E12" s="518">
        <v>28.361710473794098</v>
      </c>
      <c r="F12" s="517">
        <v>474417.96376999997</v>
      </c>
      <c r="G12" s="517">
        <v>137863.68385999996</v>
      </c>
      <c r="H12" s="518">
        <v>29.059541245962794</v>
      </c>
      <c r="I12" s="517">
        <v>62095.407089999993</v>
      </c>
      <c r="J12" s="518">
        <v>100</v>
      </c>
      <c r="K12" s="517">
        <v>137771.50777300002</v>
      </c>
      <c r="L12" s="518">
        <v>100</v>
      </c>
      <c r="M12" s="517">
        <v>97.563100000000006</v>
      </c>
      <c r="N12" s="518">
        <v>0.15687158806203338</v>
      </c>
      <c r="O12" s="517">
        <v>43222.549999999988</v>
      </c>
      <c r="P12" s="517">
        <v>137863.68385999996</v>
      </c>
      <c r="Q12" s="517">
        <v>191</v>
      </c>
      <c r="T12" s="246"/>
      <c r="U12" s="246"/>
      <c r="V12" s="246"/>
      <c r="W12" s="246"/>
      <c r="X12" s="246"/>
      <c r="Y12" s="246"/>
      <c r="Z12" s="246"/>
      <c r="AA12" s="246"/>
      <c r="AB12" s="246"/>
      <c r="AC12" s="246"/>
      <c r="AD12" s="246"/>
      <c r="AE12" s="246"/>
      <c r="AF12" s="246"/>
      <c r="AG12" s="246"/>
      <c r="AH12" s="246"/>
      <c r="AI12" s="246"/>
      <c r="AJ12" s="246"/>
      <c r="AK12" s="246"/>
      <c r="AL12" s="246"/>
      <c r="AM12" s="246"/>
      <c r="AN12" s="246"/>
      <c r="AO12" s="246"/>
      <c r="AP12" s="246"/>
      <c r="AQ12" s="246"/>
      <c r="AR12" s="246"/>
      <c r="AS12" s="246"/>
    </row>
    <row r="13" spans="1:49" s="516" customFormat="1">
      <c r="A13" s="46">
        <v>42720</v>
      </c>
      <c r="B13" s="517">
        <v>1585.4780499999999</v>
      </c>
      <c r="C13" s="517">
        <v>168795.11792999995</v>
      </c>
      <c r="D13" s="517">
        <v>48605.863799999999</v>
      </c>
      <c r="E13" s="518">
        <v>28.795775847117248</v>
      </c>
      <c r="F13" s="517">
        <v>357036.12039999996</v>
      </c>
      <c r="G13" s="517">
        <v>107147.82259999998</v>
      </c>
      <c r="H13" s="518">
        <v>30.010359310413342</v>
      </c>
      <c r="I13" s="517">
        <v>48511.308769999996</v>
      </c>
      <c r="J13" s="518">
        <v>100</v>
      </c>
      <c r="K13" s="517">
        <v>107040.37717999998</v>
      </c>
      <c r="L13" s="518">
        <v>100</v>
      </c>
      <c r="M13" s="517">
        <v>94.555030000000002</v>
      </c>
      <c r="N13" s="518">
        <v>0.19453420350488659</v>
      </c>
      <c r="O13" s="517">
        <v>33654.400000000001</v>
      </c>
      <c r="P13" s="1081">
        <v>107147.82259999998</v>
      </c>
      <c r="Q13" s="1081">
        <v>191</v>
      </c>
      <c r="T13" s="246"/>
      <c r="U13" s="246"/>
      <c r="V13" s="246"/>
      <c r="W13" s="246"/>
      <c r="X13" s="246"/>
      <c r="Y13" s="246"/>
      <c r="Z13" s="246"/>
      <c r="AA13" s="246"/>
      <c r="AB13" s="246"/>
      <c r="AC13" s="246"/>
      <c r="AD13" s="246"/>
      <c r="AE13" s="246"/>
      <c r="AF13" s="246"/>
      <c r="AG13" s="246"/>
      <c r="AH13" s="246"/>
      <c r="AI13" s="246"/>
      <c r="AJ13" s="246"/>
      <c r="AK13" s="246"/>
      <c r="AL13" s="246"/>
      <c r="AM13" s="246"/>
      <c r="AN13" s="246"/>
      <c r="AO13" s="246"/>
      <c r="AP13" s="246"/>
      <c r="AQ13" s="246"/>
      <c r="AR13" s="246"/>
      <c r="AS13" s="246"/>
    </row>
    <row r="14" spans="1:49" s="516" customFormat="1">
      <c r="A14" s="46">
        <v>42751</v>
      </c>
      <c r="B14" s="517">
        <v>1575.16383</v>
      </c>
      <c r="C14" s="517">
        <v>198608.24945</v>
      </c>
      <c r="D14" s="517">
        <v>57024.416930000014</v>
      </c>
      <c r="E14" s="518">
        <v>28.712008231237153</v>
      </c>
      <c r="F14" s="517">
        <v>390969.56790000002</v>
      </c>
      <c r="G14" s="517">
        <v>113900.322563742</v>
      </c>
      <c r="H14" s="518">
        <v>29.132784726834487</v>
      </c>
      <c r="I14" s="517">
        <v>56942.22754</v>
      </c>
      <c r="J14" s="518">
        <v>100</v>
      </c>
      <c r="K14" s="517">
        <v>113805.34961514696</v>
      </c>
      <c r="L14" s="518">
        <v>100</v>
      </c>
      <c r="M14" s="517">
        <v>82.189390000000003</v>
      </c>
      <c r="N14" s="518">
        <v>0.14413017164365066</v>
      </c>
      <c r="O14" s="1081">
        <v>28249.809999999998</v>
      </c>
      <c r="P14" s="1081">
        <v>113900.322563742</v>
      </c>
      <c r="Q14" s="1081">
        <v>192</v>
      </c>
      <c r="T14" s="246"/>
      <c r="U14" s="246"/>
      <c r="V14" s="246"/>
      <c r="W14" s="246"/>
      <c r="X14" s="246"/>
      <c r="Y14" s="246"/>
      <c r="Z14" s="246"/>
      <c r="AA14" s="246"/>
      <c r="AB14" s="246"/>
      <c r="AC14" s="246"/>
      <c r="AD14" s="246"/>
      <c r="AE14" s="246"/>
      <c r="AF14" s="246"/>
      <c r="AG14" s="246"/>
      <c r="AH14" s="246"/>
      <c r="AI14" s="246"/>
      <c r="AJ14" s="246"/>
      <c r="AK14" s="246"/>
      <c r="AL14" s="246"/>
      <c r="AM14" s="246"/>
      <c r="AN14" s="246"/>
      <c r="AO14" s="246"/>
      <c r="AP14" s="246"/>
      <c r="AQ14" s="246"/>
      <c r="AR14" s="246"/>
      <c r="AS14" s="246"/>
    </row>
    <row r="15" spans="1:49" s="516" customFormat="1">
      <c r="A15" s="46">
        <v>42782</v>
      </c>
      <c r="B15" s="517">
        <v>1674.1874</v>
      </c>
      <c r="C15" s="517">
        <v>254088.94139999995</v>
      </c>
      <c r="D15" s="517">
        <v>72791.612320000015</v>
      </c>
      <c r="E15" s="518">
        <v>28.648083587946356</v>
      </c>
      <c r="F15" s="517">
        <v>464953.66230000003</v>
      </c>
      <c r="G15" s="517">
        <v>138915.89171999999</v>
      </c>
      <c r="H15" s="518">
        <v>29.877362624228109</v>
      </c>
      <c r="I15" s="517">
        <v>72698.674010000002</v>
      </c>
      <c r="J15" s="518">
        <v>100</v>
      </c>
      <c r="K15" s="517">
        <v>138840.65926300001</v>
      </c>
      <c r="L15" s="518">
        <v>100</v>
      </c>
      <c r="M15" s="517">
        <v>92.938310000000001</v>
      </c>
      <c r="N15" s="518">
        <v>0.12767722411674695</v>
      </c>
      <c r="O15" s="1081">
        <v>36694.950000000004</v>
      </c>
      <c r="P15" s="1081">
        <v>138915.89171999999</v>
      </c>
      <c r="Q15" s="1081">
        <v>196.45</v>
      </c>
      <c r="T15" s="246"/>
      <c r="U15" s="246"/>
      <c r="V15" s="246"/>
      <c r="W15" s="246"/>
      <c r="X15" s="246"/>
      <c r="Y15" s="246"/>
      <c r="Z15" s="246"/>
      <c r="AA15" s="246"/>
      <c r="AB15" s="246"/>
      <c r="AC15" s="246"/>
      <c r="AD15" s="246"/>
      <c r="AE15" s="246"/>
      <c r="AF15" s="246"/>
      <c r="AG15" s="246"/>
      <c r="AH15" s="246"/>
      <c r="AI15" s="246"/>
      <c r="AJ15" s="246"/>
      <c r="AK15" s="246"/>
      <c r="AL15" s="246"/>
      <c r="AM15" s="246"/>
      <c r="AN15" s="246"/>
      <c r="AO15" s="246"/>
      <c r="AP15" s="246"/>
      <c r="AQ15" s="246"/>
      <c r="AR15" s="246"/>
      <c r="AS15" s="246"/>
    </row>
    <row r="16" spans="1:49" s="514" customFormat="1" ht="12.75" customHeight="1">
      <c r="A16" s="492" t="s">
        <v>769</v>
      </c>
      <c r="B16" s="491"/>
      <c r="C16" s="491"/>
      <c r="D16" s="491"/>
      <c r="E16" s="491"/>
      <c r="F16" s="491"/>
      <c r="Q16" s="515"/>
      <c r="R16" s="246"/>
      <c r="S16" s="246"/>
      <c r="T16" s="512"/>
      <c r="U16" s="512"/>
      <c r="V16" s="512"/>
      <c r="W16" s="512"/>
      <c r="X16" s="512"/>
      <c r="Y16" s="512"/>
      <c r="Z16" s="512"/>
      <c r="AA16" s="512"/>
      <c r="AB16" s="512"/>
      <c r="AC16" s="512"/>
      <c r="AD16" s="246"/>
      <c r="AE16" s="246"/>
      <c r="AF16" s="246"/>
      <c r="AG16" s="246"/>
      <c r="AH16" s="246"/>
      <c r="AI16" s="246"/>
      <c r="AJ16" s="246"/>
      <c r="AK16" s="246"/>
      <c r="AL16" s="246"/>
      <c r="AM16" s="246"/>
      <c r="AN16" s="246"/>
      <c r="AO16" s="246"/>
      <c r="AP16" s="246"/>
      <c r="AQ16" s="246"/>
      <c r="AR16" s="246"/>
      <c r="AS16" s="246"/>
      <c r="AT16" s="246"/>
      <c r="AU16" s="246"/>
      <c r="AV16" s="246"/>
      <c r="AW16" s="246"/>
    </row>
    <row r="17" spans="1:49" s="512" customFormat="1">
      <c r="A17" s="513" t="s">
        <v>236</v>
      </c>
      <c r="R17" s="246"/>
      <c r="S17" s="246"/>
      <c r="AD17" s="246"/>
      <c r="AE17" s="246"/>
      <c r="AF17" s="246"/>
      <c r="AG17" s="246"/>
      <c r="AH17" s="246"/>
      <c r="AI17" s="246"/>
      <c r="AJ17" s="246"/>
      <c r="AK17" s="246"/>
      <c r="AL17" s="246"/>
      <c r="AM17" s="246"/>
      <c r="AN17" s="246"/>
      <c r="AO17" s="246"/>
      <c r="AP17" s="246"/>
      <c r="AQ17" s="246"/>
      <c r="AR17" s="246"/>
      <c r="AS17" s="246"/>
      <c r="AT17" s="246"/>
      <c r="AU17" s="246"/>
      <c r="AV17" s="246"/>
      <c r="AW17" s="246"/>
    </row>
    <row r="18" spans="1:49" s="512" customFormat="1">
      <c r="A18" s="513"/>
      <c r="B18" s="1107"/>
      <c r="C18" s="1107"/>
      <c r="D18" s="1107"/>
      <c r="E18" s="1107"/>
      <c r="F18" s="1107"/>
      <c r="G18" s="1107"/>
      <c r="R18" s="246"/>
      <c r="S18" s="246"/>
      <c r="AD18" s="246"/>
      <c r="AE18" s="246"/>
      <c r="AF18" s="246"/>
      <c r="AG18" s="246"/>
      <c r="AH18" s="246"/>
      <c r="AI18" s="246"/>
      <c r="AJ18" s="246"/>
      <c r="AK18" s="246"/>
      <c r="AL18" s="246"/>
      <c r="AM18" s="246"/>
      <c r="AN18" s="246"/>
      <c r="AO18" s="246"/>
      <c r="AP18" s="246"/>
      <c r="AQ18" s="246"/>
      <c r="AR18" s="246"/>
      <c r="AS18" s="246"/>
      <c r="AT18" s="246"/>
      <c r="AU18" s="246"/>
      <c r="AV18" s="246"/>
      <c r="AW18" s="246"/>
    </row>
    <row r="19" spans="1:49" s="512" customFormat="1">
      <c r="A19" s="513"/>
      <c r="B19" s="1107"/>
      <c r="C19" s="1107"/>
      <c r="D19" s="1107"/>
      <c r="E19" s="1107"/>
      <c r="F19" s="1107"/>
      <c r="G19" s="1107"/>
      <c r="Q19" s="1115"/>
      <c r="R19" s="246"/>
      <c r="S19" s="246"/>
      <c r="AD19" s="246"/>
      <c r="AE19" s="246"/>
      <c r="AF19" s="246"/>
      <c r="AG19" s="246"/>
      <c r="AH19" s="246"/>
      <c r="AI19" s="246"/>
      <c r="AJ19" s="246"/>
      <c r="AK19" s="246"/>
      <c r="AL19" s="246"/>
      <c r="AM19" s="246"/>
      <c r="AN19" s="246"/>
      <c r="AO19" s="246"/>
      <c r="AP19" s="246"/>
      <c r="AQ19" s="246"/>
      <c r="AR19" s="246"/>
      <c r="AS19" s="246"/>
      <c r="AT19" s="246"/>
      <c r="AU19" s="246"/>
      <c r="AV19" s="246"/>
      <c r="AW19" s="246"/>
    </row>
    <row r="20" spans="1:49" s="512" customFormat="1">
      <c r="A20" s="513"/>
      <c r="B20" s="1107"/>
      <c r="C20" s="1107"/>
      <c r="D20" s="1107"/>
      <c r="E20" s="1107"/>
      <c r="F20" s="1107"/>
      <c r="G20" s="1107"/>
      <c r="R20" s="246"/>
      <c r="S20" s="246"/>
      <c r="AD20" s="246"/>
      <c r="AE20" s="246"/>
      <c r="AF20" s="246"/>
      <c r="AG20" s="246"/>
      <c r="AH20" s="246"/>
      <c r="AI20" s="246"/>
      <c r="AJ20" s="246"/>
      <c r="AK20" s="246"/>
      <c r="AL20" s="246"/>
      <c r="AM20" s="246"/>
      <c r="AN20" s="246"/>
      <c r="AO20" s="246"/>
      <c r="AP20" s="246"/>
      <c r="AQ20" s="246"/>
      <c r="AR20" s="246"/>
      <c r="AS20" s="246"/>
      <c r="AT20" s="246"/>
      <c r="AU20" s="246"/>
      <c r="AV20" s="246"/>
      <c r="AW20" s="246"/>
    </row>
    <row r="24" spans="1:49">
      <c r="F24" s="258"/>
    </row>
  </sheetData>
  <mergeCells count="1">
    <mergeCell ref="A1:Q1"/>
  </mergeCells>
  <pageMargins left="0.75" right="0.75" top="1" bottom="1" header="0.5" footer="0.5"/>
  <pageSetup scale="68" orientation="landscape" r:id="rId1"/>
  <headerFooter alignWithMargins="0"/>
</worksheet>
</file>

<file path=xl/worksheets/sheet31.xml><?xml version="1.0" encoding="utf-8"?>
<worksheet xmlns="http://schemas.openxmlformats.org/spreadsheetml/2006/main" xmlns:r="http://schemas.openxmlformats.org/officeDocument/2006/relationships">
  <sheetPr codeName="Sheet31">
    <tabColor rgb="FF92D050"/>
  </sheetPr>
  <dimension ref="A1:S25"/>
  <sheetViews>
    <sheetView zoomScaleSheetLayoutView="100" workbookViewId="0">
      <selection activeCell="K22" sqref="K22"/>
    </sheetView>
  </sheetViews>
  <sheetFormatPr defaultColWidth="8.85546875" defaultRowHeight="12.75"/>
  <cols>
    <col min="1" max="1" width="8.42578125" style="445" customWidth="1"/>
    <col min="2" max="2" width="7.5703125" style="445" customWidth="1"/>
    <col min="3" max="3" width="9.140625" style="445" customWidth="1"/>
    <col min="4" max="4" width="8.42578125" style="445" customWidth="1"/>
    <col min="5" max="5" width="8.7109375" style="445" customWidth="1"/>
    <col min="6" max="6" width="8.28515625" style="445" customWidth="1"/>
    <col min="7" max="7" width="10.28515625" style="445" customWidth="1"/>
    <col min="8" max="8" width="8.5703125" style="445" bestFit="1" customWidth="1"/>
    <col min="9" max="9" width="10.28515625" style="445" customWidth="1"/>
    <col min="10" max="10" width="8.5703125" style="445" customWidth="1"/>
    <col min="11" max="11" width="9" style="445" bestFit="1" customWidth="1"/>
    <col min="12" max="12" width="8.7109375" style="445" bestFit="1" customWidth="1"/>
    <col min="13" max="13" width="9" style="445" bestFit="1" customWidth="1"/>
    <col min="14" max="14" width="8.28515625" style="445" customWidth="1"/>
    <col min="15" max="15" width="9.85546875" style="445" customWidth="1"/>
    <col min="16" max="16" width="10.140625" style="445" customWidth="1"/>
    <col min="17" max="17" width="8.7109375" style="445" bestFit="1" customWidth="1"/>
    <col min="18" max="18" width="8.85546875" style="445" bestFit="1" customWidth="1"/>
    <col min="19" max="16384" width="8.85546875" style="445"/>
  </cols>
  <sheetData>
    <row r="1" spans="1:18" ht="15.75">
      <c r="A1" s="548" t="s">
        <v>25</v>
      </c>
      <c r="B1" s="548"/>
      <c r="C1" s="548"/>
      <c r="D1" s="548"/>
      <c r="E1" s="548"/>
      <c r="F1" s="548"/>
    </row>
    <row r="2" spans="1:18" ht="12.75" customHeight="1">
      <c r="A2" s="1345" t="s">
        <v>435</v>
      </c>
      <c r="B2" s="1348" t="s">
        <v>186</v>
      </c>
      <c r="C2" s="1351" t="s">
        <v>450</v>
      </c>
      <c r="D2" s="1352"/>
      <c r="E2" s="1351" t="s">
        <v>449</v>
      </c>
      <c r="F2" s="1355"/>
      <c r="G2" s="1332" t="s">
        <v>448</v>
      </c>
      <c r="H2" s="1333"/>
      <c r="I2" s="1333"/>
      <c r="J2" s="1334"/>
      <c r="K2" s="1332" t="s">
        <v>447</v>
      </c>
      <c r="L2" s="1333"/>
      <c r="M2" s="1333"/>
      <c r="N2" s="1334"/>
      <c r="O2" s="1342" t="s">
        <v>102</v>
      </c>
      <c r="P2" s="1342"/>
      <c r="Q2" s="1343" t="s">
        <v>446</v>
      </c>
      <c r="R2" s="1344"/>
    </row>
    <row r="3" spans="1:18">
      <c r="A3" s="1346"/>
      <c r="B3" s="1349"/>
      <c r="C3" s="1353"/>
      <c r="D3" s="1354"/>
      <c r="E3" s="1356"/>
      <c r="F3" s="1357"/>
      <c r="G3" s="1332" t="s">
        <v>445</v>
      </c>
      <c r="H3" s="1334"/>
      <c r="I3" s="1332" t="s">
        <v>444</v>
      </c>
      <c r="J3" s="1334"/>
      <c r="K3" s="1332" t="s">
        <v>445</v>
      </c>
      <c r="L3" s="1334"/>
      <c r="M3" s="1342" t="s">
        <v>444</v>
      </c>
      <c r="N3" s="1342"/>
      <c r="O3" s="1342"/>
      <c r="P3" s="1342"/>
      <c r="Q3" s="1344"/>
      <c r="R3" s="1344"/>
    </row>
    <row r="4" spans="1:18" ht="36" customHeight="1">
      <c r="A4" s="1347"/>
      <c r="B4" s="1350"/>
      <c r="C4" s="1097" t="s">
        <v>442</v>
      </c>
      <c r="D4" s="1097" t="s">
        <v>443</v>
      </c>
      <c r="E4" s="1097" t="s">
        <v>442</v>
      </c>
      <c r="F4" s="1097" t="s">
        <v>443</v>
      </c>
      <c r="G4" s="1097" t="s">
        <v>442</v>
      </c>
      <c r="H4" s="1097" t="s">
        <v>443</v>
      </c>
      <c r="I4" s="1097" t="s">
        <v>442</v>
      </c>
      <c r="J4" s="1097" t="s">
        <v>443</v>
      </c>
      <c r="K4" s="1097" t="s">
        <v>442</v>
      </c>
      <c r="L4" s="1097" t="s">
        <v>443</v>
      </c>
      <c r="M4" s="1097" t="s">
        <v>442</v>
      </c>
      <c r="N4" s="1097" t="s">
        <v>443</v>
      </c>
      <c r="O4" s="1097" t="s">
        <v>442</v>
      </c>
      <c r="P4" s="1097" t="s">
        <v>443</v>
      </c>
      <c r="Q4" s="1097" t="s">
        <v>442</v>
      </c>
      <c r="R4" s="1097" t="s">
        <v>441</v>
      </c>
    </row>
    <row r="5" spans="1:18" s="525" customFormat="1">
      <c r="A5" s="43" t="s">
        <v>269</v>
      </c>
      <c r="B5" s="547">
        <v>247</v>
      </c>
      <c r="C5" s="527">
        <v>306712</v>
      </c>
      <c r="D5" s="527">
        <v>13097.13898475</v>
      </c>
      <c r="E5" s="527">
        <v>51815</v>
      </c>
      <c r="F5" s="527">
        <v>1349.6617938950001</v>
      </c>
      <c r="G5" s="527">
        <v>58773325</v>
      </c>
      <c r="H5" s="527">
        <v>2560540.6446201452</v>
      </c>
      <c r="I5" s="527">
        <v>44654651</v>
      </c>
      <c r="J5" s="527">
        <v>1825708.151585395</v>
      </c>
      <c r="K5" s="547">
        <v>1009439</v>
      </c>
      <c r="L5" s="527">
        <v>31904.119019270001</v>
      </c>
      <c r="M5" s="527">
        <v>1413452</v>
      </c>
      <c r="N5" s="527">
        <v>42408.54289500499</v>
      </c>
      <c r="O5" s="527">
        <v>106209394</v>
      </c>
      <c r="P5" s="527">
        <v>4475008.2588984603</v>
      </c>
      <c r="Q5" s="527">
        <v>68</v>
      </c>
      <c r="R5" s="527">
        <v>3.47</v>
      </c>
    </row>
    <row r="6" spans="1:18" s="525" customFormat="1">
      <c r="A6" s="43" t="s">
        <v>270</v>
      </c>
      <c r="B6" s="505">
        <f>SUM(B7:B17)</f>
        <v>226</v>
      </c>
      <c r="C6" s="505">
        <f t="shared" ref="C6:N6" si="0">SUM(C7:C17)</f>
        <v>29132</v>
      </c>
      <c r="D6" s="505">
        <f t="shared" si="0"/>
        <v>2043.5504272499998</v>
      </c>
      <c r="E6" s="505">
        <f t="shared" si="0"/>
        <v>2785</v>
      </c>
      <c r="F6" s="505">
        <f t="shared" si="0"/>
        <v>192.77069</v>
      </c>
      <c r="G6" s="505">
        <f t="shared" si="0"/>
        <v>24429</v>
      </c>
      <c r="H6" s="505">
        <f t="shared" si="0"/>
        <v>1254.6041591000001</v>
      </c>
      <c r="I6" s="505">
        <f t="shared" si="0"/>
        <v>63916</v>
      </c>
      <c r="J6" s="505">
        <f t="shared" si="0"/>
        <v>3214.4509813</v>
      </c>
      <c r="K6" s="505">
        <f t="shared" si="0"/>
        <v>0</v>
      </c>
      <c r="L6" s="505">
        <f t="shared" si="0"/>
        <v>0</v>
      </c>
      <c r="M6" s="505">
        <f t="shared" si="0"/>
        <v>0</v>
      </c>
      <c r="N6" s="505">
        <f t="shared" si="0"/>
        <v>0</v>
      </c>
      <c r="O6" s="505">
        <f t="shared" ref="O6:P6" si="1">SUM(O7:O16)</f>
        <v>120163</v>
      </c>
      <c r="P6" s="505">
        <f t="shared" si="1"/>
        <v>6696.9809786500009</v>
      </c>
      <c r="Q6" s="546">
        <v>14</v>
      </c>
      <c r="R6" s="545">
        <v>1.1200000000000001</v>
      </c>
    </row>
    <row r="7" spans="1:18" s="525" customFormat="1">
      <c r="A7" s="46">
        <v>42474</v>
      </c>
      <c r="B7" s="543">
        <v>18</v>
      </c>
      <c r="C7" s="543">
        <v>433</v>
      </c>
      <c r="D7" s="543">
        <v>22.118752000000001</v>
      </c>
      <c r="E7" s="543">
        <v>147</v>
      </c>
      <c r="F7" s="543">
        <v>8.3899190000000008</v>
      </c>
      <c r="G7" s="543">
        <v>23677</v>
      </c>
      <c r="H7" s="543">
        <v>1215.2568951000001</v>
      </c>
      <c r="I7" s="543">
        <v>63916</v>
      </c>
      <c r="J7" s="543">
        <v>3214.4509813</v>
      </c>
      <c r="K7" s="543">
        <v>0</v>
      </c>
      <c r="L7" s="543">
        <v>0</v>
      </c>
      <c r="M7" s="543">
        <v>0</v>
      </c>
      <c r="N7" s="543">
        <v>0</v>
      </c>
      <c r="O7" s="543">
        <v>88173</v>
      </c>
      <c r="P7" s="543">
        <v>4460.2165474000003</v>
      </c>
      <c r="Q7" s="543">
        <v>31</v>
      </c>
      <c r="R7" s="543">
        <v>1</v>
      </c>
    </row>
    <row r="8" spans="1:18" s="525" customFormat="1">
      <c r="A8" s="46">
        <v>42504</v>
      </c>
      <c r="B8" s="543">
        <v>22</v>
      </c>
      <c r="C8" s="543">
        <v>18</v>
      </c>
      <c r="D8" s="543">
        <v>0.9286890000000001</v>
      </c>
      <c r="E8" s="543">
        <v>252</v>
      </c>
      <c r="F8" s="543">
        <v>14.71261675</v>
      </c>
      <c r="G8" s="543">
        <v>752</v>
      </c>
      <c r="H8" s="543">
        <v>39.347263999999996</v>
      </c>
      <c r="I8" s="543">
        <v>0</v>
      </c>
      <c r="J8" s="543">
        <v>0</v>
      </c>
      <c r="K8" s="543">
        <v>0</v>
      </c>
      <c r="L8" s="543">
        <v>0</v>
      </c>
      <c r="M8" s="543">
        <v>0</v>
      </c>
      <c r="N8" s="543">
        <v>0</v>
      </c>
      <c r="O8" s="543">
        <v>1022</v>
      </c>
      <c r="P8" s="543">
        <v>54.988569749999996</v>
      </c>
      <c r="Q8" s="543">
        <v>16</v>
      </c>
      <c r="R8" s="543">
        <v>0.83000000000000029</v>
      </c>
    </row>
    <row r="9" spans="1:18" s="525" customFormat="1">
      <c r="A9" s="46">
        <v>42535</v>
      </c>
      <c r="B9" s="543">
        <v>22</v>
      </c>
      <c r="C9" s="543">
        <v>0</v>
      </c>
      <c r="D9" s="543">
        <v>0</v>
      </c>
      <c r="E9" s="543">
        <v>452</v>
      </c>
      <c r="F9" s="543">
        <v>26.27754375</v>
      </c>
      <c r="G9" s="543">
        <v>0</v>
      </c>
      <c r="H9" s="543">
        <v>0</v>
      </c>
      <c r="I9" s="543">
        <v>0</v>
      </c>
      <c r="J9" s="543">
        <v>0</v>
      </c>
      <c r="K9" s="543">
        <v>0</v>
      </c>
      <c r="L9" s="543">
        <v>0</v>
      </c>
      <c r="M9" s="543">
        <v>0</v>
      </c>
      <c r="N9" s="543">
        <v>0</v>
      </c>
      <c r="O9" s="543">
        <v>452</v>
      </c>
      <c r="P9" s="543">
        <v>26.27754375</v>
      </c>
      <c r="Q9" s="543">
        <v>24</v>
      </c>
      <c r="R9" s="543">
        <v>1.53</v>
      </c>
    </row>
    <row r="10" spans="1:18">
      <c r="A10" s="541">
        <v>42555</v>
      </c>
      <c r="B10" s="495">
        <v>20</v>
      </c>
      <c r="C10" s="543">
        <v>4220</v>
      </c>
      <c r="D10" s="543">
        <v>294.83388124999999</v>
      </c>
      <c r="E10" s="543">
        <v>340</v>
      </c>
      <c r="F10" s="543">
        <v>23.149666</v>
      </c>
      <c r="G10" s="543">
        <v>0</v>
      </c>
      <c r="H10" s="543">
        <v>0</v>
      </c>
      <c r="I10" s="543">
        <v>0</v>
      </c>
      <c r="J10" s="543">
        <v>0</v>
      </c>
      <c r="K10" s="543">
        <v>0</v>
      </c>
      <c r="L10" s="543">
        <v>0</v>
      </c>
      <c r="M10" s="543">
        <v>0</v>
      </c>
      <c r="N10" s="543">
        <v>0</v>
      </c>
      <c r="O10" s="543">
        <v>4560</v>
      </c>
      <c r="P10" s="543">
        <v>317.98354725000002</v>
      </c>
      <c r="Q10" s="544">
        <v>93</v>
      </c>
      <c r="R10" s="543">
        <v>6.5</v>
      </c>
    </row>
    <row r="11" spans="1:18">
      <c r="A11" s="541">
        <v>42587</v>
      </c>
      <c r="B11" s="495">
        <v>22</v>
      </c>
      <c r="C11" s="432">
        <v>16884</v>
      </c>
      <c r="D11" s="542">
        <v>1185.5911337499997</v>
      </c>
      <c r="E11" s="542">
        <v>547</v>
      </c>
      <c r="F11" s="538">
        <v>39.065507000000004</v>
      </c>
      <c r="G11" s="495">
        <v>0</v>
      </c>
      <c r="H11" s="538">
        <v>0</v>
      </c>
      <c r="I11" s="500">
        <v>0</v>
      </c>
      <c r="J11" s="538">
        <v>0</v>
      </c>
      <c r="K11" s="500">
        <v>0</v>
      </c>
      <c r="L11" s="500">
        <v>0</v>
      </c>
      <c r="M11" s="500">
        <v>0</v>
      </c>
      <c r="N11" s="500">
        <v>0</v>
      </c>
      <c r="O11" s="542">
        <v>17431</v>
      </c>
      <c r="P11" s="500">
        <v>1224.6566407500002</v>
      </c>
      <c r="Q11" s="500">
        <v>274</v>
      </c>
      <c r="R11" s="500">
        <v>19.54</v>
      </c>
    </row>
    <row r="12" spans="1:18">
      <c r="A12" s="541">
        <v>42619</v>
      </c>
      <c r="B12" s="495">
        <v>20</v>
      </c>
      <c r="C12" s="538">
        <v>6243</v>
      </c>
      <c r="D12" s="538">
        <v>447.44186124999999</v>
      </c>
      <c r="E12" s="538">
        <v>353</v>
      </c>
      <c r="F12" s="538">
        <v>26.551077500000002</v>
      </c>
      <c r="G12" s="495">
        <v>0</v>
      </c>
      <c r="H12" s="538">
        <v>0</v>
      </c>
      <c r="I12" s="500">
        <v>0</v>
      </c>
      <c r="J12" s="538">
        <v>0</v>
      </c>
      <c r="K12" s="537">
        <v>0</v>
      </c>
      <c r="L12" s="500">
        <v>0</v>
      </c>
      <c r="M12" s="500">
        <v>0</v>
      </c>
      <c r="N12" s="500">
        <v>0</v>
      </c>
      <c r="O12" s="538">
        <v>6596</v>
      </c>
      <c r="P12" s="538">
        <v>473.99293875000001</v>
      </c>
      <c r="Q12" s="500">
        <v>65</v>
      </c>
      <c r="R12" s="500">
        <v>4.7</v>
      </c>
    </row>
    <row r="13" spans="1:18">
      <c r="A13" s="541">
        <v>42651</v>
      </c>
      <c r="B13" s="495">
        <v>19</v>
      </c>
      <c r="C13" s="538">
        <v>778</v>
      </c>
      <c r="D13" s="538">
        <v>54.59655875</v>
      </c>
      <c r="E13" s="538">
        <v>189</v>
      </c>
      <c r="F13" s="538">
        <v>15.004184</v>
      </c>
      <c r="G13" s="495">
        <v>0</v>
      </c>
      <c r="H13" s="538">
        <v>0</v>
      </c>
      <c r="I13" s="537">
        <v>0</v>
      </c>
      <c r="J13" s="538">
        <v>0</v>
      </c>
      <c r="K13" s="537">
        <v>0</v>
      </c>
      <c r="L13" s="537">
        <v>0</v>
      </c>
      <c r="M13" s="537">
        <v>0</v>
      </c>
      <c r="N13" s="500">
        <v>0</v>
      </c>
      <c r="O13" s="539">
        <v>967</v>
      </c>
      <c r="P13" s="538">
        <v>69.600742749999995</v>
      </c>
      <c r="Q13" s="537">
        <v>27</v>
      </c>
      <c r="R13" s="500">
        <v>2.25</v>
      </c>
    </row>
    <row r="14" spans="1:18">
      <c r="A14" s="541">
        <v>42683</v>
      </c>
      <c r="B14" s="540">
        <v>21</v>
      </c>
      <c r="C14" s="538">
        <v>554</v>
      </c>
      <c r="D14" s="538">
        <v>37.905676249999992</v>
      </c>
      <c r="E14" s="538">
        <v>194</v>
      </c>
      <c r="F14" s="538">
        <v>14.893700000000001</v>
      </c>
      <c r="G14" s="495">
        <v>0</v>
      </c>
      <c r="H14" s="538">
        <v>0</v>
      </c>
      <c r="I14" s="500">
        <v>0</v>
      </c>
      <c r="J14" s="538">
        <v>0</v>
      </c>
      <c r="K14" s="500">
        <v>0</v>
      </c>
      <c r="L14" s="500">
        <v>0</v>
      </c>
      <c r="M14" s="500">
        <v>0</v>
      </c>
      <c r="N14" s="500">
        <v>0</v>
      </c>
      <c r="O14" s="539">
        <v>748</v>
      </c>
      <c r="P14" s="538">
        <v>52.799376250000002</v>
      </c>
      <c r="Q14" s="500">
        <v>11</v>
      </c>
      <c r="R14" s="500">
        <v>0.81</v>
      </c>
    </row>
    <row r="15" spans="1:18">
      <c r="A15" s="541">
        <v>42715</v>
      </c>
      <c r="B15" s="540">
        <v>22</v>
      </c>
      <c r="C15" s="538">
        <v>2</v>
      </c>
      <c r="D15" s="538">
        <v>0.13387499999999999</v>
      </c>
      <c r="E15" s="538">
        <v>115</v>
      </c>
      <c r="F15" s="538">
        <v>8.8511970000000009</v>
      </c>
      <c r="G15" s="495">
        <v>0</v>
      </c>
      <c r="H15" s="538">
        <v>0</v>
      </c>
      <c r="I15" s="500">
        <v>0</v>
      </c>
      <c r="J15" s="538">
        <v>0</v>
      </c>
      <c r="K15" s="500">
        <v>0</v>
      </c>
      <c r="L15" s="500">
        <v>0</v>
      </c>
      <c r="M15" s="500">
        <v>0</v>
      </c>
      <c r="N15" s="500">
        <v>0</v>
      </c>
      <c r="O15" s="539">
        <v>117</v>
      </c>
      <c r="P15" s="538">
        <v>8.9850720000000006</v>
      </c>
      <c r="Q15" s="500">
        <v>16</v>
      </c>
      <c r="R15" s="500">
        <v>1.2</v>
      </c>
    </row>
    <row r="16" spans="1:18">
      <c r="A16" s="541">
        <v>42739</v>
      </c>
      <c r="B16" s="540">
        <v>21</v>
      </c>
      <c r="C16" s="538">
        <v>0</v>
      </c>
      <c r="D16" s="538">
        <v>0</v>
      </c>
      <c r="E16" s="538">
        <v>97</v>
      </c>
      <c r="F16" s="538">
        <v>7.48</v>
      </c>
      <c r="G16" s="495">
        <v>0</v>
      </c>
      <c r="H16" s="538">
        <v>0</v>
      </c>
      <c r="I16" s="500">
        <v>0</v>
      </c>
      <c r="J16" s="538">
        <v>0</v>
      </c>
      <c r="K16" s="500">
        <v>0</v>
      </c>
      <c r="L16" s="500">
        <v>0</v>
      </c>
      <c r="M16" s="500">
        <v>0</v>
      </c>
      <c r="N16" s="500">
        <v>0</v>
      </c>
      <c r="O16" s="539">
        <v>97</v>
      </c>
      <c r="P16" s="538">
        <v>7.48</v>
      </c>
      <c r="Q16" s="500">
        <v>10</v>
      </c>
      <c r="R16" s="500">
        <v>0.77</v>
      </c>
    </row>
    <row r="17" spans="1:19">
      <c r="A17" s="541">
        <v>42794</v>
      </c>
      <c r="B17" s="540">
        <v>19</v>
      </c>
      <c r="C17" s="538">
        <v>0</v>
      </c>
      <c r="D17" s="538">
        <v>0</v>
      </c>
      <c r="E17" s="538">
        <v>99</v>
      </c>
      <c r="F17" s="538">
        <v>8.3952790000000004</v>
      </c>
      <c r="G17" s="495">
        <v>0</v>
      </c>
      <c r="H17" s="538">
        <v>0</v>
      </c>
      <c r="I17" s="500">
        <v>0</v>
      </c>
      <c r="J17" s="538">
        <v>0</v>
      </c>
      <c r="K17" s="500">
        <v>0</v>
      </c>
      <c r="L17" s="500">
        <v>0</v>
      </c>
      <c r="M17" s="500">
        <v>0</v>
      </c>
      <c r="N17" s="500">
        <v>0</v>
      </c>
      <c r="O17" s="539">
        <v>99</v>
      </c>
      <c r="P17" s="538">
        <v>8.3952790000000004</v>
      </c>
      <c r="Q17" s="500">
        <v>14</v>
      </c>
      <c r="R17" s="500">
        <v>1.1200000000000001</v>
      </c>
    </row>
    <row r="18" spans="1:19">
      <c r="A18" s="536" t="s">
        <v>440</v>
      </c>
      <c r="B18" s="487"/>
      <c r="C18" s="487"/>
      <c r="D18" s="487"/>
      <c r="E18" s="487"/>
      <c r="F18" s="487"/>
      <c r="G18" s="487"/>
      <c r="H18" s="487"/>
      <c r="I18" s="555"/>
      <c r="J18" s="487"/>
      <c r="K18" s="555"/>
      <c r="L18" s="555"/>
      <c r="M18" s="555"/>
      <c r="O18" s="535"/>
      <c r="P18" s="534"/>
      <c r="Q18" s="451"/>
    </row>
    <row r="19" spans="1:19" s="487" customFormat="1" ht="12.75" customHeight="1">
      <c r="A19" s="1341" t="s">
        <v>769</v>
      </c>
      <c r="B19" s="1341"/>
      <c r="C19" s="1341"/>
      <c r="D19" s="1341"/>
      <c r="E19" s="1341"/>
      <c r="F19" s="1341"/>
    </row>
    <row r="20" spans="1:19">
      <c r="A20" s="489" t="s">
        <v>238</v>
      </c>
      <c r="B20" s="487"/>
      <c r="C20" s="487"/>
      <c r="D20" s="487"/>
      <c r="E20" s="487"/>
      <c r="F20" s="487"/>
      <c r="G20" s="487"/>
      <c r="H20" s="487"/>
      <c r="I20" s="487"/>
      <c r="J20" s="487"/>
      <c r="K20" s="487"/>
      <c r="L20" s="487"/>
      <c r="M20" s="487"/>
    </row>
    <row r="23" spans="1:19">
      <c r="Q23" s="451" t="s">
        <v>235</v>
      </c>
    </row>
    <row r="24" spans="1:19">
      <c r="R24" s="533"/>
      <c r="S24" s="451"/>
    </row>
    <row r="25" spans="1:19">
      <c r="R25" s="451"/>
    </row>
  </sheetData>
  <mergeCells count="13">
    <mergeCell ref="A19:F19"/>
    <mergeCell ref="O2:P3"/>
    <mergeCell ref="Q2:R3"/>
    <mergeCell ref="G3:H3"/>
    <mergeCell ref="I3:J3"/>
    <mergeCell ref="K3:L3"/>
    <mergeCell ref="M3:N3"/>
    <mergeCell ref="A2:A4"/>
    <mergeCell ref="B2:B4"/>
    <mergeCell ref="C2:D3"/>
    <mergeCell ref="E2:F3"/>
    <mergeCell ref="G2:J2"/>
    <mergeCell ref="K2:N2"/>
  </mergeCells>
  <pageMargins left="0.75" right="0.75" top="1" bottom="1" header="0.5" footer="0.5"/>
  <pageSetup scale="70" orientation="landscape" r:id="rId1"/>
  <headerFooter alignWithMargins="0"/>
</worksheet>
</file>

<file path=xl/worksheets/sheet32.xml><?xml version="1.0" encoding="utf-8"?>
<worksheet xmlns="http://schemas.openxmlformats.org/spreadsheetml/2006/main" xmlns:r="http://schemas.openxmlformats.org/officeDocument/2006/relationships">
  <sheetPr codeName="Sheet32">
    <tabColor rgb="FF92D050"/>
  </sheetPr>
  <dimension ref="A1:DK29"/>
  <sheetViews>
    <sheetView zoomScaleSheetLayoutView="100" workbookViewId="0">
      <selection activeCell="K22" sqref="K22"/>
    </sheetView>
  </sheetViews>
  <sheetFormatPr defaultColWidth="8.85546875" defaultRowHeight="12.75"/>
  <cols>
    <col min="1" max="1" width="7.7109375" style="487" customWidth="1"/>
    <col min="2" max="2" width="7.28515625" style="487" customWidth="1"/>
    <col min="3" max="3" width="12.5703125" style="487" bestFit="1" customWidth="1"/>
    <col min="4" max="4" width="9.140625" style="487" customWidth="1"/>
    <col min="5" max="5" width="13.5703125" style="487" bestFit="1" customWidth="1"/>
    <col min="6" max="6" width="9.28515625" style="487" customWidth="1"/>
    <col min="7" max="7" width="12.5703125" style="487" customWidth="1"/>
    <col min="8" max="8" width="11.140625" style="487" customWidth="1"/>
    <col min="9" max="9" width="13.5703125" style="487" bestFit="1" customWidth="1"/>
    <col min="10" max="10" width="17.140625" style="487" bestFit="1" customWidth="1"/>
    <col min="11" max="11" width="12.5703125" style="487" bestFit="1" customWidth="1"/>
    <col min="12" max="12" width="13.85546875" style="487" bestFit="1" customWidth="1"/>
    <col min="13" max="13" width="12.5703125" style="487" bestFit="1" customWidth="1"/>
    <col min="14" max="14" width="13.85546875" style="487" bestFit="1" customWidth="1"/>
    <col min="15" max="15" width="14.140625" style="487" bestFit="1" customWidth="1"/>
    <col min="16" max="16" width="10.28515625" style="487" customWidth="1"/>
    <col min="17" max="17" width="9" style="487" customWidth="1"/>
    <col min="18" max="18" width="8.140625" style="487" customWidth="1"/>
    <col min="19" max="16384" width="8.85546875" style="487"/>
  </cols>
  <sheetData>
    <row r="1" spans="1:115" ht="15.75">
      <c r="A1" s="1337" t="s">
        <v>452</v>
      </c>
      <c r="B1" s="1337"/>
      <c r="C1" s="1337"/>
      <c r="D1" s="1337"/>
      <c r="E1" s="1337"/>
      <c r="F1" s="1337"/>
      <c r="G1" s="1337"/>
      <c r="H1" s="1337"/>
      <c r="I1" s="1337"/>
      <c r="J1" s="1337"/>
      <c r="K1" s="1337"/>
      <c r="L1" s="1337"/>
      <c r="M1" s="1337"/>
      <c r="Q1" s="571"/>
      <c r="R1" s="571"/>
    </row>
    <row r="2" spans="1:115" ht="12.75" customHeight="1">
      <c r="A2" s="1345" t="s">
        <v>435</v>
      </c>
      <c r="B2" s="1348" t="s">
        <v>186</v>
      </c>
      <c r="C2" s="1358" t="s">
        <v>450</v>
      </c>
      <c r="D2" s="1359"/>
      <c r="E2" s="1358" t="s">
        <v>449</v>
      </c>
      <c r="F2" s="1362"/>
      <c r="G2" s="1365" t="s">
        <v>448</v>
      </c>
      <c r="H2" s="1366"/>
      <c r="I2" s="1366"/>
      <c r="J2" s="1367"/>
      <c r="K2" s="1365" t="s">
        <v>447</v>
      </c>
      <c r="L2" s="1366"/>
      <c r="M2" s="1366"/>
      <c r="N2" s="1367"/>
      <c r="O2" s="1368" t="s">
        <v>102</v>
      </c>
      <c r="P2" s="1368"/>
      <c r="Q2" s="1369" t="s">
        <v>446</v>
      </c>
      <c r="R2" s="1370"/>
    </row>
    <row r="3" spans="1:115">
      <c r="A3" s="1346"/>
      <c r="B3" s="1349"/>
      <c r="C3" s="1360"/>
      <c r="D3" s="1361"/>
      <c r="E3" s="1363"/>
      <c r="F3" s="1364"/>
      <c r="G3" s="1365" t="s">
        <v>445</v>
      </c>
      <c r="H3" s="1367"/>
      <c r="I3" s="1365" t="s">
        <v>444</v>
      </c>
      <c r="J3" s="1367"/>
      <c r="K3" s="1365" t="s">
        <v>445</v>
      </c>
      <c r="L3" s="1367"/>
      <c r="M3" s="1368" t="s">
        <v>444</v>
      </c>
      <c r="N3" s="1368"/>
      <c r="O3" s="1368"/>
      <c r="P3" s="1368"/>
      <c r="Q3" s="1370"/>
      <c r="R3" s="1370"/>
    </row>
    <row r="4" spans="1:115" ht="36.75" customHeight="1">
      <c r="A4" s="1347"/>
      <c r="B4" s="1350"/>
      <c r="C4" s="1090" t="s">
        <v>442</v>
      </c>
      <c r="D4" s="1097" t="s">
        <v>443</v>
      </c>
      <c r="E4" s="1090" t="s">
        <v>442</v>
      </c>
      <c r="F4" s="1097" t="s">
        <v>443</v>
      </c>
      <c r="G4" s="1090" t="s">
        <v>442</v>
      </c>
      <c r="H4" s="1097" t="s">
        <v>443</v>
      </c>
      <c r="I4" s="1090" t="s">
        <v>442</v>
      </c>
      <c r="J4" s="1097" t="s">
        <v>443</v>
      </c>
      <c r="K4" s="1090" t="s">
        <v>442</v>
      </c>
      <c r="L4" s="1097" t="s">
        <v>443</v>
      </c>
      <c r="M4" s="1090" t="s">
        <v>442</v>
      </c>
      <c r="N4" s="1097" t="s">
        <v>443</v>
      </c>
      <c r="O4" s="1090" t="s">
        <v>442</v>
      </c>
      <c r="P4" s="1097" t="s">
        <v>443</v>
      </c>
      <c r="Q4" s="1090" t="s">
        <v>442</v>
      </c>
      <c r="R4" s="1089" t="s">
        <v>451</v>
      </c>
    </row>
    <row r="5" spans="1:115" s="567" customFormat="1">
      <c r="A5" s="43" t="s">
        <v>269</v>
      </c>
      <c r="B5" s="570">
        <v>247</v>
      </c>
      <c r="C5" s="570">
        <v>140538768</v>
      </c>
      <c r="D5" s="570">
        <v>4557123.859903275</v>
      </c>
      <c r="E5" s="570">
        <v>234243967</v>
      </c>
      <c r="F5" s="570">
        <v>7828605.9954773653</v>
      </c>
      <c r="G5" s="570">
        <v>837683830</v>
      </c>
      <c r="H5" s="570">
        <v>26063790.641186614</v>
      </c>
      <c r="I5" s="570">
        <v>785844656</v>
      </c>
      <c r="J5" s="570">
        <v>22888139.938789792</v>
      </c>
      <c r="K5" s="570">
        <v>65322962</v>
      </c>
      <c r="L5" s="570">
        <v>2325029.9772571698</v>
      </c>
      <c r="M5" s="570">
        <v>34976212</v>
      </c>
      <c r="N5" s="570">
        <v>1163143.86624609</v>
      </c>
      <c r="O5" s="570">
        <v>2098610395</v>
      </c>
      <c r="P5" s="570">
        <v>64825834.282080315</v>
      </c>
      <c r="Q5" s="570">
        <v>2908184</v>
      </c>
      <c r="R5" s="570">
        <v>154411.44558025501</v>
      </c>
      <c r="S5" s="487"/>
      <c r="T5" s="487"/>
      <c r="U5" s="487"/>
      <c r="V5" s="487"/>
      <c r="W5" s="487"/>
      <c r="X5" s="487"/>
      <c r="Y5" s="487"/>
      <c r="Z5" s="487"/>
      <c r="AA5" s="487"/>
      <c r="AB5" s="487"/>
      <c r="AC5" s="487"/>
      <c r="AD5" s="487"/>
      <c r="AE5" s="487"/>
      <c r="AF5" s="487"/>
      <c r="AG5" s="487"/>
      <c r="AH5" s="487"/>
      <c r="AI5" s="487"/>
      <c r="AJ5" s="487"/>
      <c r="AK5" s="487"/>
      <c r="AL5" s="487"/>
      <c r="AM5" s="487"/>
      <c r="AN5" s="487"/>
      <c r="AO5" s="487"/>
      <c r="AP5" s="487"/>
      <c r="AQ5" s="487"/>
      <c r="AR5" s="487"/>
      <c r="AS5" s="487"/>
      <c r="AT5" s="487"/>
      <c r="AU5" s="487"/>
      <c r="AV5" s="487"/>
      <c r="AW5" s="487"/>
      <c r="AX5" s="487"/>
      <c r="AY5" s="487"/>
      <c r="AZ5" s="487"/>
      <c r="BA5" s="487"/>
      <c r="BB5" s="487"/>
      <c r="BC5" s="487"/>
      <c r="BD5" s="487"/>
      <c r="BE5" s="487"/>
      <c r="BF5" s="487"/>
      <c r="BG5" s="487"/>
      <c r="BH5" s="487"/>
      <c r="BI5" s="487"/>
      <c r="BJ5" s="487"/>
      <c r="BK5" s="487"/>
      <c r="BL5" s="487"/>
      <c r="BM5" s="487"/>
      <c r="BN5" s="487"/>
      <c r="BO5" s="487"/>
      <c r="BP5" s="487"/>
      <c r="BQ5" s="487"/>
      <c r="BR5" s="487"/>
      <c r="BS5" s="487"/>
      <c r="BT5" s="487"/>
      <c r="BU5" s="487"/>
      <c r="BV5" s="487"/>
      <c r="BW5" s="487"/>
      <c r="BX5" s="487"/>
      <c r="BY5" s="487"/>
      <c r="BZ5" s="487"/>
      <c r="CA5" s="487"/>
      <c r="CB5" s="487"/>
      <c r="CC5" s="487"/>
      <c r="CD5" s="487"/>
      <c r="CE5" s="487"/>
      <c r="CF5" s="487"/>
      <c r="CG5" s="487"/>
      <c r="CH5" s="487"/>
      <c r="CI5" s="487"/>
      <c r="CJ5" s="487"/>
      <c r="CK5" s="487"/>
      <c r="CL5" s="487"/>
      <c r="CM5" s="487"/>
      <c r="CN5" s="487"/>
      <c r="CO5" s="487"/>
      <c r="CP5" s="487"/>
      <c r="CQ5" s="487"/>
      <c r="CR5" s="487"/>
      <c r="CS5" s="487"/>
      <c r="CT5" s="487"/>
      <c r="CU5" s="487"/>
      <c r="CV5" s="487"/>
      <c r="CW5" s="487"/>
      <c r="CX5" s="487"/>
      <c r="CY5" s="487"/>
      <c r="CZ5" s="487"/>
      <c r="DA5" s="487"/>
      <c r="DB5" s="487"/>
      <c r="DC5" s="487"/>
      <c r="DD5" s="487"/>
      <c r="DE5" s="487"/>
      <c r="DF5" s="487"/>
      <c r="DG5" s="487"/>
      <c r="DH5" s="487"/>
      <c r="DI5" s="487"/>
      <c r="DJ5" s="487"/>
      <c r="DK5" s="487"/>
    </row>
    <row r="6" spans="1:115" s="567" customFormat="1">
      <c r="A6" s="43" t="s">
        <v>270</v>
      </c>
      <c r="B6" s="569">
        <f>SUM(B7:B17)</f>
        <v>226</v>
      </c>
      <c r="C6" s="569">
        <f t="shared" ref="C6:P6" si="0">SUM(C7:C17)</f>
        <v>61787103</v>
      </c>
      <c r="D6" s="569">
        <f t="shared" si="0"/>
        <v>3987951.9672280997</v>
      </c>
      <c r="E6" s="569">
        <f t="shared" si="0"/>
        <v>158028898</v>
      </c>
      <c r="F6" s="569">
        <f t="shared" si="0"/>
        <v>9981455.3798376452</v>
      </c>
      <c r="G6" s="569">
        <f t="shared" si="0"/>
        <v>494872110</v>
      </c>
      <c r="H6" s="569">
        <f t="shared" si="0"/>
        <v>33863742.231719658</v>
      </c>
      <c r="I6" s="569">
        <f t="shared" si="0"/>
        <v>471032947</v>
      </c>
      <c r="J6" s="569">
        <f t="shared" si="0"/>
        <v>31083086.796045031</v>
      </c>
      <c r="K6" s="569">
        <f t="shared" si="0"/>
        <v>55466187</v>
      </c>
      <c r="L6" s="569">
        <f t="shared" si="0"/>
        <v>3710679.4948959453</v>
      </c>
      <c r="M6" s="569">
        <f t="shared" si="0"/>
        <v>28272223</v>
      </c>
      <c r="N6" s="569">
        <f t="shared" si="0"/>
        <v>1772232.8482558299</v>
      </c>
      <c r="O6" s="569">
        <f t="shared" si="0"/>
        <v>1269459468</v>
      </c>
      <c r="P6" s="569">
        <f t="shared" si="0"/>
        <v>84399148.717982203</v>
      </c>
      <c r="Q6" s="568">
        <v>3676912</v>
      </c>
      <c r="R6" s="568">
        <v>254230.372554025</v>
      </c>
      <c r="S6" s="487"/>
      <c r="T6" s="487"/>
      <c r="U6" s="487"/>
      <c r="V6" s="487"/>
      <c r="W6" s="487"/>
      <c r="X6" s="487"/>
      <c r="Y6" s="487"/>
      <c r="Z6" s="487"/>
      <c r="AA6" s="487"/>
      <c r="AB6" s="487"/>
      <c r="AC6" s="487"/>
      <c r="AD6" s="487"/>
      <c r="AE6" s="487"/>
      <c r="AF6" s="487"/>
      <c r="AG6" s="487"/>
      <c r="AH6" s="487"/>
      <c r="AI6" s="487"/>
      <c r="AJ6" s="487"/>
      <c r="AK6" s="487"/>
      <c r="AL6" s="487"/>
      <c r="AM6" s="487"/>
      <c r="AN6" s="487"/>
      <c r="AO6" s="487"/>
      <c r="AP6" s="487"/>
      <c r="AQ6" s="487"/>
      <c r="AR6" s="487"/>
      <c r="AS6" s="487"/>
      <c r="AT6" s="487"/>
      <c r="AU6" s="487"/>
      <c r="AV6" s="487"/>
      <c r="AW6" s="487"/>
      <c r="AX6" s="487"/>
      <c r="AY6" s="487"/>
      <c r="AZ6" s="487"/>
      <c r="BA6" s="487"/>
      <c r="BB6" s="487"/>
      <c r="BC6" s="487"/>
      <c r="BD6" s="487"/>
      <c r="BE6" s="487"/>
      <c r="BF6" s="487"/>
      <c r="BG6" s="487"/>
      <c r="BH6" s="487"/>
      <c r="BI6" s="487"/>
      <c r="BJ6" s="487"/>
      <c r="BK6" s="487"/>
      <c r="BL6" s="487"/>
      <c r="BM6" s="487"/>
      <c r="BN6" s="487"/>
      <c r="BO6" s="487"/>
      <c r="BP6" s="487"/>
      <c r="BQ6" s="487"/>
      <c r="BR6" s="487"/>
      <c r="BS6" s="487"/>
      <c r="BT6" s="487"/>
      <c r="BU6" s="487"/>
      <c r="BV6" s="487"/>
      <c r="BW6" s="487"/>
      <c r="BX6" s="487"/>
      <c r="BY6" s="487"/>
      <c r="BZ6" s="487"/>
      <c r="CA6" s="487"/>
      <c r="CB6" s="487"/>
      <c r="CC6" s="487"/>
      <c r="CD6" s="487"/>
      <c r="CE6" s="487"/>
      <c r="CF6" s="487"/>
      <c r="CG6" s="487"/>
      <c r="CH6" s="487"/>
      <c r="CI6" s="487"/>
      <c r="CJ6" s="487"/>
      <c r="CK6" s="487"/>
      <c r="CL6" s="487"/>
      <c r="CM6" s="487"/>
      <c r="CN6" s="487"/>
      <c r="CO6" s="487"/>
      <c r="CP6" s="487"/>
      <c r="CQ6" s="487"/>
      <c r="CR6" s="487"/>
      <c r="CS6" s="487"/>
      <c r="CT6" s="487"/>
      <c r="CU6" s="487"/>
      <c r="CV6" s="487"/>
      <c r="CW6" s="487"/>
      <c r="CX6" s="487"/>
      <c r="CY6" s="487"/>
      <c r="CZ6" s="487"/>
      <c r="DA6" s="487"/>
      <c r="DB6" s="487"/>
      <c r="DC6" s="487"/>
      <c r="DD6" s="487"/>
      <c r="DE6" s="487"/>
      <c r="DF6" s="487"/>
      <c r="DG6" s="487"/>
      <c r="DH6" s="487"/>
      <c r="DI6" s="487"/>
      <c r="DJ6" s="487"/>
      <c r="DK6" s="487"/>
    </row>
    <row r="7" spans="1:115" s="567" customFormat="1">
      <c r="A7" s="46">
        <v>42474</v>
      </c>
      <c r="B7" s="495">
        <v>18</v>
      </c>
      <c r="C7" s="566">
        <v>6059350</v>
      </c>
      <c r="D7" s="566">
        <v>333438.89236177498</v>
      </c>
      <c r="E7" s="566">
        <v>13129520</v>
      </c>
      <c r="F7" s="566">
        <v>647602.95520974998</v>
      </c>
      <c r="G7" s="566">
        <v>35993137</v>
      </c>
      <c r="H7" s="566">
        <v>2110570.1159714302</v>
      </c>
      <c r="I7" s="566">
        <v>35052795</v>
      </c>
      <c r="J7" s="566">
        <v>1981457.036232</v>
      </c>
      <c r="K7" s="566">
        <v>4254268</v>
      </c>
      <c r="L7" s="566">
        <v>219370.03745174999</v>
      </c>
      <c r="M7" s="566">
        <v>2120664</v>
      </c>
      <c r="N7" s="566">
        <v>102832.839436375</v>
      </c>
      <c r="O7" s="566">
        <v>96609734</v>
      </c>
      <c r="P7" s="566">
        <v>5395271.8766630804</v>
      </c>
      <c r="Q7" s="566">
        <v>3269898</v>
      </c>
      <c r="R7" s="566">
        <v>177395.56010823502</v>
      </c>
      <c r="S7" s="487"/>
      <c r="T7" s="487"/>
      <c r="U7" s="487"/>
      <c r="V7" s="487"/>
      <c r="W7" s="487"/>
      <c r="X7" s="487"/>
      <c r="Y7" s="487"/>
      <c r="Z7" s="487"/>
      <c r="AA7" s="487"/>
      <c r="AB7" s="487"/>
      <c r="AC7" s="487"/>
      <c r="AD7" s="487"/>
      <c r="AE7" s="487"/>
      <c r="AF7" s="487"/>
      <c r="AG7" s="487"/>
      <c r="AH7" s="487"/>
      <c r="AI7" s="487"/>
      <c r="AJ7" s="487"/>
      <c r="AK7" s="487"/>
      <c r="AL7" s="487"/>
      <c r="AM7" s="487"/>
      <c r="AN7" s="487"/>
      <c r="AO7" s="487"/>
      <c r="AP7" s="487"/>
      <c r="AQ7" s="487"/>
      <c r="AR7" s="487"/>
      <c r="AS7" s="487"/>
      <c r="AT7" s="487"/>
      <c r="AU7" s="487"/>
      <c r="AV7" s="487"/>
      <c r="AW7" s="487"/>
      <c r="AX7" s="487"/>
      <c r="AY7" s="487"/>
      <c r="AZ7" s="487"/>
      <c r="BA7" s="487"/>
      <c r="BB7" s="487"/>
      <c r="BC7" s="487"/>
      <c r="BD7" s="487"/>
      <c r="BE7" s="487"/>
      <c r="BF7" s="487"/>
      <c r="BG7" s="487"/>
      <c r="BH7" s="487"/>
      <c r="BI7" s="487"/>
      <c r="BJ7" s="487"/>
      <c r="BK7" s="487"/>
      <c r="BL7" s="487"/>
      <c r="BM7" s="487"/>
      <c r="BN7" s="487"/>
      <c r="BO7" s="487"/>
      <c r="BP7" s="487"/>
      <c r="BQ7" s="487"/>
      <c r="BR7" s="487"/>
      <c r="BS7" s="487"/>
      <c r="BT7" s="487"/>
      <c r="BU7" s="487"/>
      <c r="BV7" s="487"/>
      <c r="BW7" s="487"/>
      <c r="BX7" s="487"/>
      <c r="BY7" s="487"/>
      <c r="BZ7" s="487"/>
      <c r="CA7" s="487"/>
      <c r="CB7" s="487"/>
      <c r="CC7" s="487"/>
      <c r="CD7" s="487"/>
      <c r="CE7" s="487"/>
      <c r="CF7" s="487"/>
      <c r="CG7" s="487"/>
      <c r="CH7" s="487"/>
      <c r="CI7" s="487"/>
      <c r="CJ7" s="487"/>
      <c r="CK7" s="487"/>
      <c r="CL7" s="487"/>
      <c r="CM7" s="487"/>
      <c r="CN7" s="487"/>
      <c r="CO7" s="487"/>
      <c r="CP7" s="487"/>
      <c r="CQ7" s="487"/>
      <c r="CR7" s="487"/>
      <c r="CS7" s="487"/>
      <c r="CT7" s="487"/>
      <c r="CU7" s="487"/>
      <c r="CV7" s="487"/>
      <c r="CW7" s="487"/>
      <c r="CX7" s="487"/>
      <c r="CY7" s="487"/>
      <c r="CZ7" s="487"/>
      <c r="DA7" s="487"/>
      <c r="DB7" s="487"/>
      <c r="DC7" s="487"/>
      <c r="DD7" s="487"/>
      <c r="DE7" s="487"/>
      <c r="DF7" s="487"/>
      <c r="DG7" s="487"/>
      <c r="DH7" s="487"/>
      <c r="DI7" s="487"/>
      <c r="DJ7" s="487"/>
      <c r="DK7" s="487"/>
    </row>
    <row r="8" spans="1:115" s="557" customFormat="1">
      <c r="A8" s="46">
        <v>42504</v>
      </c>
      <c r="B8" s="495">
        <v>22</v>
      </c>
      <c r="C8" s="566">
        <v>7166531</v>
      </c>
      <c r="D8" s="566">
        <v>401893.29537494999</v>
      </c>
      <c r="E8" s="566">
        <v>15783401</v>
      </c>
      <c r="F8" s="566">
        <v>775821.50401192496</v>
      </c>
      <c r="G8" s="566">
        <v>43517012</v>
      </c>
      <c r="H8" s="566">
        <v>2579790.81273545</v>
      </c>
      <c r="I8" s="566">
        <v>39031787</v>
      </c>
      <c r="J8" s="566">
        <v>2225290.3021398</v>
      </c>
      <c r="K8" s="566">
        <v>5217771</v>
      </c>
      <c r="L8" s="566">
        <v>267630.71437090001</v>
      </c>
      <c r="M8" s="566">
        <v>2643846</v>
      </c>
      <c r="N8" s="566">
        <v>125701.505622875</v>
      </c>
      <c r="O8" s="566">
        <v>113360348</v>
      </c>
      <c r="P8" s="566">
        <v>6376128.1342559</v>
      </c>
      <c r="Q8" s="566">
        <v>3644283</v>
      </c>
      <c r="R8" s="566">
        <v>203570.18538832004</v>
      </c>
      <c r="S8" s="487"/>
      <c r="T8" s="487"/>
      <c r="U8" s="487"/>
      <c r="V8" s="487"/>
      <c r="W8" s="487"/>
      <c r="X8" s="487"/>
      <c r="Y8" s="487"/>
      <c r="Z8" s="487"/>
      <c r="AA8" s="487"/>
      <c r="AB8" s="487"/>
      <c r="AC8" s="487"/>
      <c r="AD8" s="487"/>
      <c r="AE8" s="487"/>
      <c r="AF8" s="487"/>
      <c r="AG8" s="487"/>
      <c r="AH8" s="487"/>
      <c r="AI8" s="487"/>
      <c r="AJ8" s="487"/>
      <c r="AK8" s="487"/>
      <c r="AL8" s="487"/>
      <c r="AM8" s="487"/>
      <c r="AN8" s="487"/>
      <c r="AO8" s="487"/>
      <c r="AP8" s="487"/>
      <c r="AQ8" s="487"/>
      <c r="AR8" s="487"/>
      <c r="AS8" s="487"/>
      <c r="AT8" s="487"/>
      <c r="AU8" s="487"/>
      <c r="AV8" s="487"/>
      <c r="AW8" s="487"/>
      <c r="AX8" s="487"/>
      <c r="AY8" s="487"/>
      <c r="AZ8" s="487"/>
      <c r="BA8" s="487"/>
      <c r="BB8" s="487"/>
      <c r="BC8" s="487"/>
      <c r="BD8" s="487"/>
      <c r="BE8" s="487"/>
      <c r="BF8" s="487"/>
      <c r="BG8" s="487"/>
      <c r="BH8" s="487"/>
      <c r="BI8" s="487"/>
      <c r="BJ8" s="487"/>
      <c r="BK8" s="487"/>
      <c r="BL8" s="487"/>
      <c r="BM8" s="487"/>
      <c r="BN8" s="487"/>
      <c r="BO8" s="487"/>
      <c r="BP8" s="487"/>
      <c r="BQ8" s="487"/>
      <c r="BR8" s="487"/>
      <c r="BS8" s="487"/>
      <c r="BT8" s="487"/>
      <c r="BU8" s="487"/>
      <c r="BV8" s="487"/>
      <c r="BW8" s="487"/>
      <c r="BX8" s="487"/>
      <c r="BY8" s="487"/>
      <c r="BZ8" s="487"/>
      <c r="CA8" s="487"/>
      <c r="CB8" s="487"/>
      <c r="CC8" s="487"/>
      <c r="CD8" s="487"/>
      <c r="CE8" s="487"/>
      <c r="CF8" s="487"/>
      <c r="CG8" s="487"/>
      <c r="CH8" s="487"/>
      <c r="CI8" s="487"/>
      <c r="CJ8" s="487"/>
      <c r="CK8" s="487"/>
      <c r="CL8" s="487"/>
      <c r="CM8" s="487"/>
      <c r="CN8" s="487"/>
      <c r="CO8" s="487"/>
      <c r="CP8" s="487"/>
      <c r="CQ8" s="487"/>
      <c r="CR8" s="487"/>
      <c r="CS8" s="487"/>
      <c r="CT8" s="487"/>
      <c r="CU8" s="487"/>
      <c r="CV8" s="487"/>
      <c r="CW8" s="487"/>
      <c r="CX8" s="487"/>
      <c r="CY8" s="487"/>
      <c r="CZ8" s="487"/>
      <c r="DA8" s="487"/>
      <c r="DB8" s="487"/>
      <c r="DC8" s="487"/>
      <c r="DD8" s="487"/>
      <c r="DE8" s="487"/>
      <c r="DF8" s="487"/>
      <c r="DG8" s="487"/>
      <c r="DH8" s="487"/>
      <c r="DI8" s="487"/>
      <c r="DJ8" s="487"/>
      <c r="DK8" s="487"/>
    </row>
    <row r="9" spans="1:115" s="557" customFormat="1">
      <c r="A9" s="46">
        <v>42537</v>
      </c>
      <c r="B9" s="495">
        <v>22</v>
      </c>
      <c r="C9" s="566">
        <v>6831756</v>
      </c>
      <c r="D9" s="566">
        <v>400891.80393227498</v>
      </c>
      <c r="E9" s="566">
        <v>14803058</v>
      </c>
      <c r="F9" s="566">
        <v>780911.61759955005</v>
      </c>
      <c r="G9" s="566">
        <v>43300739</v>
      </c>
      <c r="H9" s="566">
        <v>2600662.8965534698</v>
      </c>
      <c r="I9" s="566">
        <v>43603082</v>
      </c>
      <c r="J9" s="566">
        <v>2529191.77184567</v>
      </c>
      <c r="K9" s="566">
        <v>5039649</v>
      </c>
      <c r="L9" s="566">
        <v>272394.41226032499</v>
      </c>
      <c r="M9" s="566">
        <v>2621949</v>
      </c>
      <c r="N9" s="566">
        <v>132788.03780525</v>
      </c>
      <c r="O9" s="566">
        <v>116200233</v>
      </c>
      <c r="P9" s="566">
        <v>6716840.5399965504</v>
      </c>
      <c r="Q9" s="566">
        <v>2805348</v>
      </c>
      <c r="R9" s="566">
        <v>174526.33999795499</v>
      </c>
      <c r="S9" s="487"/>
      <c r="T9" s="487"/>
      <c r="U9" s="487"/>
      <c r="V9" s="487"/>
      <c r="W9" s="487"/>
      <c r="X9" s="487"/>
      <c r="Y9" s="487"/>
      <c r="Z9" s="487"/>
      <c r="AA9" s="487"/>
      <c r="AB9" s="487"/>
      <c r="AC9" s="487"/>
      <c r="AD9" s="487"/>
      <c r="AE9" s="487"/>
      <c r="AF9" s="487"/>
      <c r="AG9" s="487"/>
      <c r="AH9" s="487"/>
      <c r="AI9" s="487"/>
      <c r="AJ9" s="487"/>
      <c r="AK9" s="487"/>
      <c r="AL9" s="487"/>
      <c r="AM9" s="487"/>
      <c r="AN9" s="487"/>
      <c r="AO9" s="487"/>
      <c r="AP9" s="487"/>
      <c r="AQ9" s="487"/>
      <c r="AR9" s="487"/>
      <c r="AS9" s="487"/>
      <c r="AT9" s="487"/>
      <c r="AU9" s="487"/>
      <c r="AV9" s="487"/>
      <c r="AW9" s="487"/>
      <c r="AX9" s="487"/>
      <c r="AY9" s="487"/>
      <c r="AZ9" s="487"/>
      <c r="BA9" s="487"/>
      <c r="BB9" s="487"/>
      <c r="BC9" s="487"/>
      <c r="BD9" s="487"/>
      <c r="BE9" s="487"/>
      <c r="BF9" s="487"/>
      <c r="BG9" s="487"/>
      <c r="BH9" s="487"/>
      <c r="BI9" s="487"/>
      <c r="BJ9" s="487"/>
      <c r="BK9" s="487"/>
      <c r="BL9" s="487"/>
      <c r="BM9" s="487"/>
      <c r="BN9" s="487"/>
      <c r="BO9" s="487"/>
      <c r="BP9" s="487"/>
      <c r="BQ9" s="487"/>
      <c r="BR9" s="487"/>
      <c r="BS9" s="487"/>
      <c r="BT9" s="487"/>
      <c r="BU9" s="487"/>
      <c r="BV9" s="487"/>
      <c r="BW9" s="487"/>
      <c r="BX9" s="487"/>
      <c r="BY9" s="487"/>
      <c r="BZ9" s="487"/>
      <c r="CA9" s="487"/>
      <c r="CB9" s="487"/>
      <c r="CC9" s="487"/>
      <c r="CD9" s="487"/>
      <c r="CE9" s="487"/>
      <c r="CF9" s="487"/>
      <c r="CG9" s="487"/>
      <c r="CH9" s="487"/>
      <c r="CI9" s="487"/>
      <c r="CJ9" s="487"/>
      <c r="CK9" s="487"/>
      <c r="CL9" s="487"/>
      <c r="CM9" s="487"/>
      <c r="CN9" s="487"/>
      <c r="CO9" s="487"/>
      <c r="CP9" s="487"/>
      <c r="CQ9" s="487"/>
      <c r="CR9" s="487"/>
      <c r="CS9" s="487"/>
      <c r="CT9" s="487"/>
      <c r="CU9" s="487"/>
      <c r="CV9" s="487"/>
      <c r="CW9" s="487"/>
      <c r="CX9" s="487"/>
      <c r="CY9" s="487"/>
      <c r="CZ9" s="487"/>
      <c r="DA9" s="487"/>
      <c r="DB9" s="487"/>
      <c r="DC9" s="487"/>
      <c r="DD9" s="487"/>
      <c r="DE9" s="487"/>
      <c r="DF9" s="487"/>
      <c r="DG9" s="487"/>
      <c r="DH9" s="487"/>
      <c r="DI9" s="487"/>
      <c r="DJ9" s="487"/>
      <c r="DK9" s="487"/>
    </row>
    <row r="10" spans="1:115" s="557" customFormat="1">
      <c r="A10" s="46">
        <v>42567</v>
      </c>
      <c r="B10" s="495">
        <v>20</v>
      </c>
      <c r="C10" s="566">
        <v>4701956</v>
      </c>
      <c r="D10" s="566">
        <v>317459.96899405</v>
      </c>
      <c r="E10" s="566">
        <v>13905533</v>
      </c>
      <c r="F10" s="566">
        <v>927572.16377502505</v>
      </c>
      <c r="G10" s="566">
        <v>36001320</v>
      </c>
      <c r="H10" s="566">
        <v>2488335.5411453499</v>
      </c>
      <c r="I10" s="566">
        <v>36310446</v>
      </c>
      <c r="J10" s="566">
        <v>2425591.0373988999</v>
      </c>
      <c r="K10" s="566">
        <v>5266066</v>
      </c>
      <c r="L10" s="566">
        <v>366414.79765012499</v>
      </c>
      <c r="M10" s="566">
        <v>2653491</v>
      </c>
      <c r="N10" s="566">
        <v>172354.20316524999</v>
      </c>
      <c r="O10" s="566">
        <v>98838812</v>
      </c>
      <c r="P10" s="566">
        <v>6697727.7121286998</v>
      </c>
      <c r="Q10" s="566">
        <v>3137238</v>
      </c>
      <c r="R10" s="566">
        <v>206124.87331212513</v>
      </c>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7"/>
      <c r="AY10" s="487"/>
      <c r="AZ10" s="487"/>
      <c r="BA10" s="487"/>
      <c r="BB10" s="487"/>
      <c r="BC10" s="487"/>
      <c r="BD10" s="487"/>
      <c r="BE10" s="487"/>
      <c r="BF10" s="487"/>
      <c r="BG10" s="487"/>
      <c r="BH10" s="487"/>
      <c r="BI10" s="487"/>
      <c r="BJ10" s="487"/>
      <c r="BK10" s="487"/>
      <c r="BL10" s="487"/>
      <c r="BM10" s="487"/>
      <c r="BN10" s="487"/>
      <c r="BO10" s="487"/>
      <c r="BP10" s="487"/>
      <c r="BQ10" s="487"/>
      <c r="BR10" s="487"/>
      <c r="BS10" s="487"/>
      <c r="BT10" s="487"/>
      <c r="BU10" s="487"/>
      <c r="BV10" s="487"/>
      <c r="BW10" s="487"/>
      <c r="BX10" s="487"/>
      <c r="BY10" s="487"/>
      <c r="BZ10" s="487"/>
      <c r="CA10" s="487"/>
      <c r="CB10" s="487"/>
      <c r="CC10" s="487"/>
      <c r="CD10" s="487"/>
      <c r="CE10" s="487"/>
      <c r="CF10" s="487"/>
      <c r="CG10" s="487"/>
      <c r="CH10" s="487"/>
      <c r="CI10" s="487"/>
      <c r="CJ10" s="487"/>
      <c r="CK10" s="487"/>
      <c r="CL10" s="487"/>
      <c r="CM10" s="487"/>
      <c r="CN10" s="487"/>
      <c r="CO10" s="487"/>
      <c r="CP10" s="487"/>
      <c r="CQ10" s="487"/>
      <c r="CR10" s="487"/>
      <c r="CS10" s="487"/>
      <c r="CT10" s="487"/>
      <c r="CU10" s="487"/>
      <c r="CV10" s="487"/>
      <c r="CW10" s="487"/>
      <c r="CX10" s="487"/>
      <c r="CY10" s="487"/>
      <c r="CZ10" s="487"/>
      <c r="DA10" s="487"/>
      <c r="DB10" s="487"/>
      <c r="DC10" s="487"/>
      <c r="DD10" s="487"/>
      <c r="DE10" s="487"/>
      <c r="DF10" s="487"/>
      <c r="DG10" s="487"/>
      <c r="DH10" s="487"/>
      <c r="DI10" s="487"/>
      <c r="DJ10" s="487"/>
      <c r="DK10" s="487"/>
    </row>
    <row r="11" spans="1:115" s="557" customFormat="1">
      <c r="A11" s="46">
        <v>42598</v>
      </c>
      <c r="B11" s="565">
        <v>22</v>
      </c>
      <c r="C11" s="564">
        <v>5681464</v>
      </c>
      <c r="D11" s="564">
        <v>389296.72032174998</v>
      </c>
      <c r="E11" s="564">
        <v>15504379</v>
      </c>
      <c r="F11" s="564">
        <v>1062475.6366644299</v>
      </c>
      <c r="G11" s="564">
        <v>43106822</v>
      </c>
      <c r="H11" s="564">
        <v>3049387.1467698999</v>
      </c>
      <c r="I11" s="564">
        <v>41804522</v>
      </c>
      <c r="J11" s="564">
        <v>2862904.61946045</v>
      </c>
      <c r="K11" s="564">
        <v>5389929</v>
      </c>
      <c r="L11" s="564">
        <v>385725.98752137501</v>
      </c>
      <c r="M11" s="564">
        <v>2595808</v>
      </c>
      <c r="N11" s="564">
        <v>173992.8556745</v>
      </c>
      <c r="O11" s="564">
        <v>114082924</v>
      </c>
      <c r="P11" s="564">
        <v>7923782.9664123999</v>
      </c>
      <c r="Q11" s="564">
        <v>4109871</v>
      </c>
      <c r="R11" s="564">
        <v>250912.10317122494</v>
      </c>
      <c r="S11" s="487"/>
      <c r="T11" s="487"/>
      <c r="U11" s="487"/>
      <c r="V11" s="487"/>
      <c r="W11" s="487"/>
      <c r="X11" s="487"/>
      <c r="Y11" s="487"/>
      <c r="Z11" s="487"/>
      <c r="AA11" s="487"/>
      <c r="AB11" s="487"/>
      <c r="AC11" s="487"/>
      <c r="AD11" s="487"/>
      <c r="AE11" s="487"/>
      <c r="AF11" s="487"/>
      <c r="AG11" s="487"/>
      <c r="AH11" s="487"/>
      <c r="AI11" s="487"/>
      <c r="AJ11" s="487"/>
      <c r="AK11" s="487"/>
      <c r="AL11" s="487"/>
      <c r="AM11" s="487"/>
      <c r="AN11" s="487"/>
      <c r="AO11" s="487"/>
      <c r="AP11" s="487"/>
      <c r="AQ11" s="487"/>
      <c r="AR11" s="487"/>
      <c r="AS11" s="487"/>
      <c r="AT11" s="487"/>
      <c r="AU11" s="487"/>
      <c r="AV11" s="487"/>
      <c r="AW11" s="487"/>
      <c r="AX11" s="487"/>
      <c r="AY11" s="487"/>
      <c r="AZ11" s="487"/>
      <c r="BA11" s="487"/>
      <c r="BB11" s="487"/>
      <c r="BC11" s="487"/>
      <c r="BD11" s="487"/>
      <c r="BE11" s="487"/>
      <c r="BF11" s="487"/>
      <c r="BG11" s="487"/>
      <c r="BH11" s="487"/>
      <c r="BI11" s="487"/>
      <c r="BJ11" s="487"/>
      <c r="BK11" s="487"/>
      <c r="BL11" s="487"/>
      <c r="BM11" s="487"/>
      <c r="BN11" s="487"/>
      <c r="BO11" s="487"/>
      <c r="BP11" s="487"/>
      <c r="BQ11" s="487"/>
      <c r="BR11" s="487"/>
      <c r="BS11" s="487"/>
      <c r="BT11" s="487"/>
      <c r="BU11" s="487"/>
      <c r="BV11" s="487"/>
      <c r="BW11" s="487"/>
      <c r="BX11" s="487"/>
      <c r="BY11" s="487"/>
      <c r="BZ11" s="487"/>
      <c r="CA11" s="487"/>
      <c r="CB11" s="487"/>
      <c r="CC11" s="487"/>
      <c r="CD11" s="487"/>
      <c r="CE11" s="487"/>
      <c r="CF11" s="487"/>
      <c r="CG11" s="487"/>
      <c r="CH11" s="487"/>
      <c r="CI11" s="487"/>
      <c r="CJ11" s="487"/>
      <c r="CK11" s="487"/>
      <c r="CL11" s="487"/>
      <c r="CM11" s="487"/>
      <c r="CN11" s="487"/>
      <c r="CO11" s="487"/>
      <c r="CP11" s="487"/>
      <c r="CQ11" s="487"/>
      <c r="CR11" s="487"/>
      <c r="CS11" s="487"/>
      <c r="CT11" s="487"/>
      <c r="CU11" s="487"/>
      <c r="CV11" s="487"/>
      <c r="CW11" s="487"/>
      <c r="CX11" s="487"/>
      <c r="CY11" s="487"/>
      <c r="CZ11" s="487"/>
      <c r="DA11" s="487"/>
      <c r="DB11" s="487"/>
      <c r="DC11" s="487"/>
      <c r="DD11" s="487"/>
      <c r="DE11" s="487"/>
      <c r="DF11" s="487"/>
      <c r="DG11" s="487"/>
      <c r="DH11" s="487"/>
      <c r="DI11" s="487"/>
      <c r="DJ11" s="487"/>
      <c r="DK11" s="487"/>
    </row>
    <row r="12" spans="1:115" s="557" customFormat="1">
      <c r="A12" s="46">
        <v>42629</v>
      </c>
      <c r="B12" s="563">
        <v>20</v>
      </c>
      <c r="C12" s="562">
        <v>5343280</v>
      </c>
      <c r="D12" s="562">
        <v>377094.923308175</v>
      </c>
      <c r="E12" s="562">
        <v>15006450</v>
      </c>
      <c r="F12" s="562">
        <v>1058271.13295992</v>
      </c>
      <c r="G12" s="562">
        <v>44905456</v>
      </c>
      <c r="H12" s="562">
        <v>3319603.45002313</v>
      </c>
      <c r="I12" s="562">
        <v>46706356</v>
      </c>
      <c r="J12" s="562">
        <v>3331599.35811587</v>
      </c>
      <c r="K12" s="562">
        <v>5296722</v>
      </c>
      <c r="L12" s="562">
        <v>391916.12479989999</v>
      </c>
      <c r="M12" s="562">
        <v>2758762</v>
      </c>
      <c r="N12" s="562">
        <v>192295.432240375</v>
      </c>
      <c r="O12" s="562">
        <v>120017026</v>
      </c>
      <c r="P12" s="562">
        <v>8670780.4214473795</v>
      </c>
      <c r="Q12" s="562">
        <v>3369385</v>
      </c>
      <c r="R12" s="562">
        <v>222743.62593677492</v>
      </c>
      <c r="S12" s="487"/>
      <c r="T12" s="487"/>
      <c r="U12" s="487"/>
      <c r="V12" s="487"/>
      <c r="W12" s="487"/>
      <c r="X12" s="487"/>
      <c r="Y12" s="487"/>
      <c r="Z12" s="487"/>
      <c r="AA12" s="487"/>
      <c r="AB12" s="487"/>
      <c r="AC12" s="487"/>
      <c r="AD12" s="487"/>
      <c r="AE12" s="487"/>
      <c r="AF12" s="487"/>
      <c r="AG12" s="487"/>
      <c r="AH12" s="487"/>
      <c r="AI12" s="487"/>
      <c r="AJ12" s="487"/>
      <c r="AK12" s="487"/>
      <c r="AL12" s="487"/>
      <c r="AM12" s="487"/>
      <c r="AN12" s="487"/>
      <c r="AO12" s="487"/>
      <c r="AP12" s="487"/>
      <c r="AQ12" s="487"/>
      <c r="AR12" s="487"/>
      <c r="AS12" s="487"/>
      <c r="AT12" s="487"/>
      <c r="AU12" s="487"/>
      <c r="AV12" s="487"/>
      <c r="AW12" s="487"/>
      <c r="AX12" s="487"/>
      <c r="AY12" s="487"/>
      <c r="AZ12" s="487"/>
      <c r="BA12" s="487"/>
      <c r="BB12" s="487"/>
      <c r="BC12" s="487"/>
      <c r="BD12" s="487"/>
      <c r="BE12" s="487"/>
      <c r="BF12" s="487"/>
      <c r="BG12" s="487"/>
      <c r="BH12" s="487"/>
      <c r="BI12" s="487"/>
      <c r="BJ12" s="487"/>
      <c r="BK12" s="487"/>
      <c r="BL12" s="487"/>
      <c r="BM12" s="487"/>
      <c r="BN12" s="487"/>
      <c r="BO12" s="487"/>
      <c r="BP12" s="487"/>
      <c r="BQ12" s="487"/>
      <c r="BR12" s="487"/>
      <c r="BS12" s="487"/>
      <c r="BT12" s="487"/>
      <c r="BU12" s="487"/>
      <c r="BV12" s="487"/>
      <c r="BW12" s="487"/>
      <c r="BX12" s="487"/>
      <c r="BY12" s="487"/>
      <c r="BZ12" s="487"/>
      <c r="CA12" s="487"/>
      <c r="CB12" s="487"/>
      <c r="CC12" s="487"/>
      <c r="CD12" s="487"/>
      <c r="CE12" s="487"/>
      <c r="CF12" s="487"/>
      <c r="CG12" s="487"/>
      <c r="CH12" s="487"/>
      <c r="CI12" s="487"/>
      <c r="CJ12" s="487"/>
      <c r="CK12" s="487"/>
      <c r="CL12" s="487"/>
      <c r="CM12" s="487"/>
      <c r="CN12" s="487"/>
      <c r="CO12" s="487"/>
      <c r="CP12" s="487"/>
      <c r="CQ12" s="487"/>
      <c r="CR12" s="487"/>
      <c r="CS12" s="487"/>
      <c r="CT12" s="487"/>
      <c r="CU12" s="487"/>
      <c r="CV12" s="487"/>
      <c r="CW12" s="487"/>
      <c r="CX12" s="487"/>
      <c r="CY12" s="487"/>
      <c r="CZ12" s="487"/>
      <c r="DA12" s="487"/>
      <c r="DB12" s="487"/>
      <c r="DC12" s="487"/>
      <c r="DD12" s="487"/>
      <c r="DE12" s="487"/>
      <c r="DF12" s="487"/>
      <c r="DG12" s="487"/>
      <c r="DH12" s="487"/>
      <c r="DI12" s="487"/>
      <c r="DJ12" s="487"/>
      <c r="DK12" s="487"/>
    </row>
    <row r="13" spans="1:115" s="557" customFormat="1">
      <c r="A13" s="46">
        <v>42659</v>
      </c>
      <c r="B13" s="561">
        <v>19</v>
      </c>
      <c r="C13" s="560">
        <v>4527266</v>
      </c>
      <c r="D13" s="560">
        <v>314166.53487117501</v>
      </c>
      <c r="E13" s="560">
        <v>13242218</v>
      </c>
      <c r="F13" s="560">
        <v>950179.68112135003</v>
      </c>
      <c r="G13" s="560">
        <v>43715223</v>
      </c>
      <c r="H13" s="560">
        <v>3170083.3679094501</v>
      </c>
      <c r="I13" s="560">
        <v>39978222</v>
      </c>
      <c r="J13" s="560">
        <v>2809477.5283908499</v>
      </c>
      <c r="K13" s="560">
        <v>4827461</v>
      </c>
      <c r="L13" s="560">
        <v>359214.42397489998</v>
      </c>
      <c r="M13" s="560">
        <v>2477472</v>
      </c>
      <c r="N13" s="560">
        <v>173468.181896075</v>
      </c>
      <c r="O13" s="560">
        <v>108767862</v>
      </c>
      <c r="P13" s="560">
        <v>7776589.7181638004</v>
      </c>
      <c r="Q13" s="560">
        <v>3292646</v>
      </c>
      <c r="R13" s="560">
        <v>218378.05131346994</v>
      </c>
      <c r="S13" s="487"/>
      <c r="T13" s="487"/>
      <c r="U13" s="487"/>
      <c r="V13" s="487"/>
      <c r="W13" s="487"/>
      <c r="X13" s="487"/>
      <c r="Y13" s="487"/>
      <c r="Z13" s="487"/>
      <c r="AA13" s="487"/>
      <c r="AB13" s="487"/>
      <c r="AC13" s="487"/>
      <c r="AD13" s="487"/>
      <c r="AE13" s="487"/>
      <c r="AF13" s="487"/>
      <c r="AG13" s="487"/>
      <c r="AH13" s="487"/>
      <c r="AI13" s="487"/>
      <c r="AJ13" s="487"/>
      <c r="AK13" s="487"/>
      <c r="AL13" s="487"/>
      <c r="AM13" s="487"/>
      <c r="AN13" s="487"/>
      <c r="AO13" s="487"/>
      <c r="AP13" s="487"/>
      <c r="AQ13" s="487"/>
      <c r="AR13" s="487"/>
      <c r="AS13" s="487"/>
      <c r="AT13" s="487"/>
      <c r="AU13" s="487"/>
      <c r="AV13" s="487"/>
      <c r="AW13" s="487"/>
      <c r="AX13" s="487"/>
      <c r="AY13" s="487"/>
      <c r="AZ13" s="487"/>
      <c r="BA13" s="487"/>
      <c r="BB13" s="487"/>
      <c r="BC13" s="487"/>
      <c r="BD13" s="487"/>
      <c r="BE13" s="487"/>
      <c r="BF13" s="487"/>
      <c r="BG13" s="487"/>
      <c r="BH13" s="487"/>
      <c r="BI13" s="487"/>
      <c r="BJ13" s="487"/>
      <c r="BK13" s="487"/>
      <c r="BL13" s="487"/>
      <c r="BM13" s="487"/>
      <c r="BN13" s="487"/>
      <c r="BO13" s="487"/>
      <c r="BP13" s="487"/>
      <c r="BQ13" s="487"/>
      <c r="BR13" s="487"/>
      <c r="BS13" s="487"/>
      <c r="BT13" s="487"/>
      <c r="BU13" s="487"/>
      <c r="BV13" s="487"/>
      <c r="BW13" s="487"/>
      <c r="BX13" s="487"/>
      <c r="BY13" s="487"/>
      <c r="BZ13" s="487"/>
      <c r="CA13" s="487"/>
      <c r="CB13" s="487"/>
      <c r="CC13" s="487"/>
      <c r="CD13" s="487"/>
      <c r="CE13" s="487"/>
      <c r="CF13" s="487"/>
      <c r="CG13" s="487"/>
      <c r="CH13" s="487"/>
      <c r="CI13" s="487"/>
      <c r="CJ13" s="487"/>
      <c r="CK13" s="487"/>
      <c r="CL13" s="487"/>
      <c r="CM13" s="487"/>
      <c r="CN13" s="487"/>
      <c r="CO13" s="487"/>
      <c r="CP13" s="487"/>
      <c r="CQ13" s="487"/>
      <c r="CR13" s="487"/>
      <c r="CS13" s="487"/>
      <c r="CT13" s="487"/>
      <c r="CU13" s="487"/>
      <c r="CV13" s="487"/>
      <c r="CW13" s="487"/>
      <c r="CX13" s="487"/>
      <c r="CY13" s="487"/>
      <c r="CZ13" s="487"/>
      <c r="DA13" s="487"/>
      <c r="DB13" s="487"/>
      <c r="DC13" s="487"/>
      <c r="DD13" s="487"/>
      <c r="DE13" s="487"/>
      <c r="DF13" s="487"/>
      <c r="DG13" s="487"/>
      <c r="DH13" s="487"/>
      <c r="DI13" s="487"/>
      <c r="DJ13" s="487"/>
      <c r="DK13" s="487"/>
    </row>
    <row r="14" spans="1:115" s="557" customFormat="1">
      <c r="A14" s="46">
        <v>42690</v>
      </c>
      <c r="B14" s="559">
        <v>21</v>
      </c>
      <c r="C14" s="558">
        <v>6602274</v>
      </c>
      <c r="D14" s="558">
        <v>438924.57079194998</v>
      </c>
      <c r="E14" s="558">
        <v>14435919</v>
      </c>
      <c r="F14" s="558">
        <v>945534.846780875</v>
      </c>
      <c r="G14" s="558">
        <v>56645730</v>
      </c>
      <c r="H14" s="558">
        <v>3961690.9061779301</v>
      </c>
      <c r="I14" s="558">
        <v>49937562</v>
      </c>
      <c r="J14" s="558">
        <v>3355818.6701086699</v>
      </c>
      <c r="K14" s="558">
        <v>5244811</v>
      </c>
      <c r="L14" s="558">
        <v>377807.33493412501</v>
      </c>
      <c r="M14" s="558">
        <v>2744671</v>
      </c>
      <c r="N14" s="558">
        <v>184704.14115312501</v>
      </c>
      <c r="O14" s="558">
        <v>135610967</v>
      </c>
      <c r="P14" s="558">
        <v>9264480.4699466694</v>
      </c>
      <c r="Q14" s="558">
        <v>3600988</v>
      </c>
      <c r="R14" s="558">
        <v>228533.48186589999</v>
      </c>
      <c r="S14" s="487"/>
      <c r="T14" s="487"/>
      <c r="U14" s="487"/>
      <c r="V14" s="487"/>
      <c r="W14" s="487"/>
      <c r="X14" s="487"/>
      <c r="Y14" s="487"/>
      <c r="Z14" s="487"/>
      <c r="AA14" s="487"/>
      <c r="AB14" s="487"/>
      <c r="AC14" s="487"/>
      <c r="AD14" s="487"/>
      <c r="AE14" s="487"/>
      <c r="AF14" s="487"/>
      <c r="AG14" s="487"/>
      <c r="AH14" s="487"/>
      <c r="AI14" s="487"/>
      <c r="AJ14" s="487"/>
      <c r="AK14" s="487"/>
      <c r="AL14" s="487"/>
      <c r="AM14" s="487"/>
      <c r="AN14" s="487"/>
      <c r="AO14" s="487"/>
      <c r="AP14" s="487"/>
      <c r="AQ14" s="487"/>
      <c r="AR14" s="487"/>
      <c r="AS14" s="487"/>
      <c r="AT14" s="487"/>
      <c r="AU14" s="487"/>
      <c r="AV14" s="487"/>
      <c r="AW14" s="487"/>
      <c r="AX14" s="487"/>
      <c r="AY14" s="487"/>
      <c r="AZ14" s="487"/>
      <c r="BA14" s="487"/>
      <c r="BB14" s="487"/>
      <c r="BC14" s="487"/>
      <c r="BD14" s="487"/>
      <c r="BE14" s="487"/>
      <c r="BF14" s="487"/>
      <c r="BG14" s="487"/>
      <c r="BH14" s="487"/>
      <c r="BI14" s="487"/>
      <c r="BJ14" s="487"/>
      <c r="BK14" s="487"/>
      <c r="BL14" s="487"/>
      <c r="BM14" s="487"/>
      <c r="BN14" s="487"/>
      <c r="BO14" s="487"/>
      <c r="BP14" s="487"/>
      <c r="BQ14" s="487"/>
      <c r="BR14" s="487"/>
      <c r="BS14" s="487"/>
      <c r="BT14" s="487"/>
      <c r="BU14" s="487"/>
      <c r="BV14" s="487"/>
      <c r="BW14" s="487"/>
      <c r="BX14" s="487"/>
      <c r="BY14" s="487"/>
      <c r="BZ14" s="487"/>
      <c r="CA14" s="487"/>
      <c r="CB14" s="487"/>
      <c r="CC14" s="487"/>
      <c r="CD14" s="487"/>
      <c r="CE14" s="487"/>
      <c r="CF14" s="487"/>
      <c r="CG14" s="487"/>
      <c r="CH14" s="487"/>
      <c r="CI14" s="487"/>
      <c r="CJ14" s="487"/>
      <c r="CK14" s="487"/>
      <c r="CL14" s="487"/>
      <c r="CM14" s="487"/>
      <c r="CN14" s="487"/>
      <c r="CO14" s="487"/>
      <c r="CP14" s="487"/>
      <c r="CQ14" s="487"/>
      <c r="CR14" s="487"/>
      <c r="CS14" s="487"/>
      <c r="CT14" s="487"/>
      <c r="CU14" s="487"/>
      <c r="CV14" s="487"/>
      <c r="CW14" s="487"/>
      <c r="CX14" s="487"/>
      <c r="CY14" s="487"/>
      <c r="CZ14" s="487"/>
      <c r="DA14" s="487"/>
      <c r="DB14" s="487"/>
      <c r="DC14" s="487"/>
      <c r="DD14" s="487"/>
      <c r="DE14" s="487"/>
      <c r="DF14" s="487"/>
      <c r="DG14" s="487"/>
      <c r="DH14" s="487"/>
      <c r="DI14" s="487"/>
      <c r="DJ14" s="487"/>
      <c r="DK14" s="487"/>
    </row>
    <row r="15" spans="1:115" s="557" customFormat="1">
      <c r="A15" s="46">
        <v>42720</v>
      </c>
      <c r="B15" s="559">
        <v>22</v>
      </c>
      <c r="C15" s="558">
        <v>5199107</v>
      </c>
      <c r="D15" s="558">
        <v>338543.06413444999</v>
      </c>
      <c r="E15" s="558">
        <v>12269473</v>
      </c>
      <c r="F15" s="558">
        <v>781055.28648755001</v>
      </c>
      <c r="G15" s="558">
        <v>50088087</v>
      </c>
      <c r="H15" s="558">
        <v>3395122.2006458002</v>
      </c>
      <c r="I15" s="558">
        <v>45696616</v>
      </c>
      <c r="J15" s="558">
        <v>2989679.9469784</v>
      </c>
      <c r="K15" s="558">
        <v>3935353</v>
      </c>
      <c r="L15" s="558">
        <v>272870.68370787502</v>
      </c>
      <c r="M15" s="558">
        <v>2258375</v>
      </c>
      <c r="N15" s="558">
        <v>147317.44780950001</v>
      </c>
      <c r="O15" s="558">
        <v>119447011</v>
      </c>
      <c r="P15" s="558">
        <v>7924588.6297635697</v>
      </c>
      <c r="Q15" s="558">
        <v>3292569</v>
      </c>
      <c r="R15" s="558">
        <v>240726.12073299504</v>
      </c>
      <c r="S15" s="487"/>
      <c r="T15" s="487"/>
      <c r="U15" s="487"/>
      <c r="V15" s="487"/>
      <c r="W15" s="487"/>
      <c r="X15" s="487"/>
      <c r="Y15" s="487"/>
      <c r="Z15" s="487"/>
      <c r="AA15" s="487"/>
      <c r="AB15" s="487"/>
      <c r="AC15" s="487"/>
      <c r="AD15" s="487"/>
      <c r="AE15" s="487"/>
      <c r="AF15" s="487"/>
      <c r="AG15" s="487"/>
      <c r="AH15" s="487"/>
      <c r="AI15" s="487"/>
      <c r="AJ15" s="487"/>
      <c r="AK15" s="487"/>
      <c r="AL15" s="487"/>
      <c r="AM15" s="487"/>
      <c r="AN15" s="487"/>
      <c r="AO15" s="487"/>
      <c r="AP15" s="487"/>
      <c r="AQ15" s="487"/>
      <c r="AR15" s="487"/>
      <c r="AS15" s="487"/>
      <c r="AT15" s="487"/>
      <c r="AU15" s="487"/>
      <c r="AV15" s="487"/>
      <c r="AW15" s="487"/>
      <c r="AX15" s="487"/>
      <c r="AY15" s="487"/>
      <c r="AZ15" s="487"/>
      <c r="BA15" s="487"/>
      <c r="BB15" s="487"/>
      <c r="BC15" s="487"/>
      <c r="BD15" s="487"/>
      <c r="BE15" s="487"/>
      <c r="BF15" s="487"/>
      <c r="BG15" s="487"/>
      <c r="BH15" s="487"/>
      <c r="BI15" s="487"/>
      <c r="BJ15" s="487"/>
      <c r="BK15" s="487"/>
      <c r="BL15" s="487"/>
      <c r="BM15" s="487"/>
      <c r="BN15" s="487"/>
      <c r="BO15" s="487"/>
      <c r="BP15" s="487"/>
      <c r="BQ15" s="487"/>
      <c r="BR15" s="487"/>
      <c r="BS15" s="487"/>
      <c r="BT15" s="487"/>
      <c r="BU15" s="487"/>
      <c r="BV15" s="487"/>
      <c r="BW15" s="487"/>
      <c r="BX15" s="487"/>
      <c r="BY15" s="487"/>
      <c r="BZ15" s="487"/>
      <c r="CA15" s="487"/>
      <c r="CB15" s="487"/>
      <c r="CC15" s="487"/>
      <c r="CD15" s="487"/>
      <c r="CE15" s="487"/>
      <c r="CF15" s="487"/>
      <c r="CG15" s="487"/>
      <c r="CH15" s="487"/>
      <c r="CI15" s="487"/>
      <c r="CJ15" s="487"/>
      <c r="CK15" s="487"/>
      <c r="CL15" s="487"/>
      <c r="CM15" s="487"/>
      <c r="CN15" s="487"/>
      <c r="CO15" s="487"/>
      <c r="CP15" s="487"/>
      <c r="CQ15" s="487"/>
      <c r="CR15" s="487"/>
      <c r="CS15" s="487"/>
      <c r="CT15" s="487"/>
      <c r="CU15" s="487"/>
      <c r="CV15" s="487"/>
      <c r="CW15" s="487"/>
      <c r="CX15" s="487"/>
      <c r="CY15" s="487"/>
      <c r="CZ15" s="487"/>
      <c r="DA15" s="487"/>
      <c r="DB15" s="487"/>
      <c r="DC15" s="487"/>
      <c r="DD15" s="487"/>
      <c r="DE15" s="487"/>
      <c r="DF15" s="487"/>
      <c r="DG15" s="487"/>
      <c r="DH15" s="487"/>
      <c r="DI15" s="487"/>
      <c r="DJ15" s="487"/>
      <c r="DK15" s="487"/>
    </row>
    <row r="16" spans="1:115" s="557" customFormat="1">
      <c r="A16" s="46">
        <v>42751</v>
      </c>
      <c r="B16" s="559">
        <v>21</v>
      </c>
      <c r="C16" s="558">
        <v>4792429</v>
      </c>
      <c r="D16" s="558">
        <v>324469.28388277499</v>
      </c>
      <c r="E16" s="558">
        <v>14512081</v>
      </c>
      <c r="F16" s="558">
        <v>963574.07136257004</v>
      </c>
      <c r="G16" s="558">
        <v>46899629</v>
      </c>
      <c r="H16" s="558">
        <v>3337204.2784064501</v>
      </c>
      <c r="I16" s="558">
        <v>45951150</v>
      </c>
      <c r="J16" s="558">
        <v>3137877.2453501201</v>
      </c>
      <c r="K16" s="558">
        <v>5161359</v>
      </c>
      <c r="L16" s="558">
        <v>364052.92765481502</v>
      </c>
      <c r="M16" s="558">
        <v>2689907</v>
      </c>
      <c r="N16" s="558">
        <v>177441.07587388001</v>
      </c>
      <c r="O16" s="558">
        <v>120006555</v>
      </c>
      <c r="P16" s="558">
        <v>8304618.8825306101</v>
      </c>
      <c r="Q16" s="558">
        <v>3815280</v>
      </c>
      <c r="R16" s="558">
        <v>251263.85204269504</v>
      </c>
      <c r="S16" s="487"/>
      <c r="T16" s="487"/>
      <c r="U16" s="487"/>
      <c r="V16" s="487"/>
      <c r="W16" s="487"/>
      <c r="X16" s="487"/>
      <c r="Y16" s="487"/>
      <c r="Z16" s="487"/>
      <c r="AA16" s="487"/>
      <c r="AB16" s="487"/>
      <c r="AC16" s="487"/>
      <c r="AD16" s="487"/>
      <c r="AE16" s="487"/>
      <c r="AF16" s="487"/>
      <c r="AG16" s="487"/>
      <c r="AH16" s="487"/>
      <c r="AI16" s="487"/>
      <c r="AJ16" s="487"/>
      <c r="AK16" s="487"/>
      <c r="AL16" s="487"/>
      <c r="AM16" s="487"/>
      <c r="AN16" s="487"/>
      <c r="AO16" s="487"/>
      <c r="AP16" s="487"/>
      <c r="AQ16" s="487"/>
      <c r="AR16" s="487"/>
      <c r="AS16" s="487"/>
      <c r="AT16" s="487"/>
      <c r="AU16" s="487"/>
      <c r="AV16" s="487"/>
      <c r="AW16" s="487"/>
      <c r="AX16" s="487"/>
      <c r="AY16" s="487"/>
      <c r="AZ16" s="487"/>
      <c r="BA16" s="487"/>
      <c r="BB16" s="487"/>
      <c r="BC16" s="487"/>
      <c r="BD16" s="487"/>
      <c r="BE16" s="487"/>
      <c r="BF16" s="487"/>
      <c r="BG16" s="487"/>
      <c r="BH16" s="487"/>
      <c r="BI16" s="487"/>
      <c r="BJ16" s="487"/>
      <c r="BK16" s="487"/>
      <c r="BL16" s="487"/>
      <c r="BM16" s="487"/>
      <c r="BN16" s="487"/>
      <c r="BO16" s="487"/>
      <c r="BP16" s="487"/>
      <c r="BQ16" s="487"/>
      <c r="BR16" s="487"/>
      <c r="BS16" s="487"/>
      <c r="BT16" s="487"/>
      <c r="BU16" s="487"/>
      <c r="BV16" s="487"/>
      <c r="BW16" s="487"/>
      <c r="BX16" s="487"/>
      <c r="BY16" s="487"/>
      <c r="BZ16" s="487"/>
      <c r="CA16" s="487"/>
      <c r="CB16" s="487"/>
      <c r="CC16" s="487"/>
      <c r="CD16" s="487"/>
      <c r="CE16" s="487"/>
      <c r="CF16" s="487"/>
      <c r="CG16" s="487"/>
      <c r="CH16" s="487"/>
      <c r="CI16" s="487"/>
      <c r="CJ16" s="487"/>
      <c r="CK16" s="487"/>
      <c r="CL16" s="487"/>
      <c r="CM16" s="487"/>
      <c r="CN16" s="487"/>
      <c r="CO16" s="487"/>
      <c r="CP16" s="487"/>
      <c r="CQ16" s="487"/>
      <c r="CR16" s="487"/>
      <c r="CS16" s="487"/>
      <c r="CT16" s="487"/>
      <c r="CU16" s="487"/>
      <c r="CV16" s="487"/>
      <c r="CW16" s="487"/>
      <c r="CX16" s="487"/>
      <c r="CY16" s="487"/>
      <c r="CZ16" s="487"/>
      <c r="DA16" s="487"/>
      <c r="DB16" s="487"/>
      <c r="DC16" s="487"/>
      <c r="DD16" s="487"/>
      <c r="DE16" s="487"/>
      <c r="DF16" s="487"/>
      <c r="DG16" s="487"/>
      <c r="DH16" s="487"/>
      <c r="DI16" s="487"/>
      <c r="DJ16" s="487"/>
      <c r="DK16" s="487"/>
    </row>
    <row r="17" spans="1:115" s="557" customFormat="1">
      <c r="A17" s="46">
        <v>42782</v>
      </c>
      <c r="B17" s="559">
        <v>19</v>
      </c>
      <c r="C17" s="558">
        <v>4881690</v>
      </c>
      <c r="D17" s="558">
        <v>351772.90925477498</v>
      </c>
      <c r="E17" s="558">
        <v>15436866</v>
      </c>
      <c r="F17" s="558">
        <v>1088456.4838647</v>
      </c>
      <c r="G17" s="558">
        <v>50698955</v>
      </c>
      <c r="H17" s="558">
        <v>3851291.5153812999</v>
      </c>
      <c r="I17" s="558">
        <v>46960409</v>
      </c>
      <c r="J17" s="558">
        <v>3434199.2800242999</v>
      </c>
      <c r="K17" s="558">
        <v>5832798</v>
      </c>
      <c r="L17" s="558">
        <v>433282.05056985503</v>
      </c>
      <c r="M17" s="558">
        <v>2707278</v>
      </c>
      <c r="N17" s="558">
        <v>189337.12757862499</v>
      </c>
      <c r="O17" s="558">
        <v>126517996</v>
      </c>
      <c r="P17" s="558">
        <v>9348339.3666735496</v>
      </c>
      <c r="Q17" s="558">
        <v>3676912</v>
      </c>
      <c r="R17" s="558">
        <v>254230.372554025</v>
      </c>
      <c r="S17" s="487"/>
      <c r="T17" s="487"/>
      <c r="U17" s="487"/>
      <c r="V17" s="487"/>
      <c r="W17" s="487"/>
      <c r="X17" s="487"/>
      <c r="Y17" s="487"/>
      <c r="Z17" s="487"/>
      <c r="AA17" s="487"/>
      <c r="AB17" s="487"/>
      <c r="AC17" s="487"/>
      <c r="AD17" s="487"/>
      <c r="AE17" s="487"/>
      <c r="AF17" s="487"/>
      <c r="AG17" s="487"/>
      <c r="AH17" s="487"/>
      <c r="AI17" s="487"/>
      <c r="AJ17" s="487"/>
      <c r="AK17" s="487"/>
      <c r="AL17" s="487"/>
      <c r="AM17" s="487"/>
      <c r="AN17" s="487"/>
      <c r="AO17" s="487"/>
      <c r="AP17" s="487"/>
      <c r="AQ17" s="487"/>
      <c r="AR17" s="487"/>
      <c r="AS17" s="487"/>
      <c r="AT17" s="487"/>
      <c r="AU17" s="487"/>
      <c r="AV17" s="487"/>
      <c r="AW17" s="487"/>
      <c r="AX17" s="487"/>
      <c r="AY17" s="487"/>
      <c r="AZ17" s="487"/>
      <c r="BA17" s="487"/>
      <c r="BB17" s="487"/>
      <c r="BC17" s="487"/>
      <c r="BD17" s="487"/>
      <c r="BE17" s="487"/>
      <c r="BF17" s="487"/>
      <c r="BG17" s="487"/>
      <c r="BH17" s="487"/>
      <c r="BI17" s="487"/>
      <c r="BJ17" s="487"/>
      <c r="BK17" s="487"/>
      <c r="BL17" s="487"/>
      <c r="BM17" s="487"/>
      <c r="BN17" s="487"/>
      <c r="BO17" s="487"/>
      <c r="BP17" s="487"/>
      <c r="BQ17" s="487"/>
      <c r="BR17" s="487"/>
      <c r="BS17" s="487"/>
      <c r="BT17" s="487"/>
      <c r="BU17" s="487"/>
      <c r="BV17" s="487"/>
      <c r="BW17" s="487"/>
      <c r="BX17" s="487"/>
      <c r="BY17" s="487"/>
      <c r="BZ17" s="487"/>
      <c r="CA17" s="487"/>
      <c r="CB17" s="487"/>
      <c r="CC17" s="487"/>
      <c r="CD17" s="487"/>
      <c r="CE17" s="487"/>
      <c r="CF17" s="487"/>
      <c r="CG17" s="487"/>
      <c r="CH17" s="487"/>
      <c r="CI17" s="487"/>
      <c r="CJ17" s="487"/>
      <c r="CK17" s="487"/>
      <c r="CL17" s="487"/>
      <c r="CM17" s="487"/>
      <c r="CN17" s="487"/>
      <c r="CO17" s="487"/>
      <c r="CP17" s="487"/>
      <c r="CQ17" s="487"/>
      <c r="CR17" s="487"/>
      <c r="CS17" s="487"/>
      <c r="CT17" s="487"/>
      <c r="CU17" s="487"/>
      <c r="CV17" s="487"/>
      <c r="CW17" s="487"/>
      <c r="CX17" s="487"/>
      <c r="CY17" s="487"/>
      <c r="CZ17" s="487"/>
      <c r="DA17" s="487"/>
      <c r="DB17" s="487"/>
      <c r="DC17" s="487"/>
      <c r="DD17" s="487"/>
      <c r="DE17" s="487"/>
      <c r="DF17" s="487"/>
      <c r="DG17" s="487"/>
      <c r="DH17" s="487"/>
      <c r="DI17" s="487"/>
      <c r="DJ17" s="487"/>
      <c r="DK17" s="487"/>
    </row>
    <row r="18" spans="1:115" s="445" customFormat="1">
      <c r="A18" s="536" t="s">
        <v>440</v>
      </c>
      <c r="B18" s="487"/>
      <c r="C18" s="487"/>
      <c r="D18" s="487"/>
      <c r="E18" s="487"/>
      <c r="F18" s="487"/>
      <c r="G18" s="487"/>
      <c r="H18" s="487"/>
      <c r="I18" s="487"/>
      <c r="J18" s="487"/>
      <c r="K18" s="487"/>
      <c r="L18" s="487"/>
      <c r="M18" s="487"/>
      <c r="O18" s="535"/>
      <c r="P18" s="534"/>
      <c r="S18" s="487"/>
      <c r="T18" s="487"/>
      <c r="U18" s="487"/>
      <c r="V18" s="487"/>
      <c r="W18" s="487"/>
      <c r="X18" s="487"/>
      <c r="Y18" s="487"/>
      <c r="Z18" s="487"/>
      <c r="AA18" s="487"/>
      <c r="AB18" s="487"/>
      <c r="AC18" s="487"/>
      <c r="AD18" s="487"/>
      <c r="AE18" s="487"/>
      <c r="AF18" s="487"/>
      <c r="AG18" s="487"/>
      <c r="AH18" s="487"/>
      <c r="AI18" s="487"/>
      <c r="AJ18" s="487"/>
      <c r="AK18" s="487"/>
      <c r="AL18" s="487"/>
      <c r="AM18" s="487"/>
      <c r="AN18" s="487"/>
      <c r="AO18" s="487"/>
      <c r="AP18" s="487"/>
      <c r="AQ18" s="487"/>
      <c r="AR18" s="487"/>
      <c r="AS18" s="487"/>
      <c r="AT18" s="487"/>
      <c r="AU18" s="487"/>
      <c r="AV18" s="487"/>
      <c r="AW18" s="487"/>
      <c r="AX18" s="487"/>
      <c r="AY18" s="487"/>
      <c r="AZ18" s="487"/>
      <c r="BA18" s="487"/>
      <c r="BB18" s="487"/>
      <c r="BC18" s="487"/>
      <c r="BD18" s="487"/>
      <c r="BE18" s="487"/>
      <c r="BF18" s="487"/>
      <c r="BG18" s="487"/>
      <c r="BH18" s="487"/>
      <c r="BI18" s="487"/>
      <c r="BJ18" s="487"/>
      <c r="BK18" s="487"/>
      <c r="BL18" s="487"/>
      <c r="BM18" s="487"/>
      <c r="BN18" s="487"/>
      <c r="BO18" s="487"/>
      <c r="BP18" s="487"/>
      <c r="BQ18" s="487"/>
      <c r="BR18" s="487"/>
      <c r="BS18" s="487"/>
      <c r="BT18" s="487"/>
      <c r="BU18" s="487"/>
      <c r="BV18" s="487"/>
      <c r="BW18" s="487"/>
      <c r="BX18" s="487"/>
      <c r="BY18" s="487"/>
      <c r="BZ18" s="487"/>
      <c r="CA18" s="487"/>
      <c r="CB18" s="487"/>
      <c r="CC18" s="487"/>
      <c r="CD18" s="487"/>
      <c r="CE18" s="487"/>
      <c r="CF18" s="487"/>
      <c r="CG18" s="487"/>
      <c r="CH18" s="487"/>
      <c r="CI18" s="487"/>
      <c r="CJ18" s="487"/>
      <c r="CK18" s="487"/>
      <c r="CL18" s="487"/>
      <c r="CM18" s="487"/>
      <c r="CN18" s="487"/>
      <c r="CO18" s="487"/>
      <c r="CP18" s="487"/>
      <c r="CQ18" s="487"/>
      <c r="CR18" s="487"/>
      <c r="CS18" s="487"/>
      <c r="CT18" s="487"/>
      <c r="CU18" s="487"/>
      <c r="CV18" s="487"/>
      <c r="CW18" s="487"/>
      <c r="CX18" s="487"/>
      <c r="CY18" s="487"/>
      <c r="CZ18" s="487"/>
      <c r="DA18" s="487"/>
      <c r="DB18" s="487"/>
      <c r="DC18" s="487"/>
      <c r="DD18" s="487"/>
      <c r="DE18" s="487"/>
      <c r="DF18" s="487"/>
      <c r="DG18" s="487"/>
      <c r="DH18" s="487"/>
      <c r="DI18" s="487"/>
      <c r="DJ18" s="487"/>
      <c r="DK18" s="487"/>
    </row>
    <row r="19" spans="1:115" ht="12.75" customHeight="1">
      <c r="A19" s="1341" t="s">
        <v>769</v>
      </c>
      <c r="B19" s="1341"/>
      <c r="C19" s="1341"/>
      <c r="D19" s="1341"/>
      <c r="E19" s="1341"/>
      <c r="F19" s="1341"/>
    </row>
    <row r="20" spans="1:115">
      <c r="A20" s="556" t="s">
        <v>236</v>
      </c>
      <c r="B20" s="555"/>
      <c r="C20" s="555"/>
      <c r="D20" s="555"/>
      <c r="E20" s="555"/>
      <c r="F20" s="555"/>
      <c r="G20" s="555"/>
      <c r="H20" s="555"/>
      <c r="I20" s="555"/>
      <c r="J20" s="555"/>
      <c r="K20" s="555"/>
      <c r="L20" s="555"/>
      <c r="M20" s="555"/>
      <c r="N20" s="555"/>
      <c r="O20" s="555"/>
      <c r="Q20" s="554"/>
    </row>
    <row r="24" spans="1:115">
      <c r="N24" s="553"/>
      <c r="P24" s="552"/>
    </row>
    <row r="25" spans="1:115">
      <c r="N25" s="551"/>
      <c r="P25" s="552"/>
    </row>
    <row r="26" spans="1:115">
      <c r="N26" s="551"/>
      <c r="P26" s="552"/>
    </row>
    <row r="27" spans="1:115">
      <c r="N27" s="551"/>
    </row>
    <row r="28" spans="1:115">
      <c r="N28" s="550"/>
    </row>
    <row r="29" spans="1:115">
      <c r="N29" s="549"/>
    </row>
  </sheetData>
  <mergeCells count="14">
    <mergeCell ref="A19:F19"/>
    <mergeCell ref="O2:P3"/>
    <mergeCell ref="Q2:R3"/>
    <mergeCell ref="G3:H3"/>
    <mergeCell ref="I3:J3"/>
    <mergeCell ref="K3:L3"/>
    <mergeCell ref="M3:N3"/>
    <mergeCell ref="A1:M1"/>
    <mergeCell ref="A2:A4"/>
    <mergeCell ref="B2:B4"/>
    <mergeCell ref="C2:D3"/>
    <mergeCell ref="E2:F3"/>
    <mergeCell ref="G2:J2"/>
    <mergeCell ref="K2:N2"/>
  </mergeCells>
  <pageMargins left="0.75" right="0.75" top="1" bottom="1" header="0.5" footer="0.5"/>
  <pageSetup scale="71" orientation="landscape" r:id="rId1"/>
  <headerFooter alignWithMargins="0"/>
</worksheet>
</file>

<file path=xl/worksheets/sheet33.xml><?xml version="1.0" encoding="utf-8"?>
<worksheet xmlns="http://schemas.openxmlformats.org/spreadsheetml/2006/main" xmlns:r="http://schemas.openxmlformats.org/officeDocument/2006/relationships">
  <sheetPr codeName="Sheet33">
    <tabColor rgb="FF92D050"/>
  </sheetPr>
  <dimension ref="A1:X20"/>
  <sheetViews>
    <sheetView zoomScaleSheetLayoutView="100" workbookViewId="0">
      <selection activeCell="K22" sqref="K22"/>
    </sheetView>
  </sheetViews>
  <sheetFormatPr defaultColWidth="9.140625" defaultRowHeight="12.75"/>
  <cols>
    <col min="1" max="1" width="7.7109375" style="258" customWidth="1"/>
    <col min="2" max="2" width="9.42578125" style="258" customWidth="1"/>
    <col min="3" max="3" width="10.140625" style="258" customWidth="1"/>
    <col min="4" max="4" width="9.85546875" style="258" customWidth="1"/>
    <col min="5" max="6" width="9.28515625" style="258" customWidth="1"/>
    <col min="7" max="8" width="9.85546875" style="258" customWidth="1"/>
    <col min="9" max="9" width="9.7109375" style="258" customWidth="1"/>
    <col min="10" max="10" width="10" style="258" customWidth="1"/>
    <col min="11" max="11" width="8" style="258" customWidth="1"/>
    <col min="12" max="12" width="7" style="258" customWidth="1"/>
    <col min="13" max="13" width="9.28515625" style="258" customWidth="1"/>
    <col min="14" max="16384" width="9.140625" style="258"/>
  </cols>
  <sheetData>
    <row r="1" spans="1:24" s="591" customFormat="1" ht="15.75">
      <c r="A1" s="1375" t="s">
        <v>460</v>
      </c>
      <c r="B1" s="1375"/>
      <c r="C1" s="1375"/>
      <c r="D1" s="1375"/>
      <c r="E1" s="1375"/>
      <c r="F1" s="1375"/>
      <c r="G1" s="1375"/>
      <c r="H1" s="1375"/>
      <c r="I1" s="1375"/>
      <c r="J1" s="1375"/>
      <c r="K1" s="1375"/>
      <c r="L1" s="1375"/>
      <c r="M1" s="1375"/>
    </row>
    <row r="2" spans="1:24">
      <c r="A2" s="1348" t="s">
        <v>435</v>
      </c>
      <c r="B2" s="1365" t="s">
        <v>154</v>
      </c>
      <c r="C2" s="1366"/>
      <c r="D2" s="1366"/>
      <c r="E2" s="1366"/>
      <c r="F2" s="1366"/>
      <c r="G2" s="1367"/>
      <c r="H2" s="1368" t="s">
        <v>153</v>
      </c>
      <c r="I2" s="1378"/>
      <c r="J2" s="1378"/>
      <c r="K2" s="1378"/>
      <c r="L2" s="1378"/>
      <c r="M2" s="1378"/>
    </row>
    <row r="3" spans="1:24" ht="12.75" customHeight="1">
      <c r="A3" s="1376"/>
      <c r="B3" s="1368" t="s">
        <v>459</v>
      </c>
      <c r="C3" s="1368"/>
      <c r="D3" s="1368" t="s">
        <v>458</v>
      </c>
      <c r="E3" s="1368"/>
      <c r="F3" s="1371" t="s">
        <v>137</v>
      </c>
      <c r="G3" s="1379" t="s">
        <v>457</v>
      </c>
      <c r="H3" s="1368" t="s">
        <v>459</v>
      </c>
      <c r="I3" s="1368"/>
      <c r="J3" s="1368" t="s">
        <v>458</v>
      </c>
      <c r="K3" s="1368"/>
      <c r="L3" s="1371" t="s">
        <v>137</v>
      </c>
      <c r="M3" s="1373" t="s">
        <v>457</v>
      </c>
    </row>
    <row r="4" spans="1:24" ht="27" customHeight="1">
      <c r="A4" s="1377"/>
      <c r="B4" s="1090" t="s">
        <v>456</v>
      </c>
      <c r="C4" s="1090" t="s">
        <v>455</v>
      </c>
      <c r="D4" s="1090" t="s">
        <v>454</v>
      </c>
      <c r="E4" s="1090" t="s">
        <v>453</v>
      </c>
      <c r="F4" s="1372"/>
      <c r="G4" s="1379"/>
      <c r="H4" s="590" t="s">
        <v>456</v>
      </c>
      <c r="I4" s="1090" t="s">
        <v>455</v>
      </c>
      <c r="J4" s="589" t="s">
        <v>454</v>
      </c>
      <c r="K4" s="1090" t="s">
        <v>453</v>
      </c>
      <c r="L4" s="1372"/>
      <c r="M4" s="1374"/>
    </row>
    <row r="5" spans="1:24">
      <c r="A5" s="588" t="s">
        <v>269</v>
      </c>
      <c r="B5" s="587">
        <v>451.34</v>
      </c>
      <c r="C5" s="587">
        <v>11.12</v>
      </c>
      <c r="D5" s="587">
        <v>6382.05</v>
      </c>
      <c r="E5" s="587">
        <v>10.09</v>
      </c>
      <c r="F5" s="587">
        <v>6854.7299999999987</v>
      </c>
      <c r="G5" s="587">
        <v>15.31</v>
      </c>
      <c r="H5" s="587">
        <v>85583.800000000017</v>
      </c>
      <c r="I5" s="587">
        <v>1420.7300000000005</v>
      </c>
      <c r="J5" s="587">
        <v>15922.300000000001</v>
      </c>
      <c r="K5" s="587">
        <v>2802.22</v>
      </c>
      <c r="L5" s="587">
        <v>105729.05</v>
      </c>
      <c r="M5" s="587">
        <v>798</v>
      </c>
      <c r="N5" s="573"/>
      <c r="O5" s="573"/>
      <c r="P5" s="573"/>
      <c r="Q5" s="573"/>
      <c r="R5" s="573"/>
      <c r="S5" s="573"/>
      <c r="T5" s="573"/>
      <c r="U5" s="573"/>
      <c r="V5" s="573"/>
      <c r="W5" s="573"/>
      <c r="X5" s="573"/>
    </row>
    <row r="6" spans="1:24">
      <c r="A6" s="43" t="s">
        <v>270</v>
      </c>
      <c r="B6" s="586">
        <f>SUM(B7:B17)</f>
        <v>14.479999999999999</v>
      </c>
      <c r="C6" s="586">
        <f t="shared" ref="C6:F6" si="0">SUM(C7:C17)</f>
        <v>1.06</v>
      </c>
      <c r="D6" s="586">
        <f t="shared" si="0"/>
        <v>33.380000000000003</v>
      </c>
      <c r="E6" s="586">
        <f t="shared" si="0"/>
        <v>0.01</v>
      </c>
      <c r="F6" s="586">
        <f t="shared" si="0"/>
        <v>48.929999999999993</v>
      </c>
      <c r="G6" s="585">
        <v>16.510000000000002</v>
      </c>
      <c r="H6" s="584">
        <f>SUM(H7:H17)</f>
        <v>64116.899999999994</v>
      </c>
      <c r="I6" s="584">
        <f t="shared" ref="I6:L6" si="1">SUM(I7:I17)</f>
        <v>1941.37</v>
      </c>
      <c r="J6" s="584">
        <f t="shared" si="1"/>
        <v>13572.939999999999</v>
      </c>
      <c r="K6" s="584">
        <f t="shared" si="1"/>
        <v>2343.35</v>
      </c>
      <c r="L6" s="584">
        <f t="shared" si="1"/>
        <v>81974.559999999998</v>
      </c>
      <c r="M6" s="583">
        <v>1048.03</v>
      </c>
      <c r="N6" s="573"/>
      <c r="O6" s="573"/>
      <c r="P6" s="573"/>
      <c r="Q6" s="573"/>
      <c r="R6" s="573"/>
      <c r="S6" s="573"/>
      <c r="T6" s="573"/>
      <c r="U6" s="573"/>
      <c r="V6" s="573"/>
      <c r="W6" s="573"/>
      <c r="X6" s="573"/>
    </row>
    <row r="7" spans="1:24">
      <c r="A7" s="578">
        <v>42474</v>
      </c>
      <c r="B7" s="582">
        <v>0.85</v>
      </c>
      <c r="C7" s="582">
        <v>0.13</v>
      </c>
      <c r="D7" s="580">
        <v>32.43</v>
      </c>
      <c r="E7" s="580">
        <v>0.01</v>
      </c>
      <c r="F7" s="580">
        <v>33.42</v>
      </c>
      <c r="G7" s="580">
        <v>15.4</v>
      </c>
      <c r="H7" s="580">
        <v>4522.37</v>
      </c>
      <c r="I7" s="580">
        <v>175.84</v>
      </c>
      <c r="J7" s="580">
        <v>1375.71</v>
      </c>
      <c r="K7" s="580">
        <v>147.38999999999999</v>
      </c>
      <c r="L7" s="580">
        <v>6221.31</v>
      </c>
      <c r="M7" s="580">
        <v>806</v>
      </c>
      <c r="N7" s="573"/>
      <c r="O7" s="573"/>
      <c r="P7" s="573"/>
      <c r="Q7" s="573"/>
      <c r="R7" s="573"/>
      <c r="S7" s="573"/>
      <c r="T7" s="573"/>
      <c r="U7" s="573"/>
      <c r="V7" s="573"/>
      <c r="W7" s="573"/>
      <c r="X7" s="573"/>
    </row>
    <row r="8" spans="1:24">
      <c r="A8" s="578">
        <v>42504</v>
      </c>
      <c r="B8" s="582">
        <v>0.56000000000000005</v>
      </c>
      <c r="C8" s="582">
        <v>7.0000000000000007E-2</v>
      </c>
      <c r="D8" s="580">
        <v>0.95</v>
      </c>
      <c r="E8" s="580">
        <v>0</v>
      </c>
      <c r="F8" s="580">
        <v>1.58</v>
      </c>
      <c r="G8" s="580">
        <v>15.52</v>
      </c>
      <c r="H8" s="580">
        <v>5412.16</v>
      </c>
      <c r="I8" s="580">
        <v>186.57</v>
      </c>
      <c r="J8" s="580">
        <v>1283.3800000000001</v>
      </c>
      <c r="K8" s="580">
        <v>145.77000000000001</v>
      </c>
      <c r="L8" s="580">
        <v>7027.88</v>
      </c>
      <c r="M8" s="580">
        <v>903</v>
      </c>
      <c r="N8" s="573"/>
      <c r="O8" s="573"/>
      <c r="P8" s="573"/>
      <c r="Q8" s="573"/>
      <c r="R8" s="573"/>
      <c r="S8" s="573"/>
      <c r="T8" s="573"/>
      <c r="U8" s="573"/>
      <c r="V8" s="573"/>
      <c r="W8" s="573"/>
      <c r="X8" s="573"/>
    </row>
    <row r="9" spans="1:24">
      <c r="A9" s="578">
        <v>42535</v>
      </c>
      <c r="B9" s="582">
        <v>0.63</v>
      </c>
      <c r="C9" s="582">
        <v>0.02</v>
      </c>
      <c r="D9" s="580">
        <v>0</v>
      </c>
      <c r="E9" s="580">
        <v>0</v>
      </c>
      <c r="F9" s="580">
        <v>0.65</v>
      </c>
      <c r="G9" s="580">
        <v>15.620000000000001</v>
      </c>
      <c r="H9" s="580">
        <v>5383.23</v>
      </c>
      <c r="I9" s="580">
        <v>165.4</v>
      </c>
      <c r="J9" s="580">
        <v>1329.38</v>
      </c>
      <c r="K9" s="580">
        <v>373.16</v>
      </c>
      <c r="L9" s="580">
        <v>7251.17</v>
      </c>
      <c r="M9" s="580">
        <v>906</v>
      </c>
      <c r="N9" s="573"/>
      <c r="O9" s="573"/>
      <c r="P9" s="573"/>
      <c r="Q9" s="573"/>
      <c r="R9" s="573"/>
      <c r="S9" s="573"/>
      <c r="T9" s="573"/>
      <c r="U9" s="573"/>
      <c r="V9" s="573"/>
      <c r="W9" s="573"/>
      <c r="X9" s="573"/>
    </row>
    <row r="10" spans="1:24">
      <c r="A10" s="578">
        <v>42565</v>
      </c>
      <c r="B10" s="582">
        <v>0.83</v>
      </c>
      <c r="C10" s="582">
        <v>0.04</v>
      </c>
      <c r="D10" s="580">
        <v>0</v>
      </c>
      <c r="E10" s="580">
        <v>0</v>
      </c>
      <c r="F10" s="580">
        <v>0.87</v>
      </c>
      <c r="G10" s="580">
        <v>15.73</v>
      </c>
      <c r="H10" s="580">
        <v>4798.92</v>
      </c>
      <c r="I10" s="580">
        <v>120.27</v>
      </c>
      <c r="J10" s="580">
        <v>1144.99</v>
      </c>
      <c r="K10" s="580">
        <v>208.73</v>
      </c>
      <c r="L10" s="580">
        <v>6272.91</v>
      </c>
      <c r="M10" s="580">
        <v>921</v>
      </c>
      <c r="N10" s="573"/>
      <c r="O10" s="573"/>
      <c r="P10" s="573"/>
      <c r="Q10" s="573"/>
      <c r="R10" s="573"/>
      <c r="S10" s="573"/>
      <c r="T10" s="573"/>
      <c r="U10" s="573"/>
      <c r="V10" s="573"/>
      <c r="W10" s="573"/>
      <c r="X10" s="573"/>
    </row>
    <row r="11" spans="1:24">
      <c r="A11" s="578">
        <v>42596</v>
      </c>
      <c r="B11" s="579">
        <v>3.58</v>
      </c>
      <c r="C11" s="582">
        <v>0.3</v>
      </c>
      <c r="D11" s="576">
        <v>0</v>
      </c>
      <c r="E11" s="576">
        <v>0</v>
      </c>
      <c r="F11" s="576">
        <v>3.88</v>
      </c>
      <c r="G11" s="575">
        <v>15.83</v>
      </c>
      <c r="H11" s="574">
        <v>5763.29</v>
      </c>
      <c r="I11" s="574">
        <v>78.989999999999995</v>
      </c>
      <c r="J11" s="574">
        <v>1227.8800000000001</v>
      </c>
      <c r="K11" s="574">
        <v>134.26</v>
      </c>
      <c r="L11" s="581">
        <v>7204.42</v>
      </c>
      <c r="M11" s="580">
        <v>926</v>
      </c>
      <c r="N11" s="573"/>
      <c r="O11" s="573"/>
      <c r="P11" s="573"/>
      <c r="Q11" s="573"/>
      <c r="R11" s="573"/>
      <c r="S11" s="573"/>
      <c r="T11" s="573"/>
      <c r="U11" s="573"/>
      <c r="V11" s="573"/>
      <c r="W11" s="573"/>
      <c r="X11" s="573"/>
    </row>
    <row r="12" spans="1:24">
      <c r="A12" s="578">
        <v>42627</v>
      </c>
      <c r="B12" s="579">
        <v>4.21</v>
      </c>
      <c r="C12" s="579">
        <v>0.35</v>
      </c>
      <c r="D12" s="576">
        <v>0</v>
      </c>
      <c r="E12" s="576">
        <v>0</v>
      </c>
      <c r="F12" s="576">
        <v>4.5599999999999996</v>
      </c>
      <c r="G12" s="575">
        <v>15.950000000000001</v>
      </c>
      <c r="H12" s="574">
        <v>8723.9</v>
      </c>
      <c r="I12" s="574">
        <v>587.05999999999995</v>
      </c>
      <c r="J12" s="574">
        <v>1307.22</v>
      </c>
      <c r="K12" s="574">
        <v>274.18</v>
      </c>
      <c r="L12" s="574">
        <v>10892.36</v>
      </c>
      <c r="M12" s="574">
        <v>964</v>
      </c>
      <c r="N12" s="573"/>
      <c r="O12" s="573"/>
      <c r="P12" s="573"/>
      <c r="Q12" s="573"/>
      <c r="R12" s="573"/>
      <c r="S12" s="573"/>
      <c r="T12" s="573"/>
      <c r="U12" s="573"/>
      <c r="V12" s="573"/>
      <c r="W12" s="573"/>
      <c r="X12" s="573"/>
    </row>
    <row r="13" spans="1:24">
      <c r="A13" s="578">
        <v>42657</v>
      </c>
      <c r="B13" s="579">
        <v>1.63</v>
      </c>
      <c r="C13" s="579">
        <v>0.06</v>
      </c>
      <c r="D13" s="576">
        <v>0</v>
      </c>
      <c r="E13" s="576">
        <v>0</v>
      </c>
      <c r="F13" s="576">
        <v>1.69</v>
      </c>
      <c r="G13" s="575">
        <v>16.059999999999999</v>
      </c>
      <c r="H13" s="574">
        <v>5912.16</v>
      </c>
      <c r="I13" s="574">
        <v>184.85</v>
      </c>
      <c r="J13" s="574">
        <v>974.68</v>
      </c>
      <c r="K13" s="574">
        <v>161.34</v>
      </c>
      <c r="L13" s="574">
        <v>7233.03</v>
      </c>
      <c r="M13" s="574">
        <v>972</v>
      </c>
      <c r="N13" s="573"/>
      <c r="O13" s="573"/>
      <c r="P13" s="573"/>
      <c r="Q13" s="573"/>
      <c r="R13" s="573"/>
      <c r="S13" s="573"/>
      <c r="T13" s="573"/>
      <c r="U13" s="573"/>
      <c r="V13" s="573"/>
      <c r="W13" s="573"/>
      <c r="X13" s="573"/>
    </row>
    <row r="14" spans="1:24">
      <c r="A14" s="578">
        <v>42688</v>
      </c>
      <c r="B14" s="577">
        <v>1.41</v>
      </c>
      <c r="C14" s="577">
        <v>0.05</v>
      </c>
      <c r="D14" s="577">
        <v>0</v>
      </c>
      <c r="E14" s="577">
        <v>0</v>
      </c>
      <c r="F14" s="576">
        <v>1.46</v>
      </c>
      <c r="G14" s="575">
        <v>16.18</v>
      </c>
      <c r="H14" s="574">
        <v>10534.96</v>
      </c>
      <c r="I14" s="574">
        <v>210.18</v>
      </c>
      <c r="J14" s="574">
        <v>1694.47</v>
      </c>
      <c r="K14" s="574">
        <v>366.48</v>
      </c>
      <c r="L14" s="574">
        <v>12806.09</v>
      </c>
      <c r="M14" s="574">
        <v>1012</v>
      </c>
      <c r="N14" s="573"/>
      <c r="O14" s="573"/>
      <c r="P14" s="573"/>
      <c r="Q14" s="573"/>
      <c r="R14" s="573"/>
      <c r="S14" s="573"/>
      <c r="T14" s="573"/>
      <c r="U14" s="573"/>
      <c r="V14" s="573"/>
      <c r="W14" s="573"/>
      <c r="X14" s="573"/>
    </row>
    <row r="15" spans="1:24">
      <c r="A15" s="578">
        <v>42718</v>
      </c>
      <c r="B15" s="577">
        <v>0.31</v>
      </c>
      <c r="C15" s="577">
        <v>0.02</v>
      </c>
      <c r="D15" s="577">
        <v>0</v>
      </c>
      <c r="E15" s="577">
        <v>0</v>
      </c>
      <c r="F15" s="576">
        <v>0.33</v>
      </c>
      <c r="G15" s="575">
        <v>16.28</v>
      </c>
      <c r="H15" s="574">
        <v>6634.27</v>
      </c>
      <c r="I15" s="574">
        <v>114.35</v>
      </c>
      <c r="J15" s="574">
        <v>1651.36</v>
      </c>
      <c r="K15" s="574">
        <v>271.01</v>
      </c>
      <c r="L15" s="574">
        <v>8670.99</v>
      </c>
      <c r="M15" s="574">
        <v>1020</v>
      </c>
      <c r="N15" s="573"/>
      <c r="O15" s="573"/>
      <c r="P15" s="573"/>
      <c r="Q15" s="573"/>
      <c r="R15" s="573"/>
      <c r="S15" s="573"/>
      <c r="T15" s="573"/>
      <c r="U15" s="573"/>
      <c r="V15" s="573"/>
      <c r="W15" s="573"/>
      <c r="X15" s="573"/>
    </row>
    <row r="16" spans="1:24">
      <c r="A16" s="578">
        <v>42739</v>
      </c>
      <c r="B16" s="577">
        <v>0.28000000000000003</v>
      </c>
      <c r="C16" s="577">
        <v>0.02</v>
      </c>
      <c r="D16" s="577">
        <v>0</v>
      </c>
      <c r="E16" s="577">
        <v>0</v>
      </c>
      <c r="F16" s="576">
        <v>0.3</v>
      </c>
      <c r="G16" s="575">
        <v>16.39</v>
      </c>
      <c r="H16" s="574">
        <v>400.38</v>
      </c>
      <c r="I16" s="574">
        <v>14.94</v>
      </c>
      <c r="J16" s="574">
        <v>400.38</v>
      </c>
      <c r="K16" s="574">
        <v>14.94</v>
      </c>
      <c r="L16" s="574">
        <v>830.64</v>
      </c>
      <c r="M16" s="574">
        <v>1024</v>
      </c>
      <c r="N16" s="573"/>
      <c r="O16" s="573"/>
      <c r="P16" s="573"/>
      <c r="Q16" s="573"/>
      <c r="R16" s="573"/>
      <c r="S16" s="573"/>
      <c r="T16" s="573"/>
      <c r="U16" s="573"/>
      <c r="V16" s="573"/>
      <c r="W16" s="573"/>
      <c r="X16" s="573"/>
    </row>
    <row r="17" spans="1:24">
      <c r="A17" s="578">
        <v>42770</v>
      </c>
      <c r="B17" s="577">
        <v>0.19</v>
      </c>
      <c r="C17" s="577">
        <v>0</v>
      </c>
      <c r="D17" s="577">
        <v>0</v>
      </c>
      <c r="E17" s="577">
        <v>0</v>
      </c>
      <c r="F17" s="576">
        <v>0.19</v>
      </c>
      <c r="G17" s="575">
        <v>16.510000000000002</v>
      </c>
      <c r="H17" s="574">
        <v>6031.26</v>
      </c>
      <c r="I17" s="574">
        <v>102.92</v>
      </c>
      <c r="J17" s="574">
        <v>1183.49</v>
      </c>
      <c r="K17" s="574">
        <v>246.09</v>
      </c>
      <c r="L17" s="574">
        <v>7563.76</v>
      </c>
      <c r="M17" s="574">
        <v>1048.03</v>
      </c>
      <c r="N17" s="573"/>
      <c r="O17" s="573"/>
      <c r="P17" s="573"/>
      <c r="Q17" s="573"/>
      <c r="R17" s="573"/>
      <c r="S17" s="573"/>
      <c r="T17" s="573"/>
      <c r="U17" s="573"/>
      <c r="V17" s="573"/>
      <c r="W17" s="573"/>
      <c r="X17" s="573"/>
    </row>
    <row r="18" spans="1:24" s="487" customFormat="1" ht="12.75" customHeight="1">
      <c r="A18" s="1341" t="s">
        <v>769</v>
      </c>
      <c r="B18" s="1341"/>
      <c r="C18" s="1341"/>
      <c r="D18" s="1341"/>
      <c r="E18" s="1341"/>
      <c r="F18" s="1341"/>
    </row>
    <row r="19" spans="1:24">
      <c r="A19" s="235" t="s">
        <v>237</v>
      </c>
      <c r="B19" s="572"/>
      <c r="C19" s="572"/>
      <c r="D19" s="572"/>
      <c r="E19" s="572"/>
      <c r="F19" s="572"/>
      <c r="G19" s="572"/>
      <c r="H19" s="572"/>
      <c r="I19" s="572"/>
      <c r="J19" s="572"/>
      <c r="K19" s="572"/>
    </row>
    <row r="20" spans="1:24" ht="12.75" customHeight="1">
      <c r="A20" s="572"/>
    </row>
  </sheetData>
  <mergeCells count="13">
    <mergeCell ref="L3:L4"/>
    <mergeCell ref="M3:M4"/>
    <mergeCell ref="A18:F18"/>
    <mergeCell ref="A1:M1"/>
    <mergeCell ref="A2:A4"/>
    <mergeCell ref="B2:G2"/>
    <mergeCell ref="H2:M2"/>
    <mergeCell ref="B3:C3"/>
    <mergeCell ref="D3:E3"/>
    <mergeCell ref="F3:F4"/>
    <mergeCell ref="G3:G4"/>
    <mergeCell ref="H3:I3"/>
    <mergeCell ref="J3:K3"/>
  </mergeCells>
  <pageMargins left="0.75" right="0.75" top="1" bottom="1" header="0.5" footer="0.5"/>
  <pageSetup scale="70" orientation="landscape" r:id="rId1"/>
  <headerFooter alignWithMargins="0"/>
</worksheet>
</file>

<file path=xl/worksheets/sheet34.xml><?xml version="1.0" encoding="utf-8"?>
<worksheet xmlns="http://schemas.openxmlformats.org/spreadsheetml/2006/main" xmlns:r="http://schemas.openxmlformats.org/officeDocument/2006/relationships">
  <sheetPr codeName="Sheet34">
    <tabColor rgb="FF92D050"/>
  </sheetPr>
  <dimension ref="A1:K26"/>
  <sheetViews>
    <sheetView workbookViewId="0">
      <selection activeCell="K22" sqref="K22"/>
    </sheetView>
  </sheetViews>
  <sheetFormatPr defaultColWidth="9.140625" defaultRowHeight="15"/>
  <cols>
    <col min="1" max="1" width="9.140625" style="592"/>
    <col min="2" max="2" width="11.7109375" style="592" customWidth="1"/>
    <col min="3" max="3" width="9.140625" style="592"/>
    <col min="4" max="4" width="12.7109375" style="592" customWidth="1"/>
    <col min="5" max="8" width="9.140625" style="592"/>
    <col min="9" max="9" width="12.42578125" style="592" customWidth="1"/>
    <col min="10" max="10" width="9.140625" style="592"/>
    <col min="11" max="11" width="8.7109375" style="592" customWidth="1"/>
    <col min="12" max="16384" width="9.140625" style="592"/>
  </cols>
  <sheetData>
    <row r="1" spans="1:11" ht="15.75">
      <c r="A1" s="605" t="s">
        <v>27</v>
      </c>
    </row>
    <row r="2" spans="1:11" s="604" customFormat="1" ht="15" customHeight="1">
      <c r="A2" s="1380" t="s">
        <v>406</v>
      </c>
      <c r="B2" s="1382" t="s">
        <v>230</v>
      </c>
      <c r="C2" s="1382"/>
      <c r="D2" s="1382"/>
      <c r="E2" s="1382"/>
      <c r="F2" s="1382"/>
      <c r="G2" s="1382" t="s">
        <v>463</v>
      </c>
      <c r="H2" s="1382"/>
      <c r="I2" s="1382"/>
      <c r="J2" s="1382"/>
      <c r="K2" s="1382"/>
    </row>
    <row r="3" spans="1:11" s="604" customFormat="1" ht="12.75">
      <c r="A3" s="1381"/>
      <c r="B3" s="1091" t="s">
        <v>462</v>
      </c>
      <c r="C3" s="1091" t="s">
        <v>461</v>
      </c>
      <c r="D3" s="1091" t="s">
        <v>71</v>
      </c>
      <c r="E3" s="1091" t="s">
        <v>233</v>
      </c>
      <c r="F3" s="1091" t="s">
        <v>135</v>
      </c>
      <c r="G3" s="1091" t="s">
        <v>462</v>
      </c>
      <c r="H3" s="1091" t="s">
        <v>461</v>
      </c>
      <c r="I3" s="1091" t="s">
        <v>71</v>
      </c>
      <c r="J3" s="1091" t="s">
        <v>233</v>
      </c>
      <c r="K3" s="1091" t="s">
        <v>135</v>
      </c>
    </row>
    <row r="4" spans="1:11">
      <c r="A4" s="602" t="s">
        <v>269</v>
      </c>
      <c r="B4" s="603">
        <v>85.497778289246781</v>
      </c>
      <c r="C4" s="603">
        <v>1.3651790558938095E-3</v>
      </c>
      <c r="D4" s="603">
        <v>0</v>
      </c>
      <c r="E4" s="603">
        <v>0</v>
      </c>
      <c r="F4" s="603">
        <v>14.500856531697325</v>
      </c>
      <c r="G4" s="603">
        <v>65.898099999999999</v>
      </c>
      <c r="H4" s="603">
        <v>0</v>
      </c>
      <c r="I4" s="603">
        <v>0</v>
      </c>
      <c r="J4" s="603">
        <v>0</v>
      </c>
      <c r="K4" s="603">
        <v>34.1</v>
      </c>
    </row>
    <row r="5" spans="1:11">
      <c r="A5" s="602" t="s">
        <v>270</v>
      </c>
      <c r="B5" s="601">
        <v>72.146495982827631</v>
      </c>
      <c r="C5" s="601">
        <v>0</v>
      </c>
      <c r="D5" s="601">
        <v>0</v>
      </c>
      <c r="E5" s="601">
        <v>0</v>
      </c>
      <c r="F5" s="601">
        <v>27.853504017172369</v>
      </c>
      <c r="G5" s="600">
        <v>23.188500000000001</v>
      </c>
      <c r="H5" s="600">
        <v>0</v>
      </c>
      <c r="I5" s="600">
        <v>0</v>
      </c>
      <c r="J5" s="600">
        <v>0</v>
      </c>
      <c r="K5" s="600">
        <v>76.81</v>
      </c>
    </row>
    <row r="6" spans="1:11">
      <c r="A6" s="541">
        <v>42482</v>
      </c>
      <c r="B6" s="598">
        <v>91.377033873519039</v>
      </c>
      <c r="C6" s="598">
        <v>0</v>
      </c>
      <c r="D6" s="598">
        <v>0</v>
      </c>
      <c r="E6" s="598">
        <v>0</v>
      </c>
      <c r="F6" s="598">
        <v>8.6229661264809607</v>
      </c>
      <c r="G6" s="598">
        <v>46.9664</v>
      </c>
      <c r="H6" s="598">
        <v>0</v>
      </c>
      <c r="I6" s="598">
        <v>0</v>
      </c>
      <c r="J6" s="598">
        <v>0</v>
      </c>
      <c r="K6" s="598">
        <v>53.03</v>
      </c>
    </row>
    <row r="7" spans="1:11">
      <c r="A7" s="541">
        <v>42494</v>
      </c>
      <c r="B7" s="598">
        <v>6.0217578217698602</v>
      </c>
      <c r="C7" s="598">
        <v>0</v>
      </c>
      <c r="D7" s="598">
        <v>0</v>
      </c>
      <c r="E7" s="598">
        <v>0</v>
      </c>
      <c r="F7" s="598">
        <v>93.978242178230147</v>
      </c>
      <c r="G7" s="598">
        <v>34.25</v>
      </c>
      <c r="H7" s="598">
        <v>0</v>
      </c>
      <c r="I7" s="598">
        <v>0</v>
      </c>
      <c r="J7" s="598">
        <v>0</v>
      </c>
      <c r="K7" s="598">
        <v>65.75</v>
      </c>
    </row>
    <row r="8" spans="1:11">
      <c r="A8" s="541">
        <v>42525</v>
      </c>
      <c r="B8" s="598">
        <v>38.182435715666919</v>
      </c>
      <c r="C8" s="598">
        <v>0</v>
      </c>
      <c r="D8" s="598">
        <v>0</v>
      </c>
      <c r="E8" s="598">
        <v>0</v>
      </c>
      <c r="F8" s="598">
        <v>61.817564284333081</v>
      </c>
      <c r="G8" s="598">
        <v>42.446043165467628</v>
      </c>
      <c r="H8" s="598">
        <v>0</v>
      </c>
      <c r="I8" s="598">
        <v>0</v>
      </c>
      <c r="J8" s="598">
        <v>0</v>
      </c>
      <c r="K8" s="598">
        <v>57.553956834532372</v>
      </c>
    </row>
    <row r="9" spans="1:11">
      <c r="A9" s="541">
        <v>42556</v>
      </c>
      <c r="B9" s="598">
        <v>78.613874180561083</v>
      </c>
      <c r="C9" s="598">
        <v>0</v>
      </c>
      <c r="D9" s="598">
        <v>0</v>
      </c>
      <c r="E9" s="598">
        <v>0</v>
      </c>
      <c r="F9" s="598">
        <v>21.386125819438917</v>
      </c>
      <c r="G9" s="598">
        <v>44.456845238095241</v>
      </c>
      <c r="H9" s="598">
        <v>0</v>
      </c>
      <c r="I9" s="598">
        <v>0</v>
      </c>
      <c r="J9" s="598">
        <v>0</v>
      </c>
      <c r="K9" s="598">
        <v>55.543154761904759</v>
      </c>
    </row>
    <row r="10" spans="1:11">
      <c r="A10" s="599">
        <v>42586</v>
      </c>
      <c r="B10" s="598">
        <v>27.590664579507767</v>
      </c>
      <c r="C10" s="598">
        <v>0</v>
      </c>
      <c r="D10" s="598">
        <v>0</v>
      </c>
      <c r="E10" s="598">
        <v>0</v>
      </c>
      <c r="F10" s="598">
        <v>72.409335420492226</v>
      </c>
      <c r="G10" s="598">
        <v>47.77</v>
      </c>
      <c r="H10" s="598">
        <v>0</v>
      </c>
      <c r="I10" s="598">
        <v>0</v>
      </c>
      <c r="J10" s="598">
        <v>0</v>
      </c>
      <c r="K10" s="598">
        <v>52.23</v>
      </c>
    </row>
    <row r="11" spans="1:11">
      <c r="A11" s="541">
        <v>42616</v>
      </c>
      <c r="B11" s="598">
        <v>22.372682893685823</v>
      </c>
      <c r="C11" s="598">
        <v>0</v>
      </c>
      <c r="D11" s="598">
        <v>0</v>
      </c>
      <c r="E11" s="598">
        <v>0</v>
      </c>
      <c r="F11" s="598">
        <v>77.62731710631418</v>
      </c>
      <c r="G11" s="598">
        <v>25.989304812834231</v>
      </c>
      <c r="H11" s="598">
        <v>0</v>
      </c>
      <c r="I11" s="598">
        <v>0</v>
      </c>
      <c r="J11" s="598">
        <v>0</v>
      </c>
      <c r="K11" s="598">
        <v>74.010695187165766</v>
      </c>
    </row>
    <row r="12" spans="1:11">
      <c r="A12" s="599">
        <v>42646</v>
      </c>
      <c r="B12" s="598">
        <v>37.465740981621927</v>
      </c>
      <c r="C12" s="598">
        <v>0</v>
      </c>
      <c r="D12" s="598">
        <v>0</v>
      </c>
      <c r="E12" s="598">
        <v>0</v>
      </c>
      <c r="F12" s="598">
        <v>62.534259018378073</v>
      </c>
      <c r="G12" s="598">
        <v>44.793999999999997</v>
      </c>
      <c r="H12" s="598">
        <v>0</v>
      </c>
      <c r="I12" s="598">
        <v>0</v>
      </c>
      <c r="J12" s="598">
        <v>0</v>
      </c>
      <c r="K12" s="598">
        <v>55.21</v>
      </c>
    </row>
    <row r="13" spans="1:11">
      <c r="A13" s="541">
        <v>42677</v>
      </c>
      <c r="B13" s="598">
        <v>31.138015811313686</v>
      </c>
      <c r="C13" s="598">
        <v>0</v>
      </c>
      <c r="D13" s="598">
        <v>0</v>
      </c>
      <c r="E13" s="598">
        <v>0</v>
      </c>
      <c r="F13" s="598">
        <v>68.861984188686307</v>
      </c>
      <c r="G13" s="598">
        <v>35.011600000000001</v>
      </c>
      <c r="H13" s="598">
        <v>0</v>
      </c>
      <c r="I13" s="598">
        <v>0</v>
      </c>
      <c r="J13" s="598">
        <v>0</v>
      </c>
      <c r="K13" s="598">
        <v>64.988399999999999</v>
      </c>
    </row>
    <row r="14" spans="1:11">
      <c r="A14" s="599">
        <v>42707</v>
      </c>
      <c r="B14" s="598">
        <v>39.326151198343211</v>
      </c>
      <c r="C14" s="598">
        <v>0</v>
      </c>
      <c r="D14" s="598">
        <v>0</v>
      </c>
      <c r="E14" s="598">
        <v>0</v>
      </c>
      <c r="F14" s="598">
        <v>60.673848801656789</v>
      </c>
      <c r="G14" s="598">
        <v>43.634999999999998</v>
      </c>
      <c r="H14" s="598">
        <v>0</v>
      </c>
      <c r="I14" s="598">
        <v>0</v>
      </c>
      <c r="J14" s="598">
        <v>0</v>
      </c>
      <c r="K14" s="598">
        <v>56.36</v>
      </c>
    </row>
    <row r="15" spans="1:11">
      <c r="A15" s="599">
        <v>42739</v>
      </c>
      <c r="B15" s="598">
        <v>36.255510703069412</v>
      </c>
      <c r="C15" s="598">
        <v>0</v>
      </c>
      <c r="D15" s="598">
        <v>0</v>
      </c>
      <c r="E15" s="598">
        <v>0</v>
      </c>
      <c r="F15" s="598">
        <v>63.744489296930588</v>
      </c>
      <c r="G15" s="598">
        <v>17.28</v>
      </c>
      <c r="H15" s="598">
        <v>0</v>
      </c>
      <c r="I15" s="598">
        <v>0</v>
      </c>
      <c r="J15" s="598">
        <v>0</v>
      </c>
      <c r="K15" s="598">
        <v>82.72</v>
      </c>
    </row>
    <row r="16" spans="1:11">
      <c r="A16" s="599">
        <v>42771</v>
      </c>
      <c r="B16" s="598">
        <v>41.458068278612295</v>
      </c>
      <c r="C16" s="598">
        <v>0</v>
      </c>
      <c r="D16" s="598">
        <v>0</v>
      </c>
      <c r="E16" s="598">
        <v>0</v>
      </c>
      <c r="F16" s="598">
        <v>58.541931721387705</v>
      </c>
      <c r="G16" s="598">
        <v>23.188500000000001</v>
      </c>
      <c r="H16" s="598">
        <v>0</v>
      </c>
      <c r="I16" s="598">
        <v>0</v>
      </c>
      <c r="J16" s="598">
        <v>0</v>
      </c>
      <c r="K16" s="598">
        <v>76.81</v>
      </c>
    </row>
    <row r="17" spans="1:11">
      <c r="A17" s="1341" t="s">
        <v>769</v>
      </c>
      <c r="B17" s="1341"/>
      <c r="C17" s="1341"/>
      <c r="D17" s="1341"/>
      <c r="E17" s="1341"/>
      <c r="F17" s="1341"/>
      <c r="G17" s="597"/>
      <c r="H17" s="597"/>
      <c r="I17" s="597"/>
      <c r="J17" s="597"/>
      <c r="K17" s="597"/>
    </row>
    <row r="18" spans="1:11">
      <c r="A18" s="596" t="s">
        <v>238</v>
      </c>
      <c r="B18" s="594"/>
      <c r="C18" s="594"/>
      <c r="D18" s="594"/>
      <c r="E18" s="594"/>
      <c r="F18" s="594"/>
      <c r="G18" s="594"/>
      <c r="H18" s="594"/>
      <c r="I18" s="594"/>
      <c r="J18" s="595"/>
      <c r="K18" s="594"/>
    </row>
    <row r="26" spans="1:11">
      <c r="D26" s="593"/>
    </row>
  </sheetData>
  <mergeCells count="4">
    <mergeCell ref="A2:A3"/>
    <mergeCell ref="B2:F2"/>
    <mergeCell ref="G2:K2"/>
    <mergeCell ref="A17:F17"/>
  </mergeCells>
  <pageMargins left="0.7" right="0.7" top="0.75" bottom="0.75" header="0.3" footer="0.3"/>
  <pageSetup scale="80" orientation="landscape" r:id="rId1"/>
</worksheet>
</file>

<file path=xl/worksheets/sheet35.xml><?xml version="1.0" encoding="utf-8"?>
<worksheet xmlns="http://schemas.openxmlformats.org/spreadsheetml/2006/main" xmlns:r="http://schemas.openxmlformats.org/officeDocument/2006/relationships">
  <sheetPr codeName="Sheet35">
    <tabColor rgb="FF92D050"/>
  </sheetPr>
  <dimension ref="A1:M18"/>
  <sheetViews>
    <sheetView workbookViewId="0">
      <selection activeCell="K22" sqref="K22"/>
    </sheetView>
  </sheetViews>
  <sheetFormatPr defaultColWidth="9.140625" defaultRowHeight="15"/>
  <cols>
    <col min="1" max="1" width="9.140625" style="592"/>
    <col min="2" max="2" width="11.7109375" style="592" customWidth="1"/>
    <col min="3" max="3" width="9.140625" style="592"/>
    <col min="4" max="4" width="13.140625" style="592" customWidth="1"/>
    <col min="5" max="5" width="9.28515625" style="592" customWidth="1"/>
    <col min="6" max="8" width="9.140625" style="592"/>
    <col min="9" max="9" width="12.5703125" style="592" customWidth="1"/>
    <col min="10" max="12" width="9.140625" style="592"/>
    <col min="13" max="13" width="9.140625" style="606"/>
    <col min="14" max="16384" width="9.140625" style="592"/>
  </cols>
  <sheetData>
    <row r="1" spans="1:13" ht="15.75">
      <c r="A1" s="605" t="s">
        <v>28</v>
      </c>
    </row>
    <row r="2" spans="1:13" s="614" customFormat="1" ht="14.25" customHeight="1">
      <c r="A2" s="1380" t="s">
        <v>406</v>
      </c>
      <c r="B2" s="1383" t="s">
        <v>230</v>
      </c>
      <c r="C2" s="1383"/>
      <c r="D2" s="1383"/>
      <c r="E2" s="1383"/>
      <c r="F2" s="1383"/>
      <c r="G2" s="1383" t="s">
        <v>463</v>
      </c>
      <c r="H2" s="1383"/>
      <c r="I2" s="1383"/>
      <c r="J2" s="1383"/>
      <c r="K2" s="1383"/>
      <c r="M2" s="615"/>
    </row>
    <row r="3" spans="1:13" s="604" customFormat="1" ht="12.75">
      <c r="A3" s="1381"/>
      <c r="B3" s="1091" t="s">
        <v>462</v>
      </c>
      <c r="C3" s="1091" t="s">
        <v>461</v>
      </c>
      <c r="D3" s="1091" t="s">
        <v>71</v>
      </c>
      <c r="E3" s="1091" t="s">
        <v>233</v>
      </c>
      <c r="F3" s="1091" t="s">
        <v>135</v>
      </c>
      <c r="G3" s="1091" t="s">
        <v>462</v>
      </c>
      <c r="H3" s="1091" t="s">
        <v>461</v>
      </c>
      <c r="I3" s="1091" t="s">
        <v>71</v>
      </c>
      <c r="J3" s="1091" t="s">
        <v>233</v>
      </c>
      <c r="K3" s="1091" t="s">
        <v>135</v>
      </c>
      <c r="M3" s="613"/>
    </row>
    <row r="4" spans="1:13">
      <c r="A4" s="602" t="s">
        <v>269</v>
      </c>
      <c r="B4" s="603">
        <v>48.99</v>
      </c>
      <c r="C4" s="603">
        <v>12</v>
      </c>
      <c r="D4" s="603">
        <v>0.45</v>
      </c>
      <c r="E4" s="612">
        <v>0</v>
      </c>
      <c r="F4" s="603">
        <v>38.56</v>
      </c>
      <c r="G4" s="603">
        <v>14.99</v>
      </c>
      <c r="H4" s="603">
        <v>33.340000000000003</v>
      </c>
      <c r="I4" s="603">
        <v>9.17</v>
      </c>
      <c r="J4" s="603">
        <v>0</v>
      </c>
      <c r="K4" s="603">
        <v>42.499999999999993</v>
      </c>
    </row>
    <row r="5" spans="1:13">
      <c r="A5" s="602" t="s">
        <v>270</v>
      </c>
      <c r="B5" s="611">
        <v>42.176777299010261</v>
      </c>
      <c r="C5" s="611">
        <v>14.15113046422233</v>
      </c>
      <c r="D5" s="611">
        <v>0.39843954364443257</v>
      </c>
      <c r="E5" s="612">
        <v>0</v>
      </c>
      <c r="F5" s="611">
        <v>43.27365269312299</v>
      </c>
      <c r="G5" s="611">
        <v>14.57569489027124</v>
      </c>
      <c r="H5" s="611">
        <v>26.98747392132374</v>
      </c>
      <c r="I5" s="611">
        <v>8.5889382988186611</v>
      </c>
      <c r="J5" s="611">
        <v>0</v>
      </c>
      <c r="K5" s="611">
        <v>49.847892889586362</v>
      </c>
    </row>
    <row r="6" spans="1:13">
      <c r="A6" s="541">
        <v>42461</v>
      </c>
      <c r="B6" s="598">
        <v>45.697630165798003</v>
      </c>
      <c r="C6" s="598">
        <v>14.987383074075399</v>
      </c>
      <c r="D6" s="598">
        <v>0.44246600371304701</v>
      </c>
      <c r="E6" s="609">
        <v>0</v>
      </c>
      <c r="F6" s="598">
        <v>38.872520756413557</v>
      </c>
      <c r="G6" s="598">
        <v>15.03</v>
      </c>
      <c r="H6" s="598">
        <v>30.81</v>
      </c>
      <c r="I6" s="598">
        <v>8.42</v>
      </c>
      <c r="J6" s="598">
        <v>0</v>
      </c>
      <c r="K6" s="598">
        <v>45.74</v>
      </c>
    </row>
    <row r="7" spans="1:13">
      <c r="A7" s="541">
        <v>42492</v>
      </c>
      <c r="B7" s="598">
        <v>44.230040957129802</v>
      </c>
      <c r="C7" s="598">
        <v>14.890486541278401</v>
      </c>
      <c r="D7" s="598">
        <v>0.37788272422730801</v>
      </c>
      <c r="E7" s="609">
        <v>0</v>
      </c>
      <c r="F7" s="598">
        <v>40.501589777364494</v>
      </c>
      <c r="G7" s="598">
        <v>16.07</v>
      </c>
      <c r="H7" s="598">
        <v>30.04</v>
      </c>
      <c r="I7" s="598">
        <v>8</v>
      </c>
      <c r="J7" s="598">
        <v>0</v>
      </c>
      <c r="K7" s="598">
        <v>45.89</v>
      </c>
    </row>
    <row r="8" spans="1:13">
      <c r="A8" s="541">
        <v>42524</v>
      </c>
      <c r="B8" s="598">
        <v>44.990916779506797</v>
      </c>
      <c r="C8" s="598">
        <v>12.0362699901253</v>
      </c>
      <c r="D8" s="598">
        <v>0.36761741091091399</v>
      </c>
      <c r="E8" s="609">
        <v>0</v>
      </c>
      <c r="F8" s="598">
        <v>42.605195819456988</v>
      </c>
      <c r="G8" s="598">
        <v>16.66</v>
      </c>
      <c r="H8" s="598">
        <v>29.09</v>
      </c>
      <c r="I8" s="598">
        <v>8.41</v>
      </c>
      <c r="J8" s="598">
        <v>0</v>
      </c>
      <c r="K8" s="598">
        <v>45.85</v>
      </c>
    </row>
    <row r="9" spans="1:13">
      <c r="A9" s="541">
        <v>42555</v>
      </c>
      <c r="B9" s="598">
        <v>43.454022546748099</v>
      </c>
      <c r="C9" s="598">
        <v>13.0004380505246</v>
      </c>
      <c r="D9" s="598">
        <v>0.39346032065103798</v>
      </c>
      <c r="E9" s="609">
        <v>0</v>
      </c>
      <c r="F9" s="598">
        <v>43.152079082076263</v>
      </c>
      <c r="G9" s="598">
        <v>15.590000000000002</v>
      </c>
      <c r="H9" s="598">
        <v>29.181882536891081</v>
      </c>
      <c r="I9" s="598">
        <v>7.8936951488345466</v>
      </c>
      <c r="J9" s="598">
        <v>0</v>
      </c>
      <c r="K9" s="598">
        <v>47.336123998513699</v>
      </c>
    </row>
    <row r="10" spans="1:13">
      <c r="A10" s="541">
        <v>42586</v>
      </c>
      <c r="B10" s="610">
        <v>41.380813904166097</v>
      </c>
      <c r="C10" s="610">
        <v>15.824746170452499</v>
      </c>
      <c r="D10" s="610">
        <v>0.39026438030474803</v>
      </c>
      <c r="E10" s="609">
        <v>0</v>
      </c>
      <c r="F10" s="610">
        <v>42.404175545076697</v>
      </c>
      <c r="G10" s="610">
        <v>16.739999999999998</v>
      </c>
      <c r="H10" s="610">
        <v>28.11</v>
      </c>
      <c r="I10" s="610">
        <v>7.01</v>
      </c>
      <c r="J10" s="610">
        <v>0</v>
      </c>
      <c r="K10" s="610">
        <v>48.140000000000008</v>
      </c>
    </row>
    <row r="11" spans="1:13">
      <c r="A11" s="541">
        <v>42617</v>
      </c>
      <c r="B11" s="608">
        <v>39.658652658975299</v>
      </c>
      <c r="C11" s="608">
        <v>15.264495235586301</v>
      </c>
      <c r="D11" s="608">
        <v>0.369015453805702</v>
      </c>
      <c r="E11" s="609">
        <v>0</v>
      </c>
      <c r="F11" s="608">
        <v>44.707836651632697</v>
      </c>
      <c r="G11" s="608">
        <v>15.288951931579037</v>
      </c>
      <c r="H11" s="608">
        <v>29.391223671024882</v>
      </c>
      <c r="I11" s="608">
        <v>7.7934714081343026</v>
      </c>
      <c r="J11" s="608">
        <v>0</v>
      </c>
      <c r="K11" s="608">
        <v>47.526352989261781</v>
      </c>
    </row>
    <row r="12" spans="1:13">
      <c r="A12" s="541">
        <v>42647</v>
      </c>
      <c r="B12" s="610">
        <v>41.325151153227303</v>
      </c>
      <c r="C12" s="610">
        <v>13.078024369205099</v>
      </c>
      <c r="D12" s="610">
        <v>0.41133679043090798</v>
      </c>
      <c r="E12" s="609">
        <v>0</v>
      </c>
      <c r="F12" s="610">
        <v>45.1854876871367</v>
      </c>
      <c r="G12" s="610">
        <v>15.246938896218525</v>
      </c>
      <c r="H12" s="610">
        <v>27.808694968693732</v>
      </c>
      <c r="I12" s="610">
        <v>8.7544468299813261</v>
      </c>
      <c r="J12" s="610">
        <v>0</v>
      </c>
      <c r="K12" s="610">
        <v>48.189919305106415</v>
      </c>
    </row>
    <row r="13" spans="1:13">
      <c r="A13" s="541">
        <v>42678</v>
      </c>
      <c r="B13" s="608">
        <v>40.262588578537198</v>
      </c>
      <c r="C13" s="608">
        <v>16.5380269458079</v>
      </c>
      <c r="D13" s="608">
        <v>0.36418013350125999</v>
      </c>
      <c r="E13" s="609">
        <v>0</v>
      </c>
      <c r="F13" s="608">
        <v>42.835204342153702</v>
      </c>
      <c r="G13" s="608">
        <v>16.133501751079219</v>
      </c>
      <c r="H13" s="608">
        <v>27.325501297144466</v>
      </c>
      <c r="I13" s="608">
        <v>8.1147261635233914</v>
      </c>
      <c r="J13" s="608">
        <v>0</v>
      </c>
      <c r="K13" s="608">
        <v>48.426270788252921</v>
      </c>
    </row>
    <row r="14" spans="1:13">
      <c r="A14" s="541">
        <v>42708</v>
      </c>
      <c r="B14" s="608">
        <v>42.379727840088599</v>
      </c>
      <c r="C14" s="608">
        <v>12.9340928373711</v>
      </c>
      <c r="D14" s="608">
        <v>0.41146847207951298</v>
      </c>
      <c r="E14" s="609">
        <v>0</v>
      </c>
      <c r="F14" s="608">
        <v>44.2747108504607</v>
      </c>
      <c r="G14" s="608">
        <v>14.868138771901293</v>
      </c>
      <c r="H14" s="608">
        <v>26.752340623125793</v>
      </c>
      <c r="I14" s="608">
        <v>9.2254503666605743</v>
      </c>
      <c r="J14" s="608">
        <v>0</v>
      </c>
      <c r="K14" s="608">
        <v>49.151508112971328</v>
      </c>
    </row>
    <row r="15" spans="1:13">
      <c r="A15" s="541">
        <v>42753</v>
      </c>
      <c r="B15" s="608">
        <v>41.134581482454401</v>
      </c>
      <c r="C15" s="608">
        <v>12.4228547903849</v>
      </c>
      <c r="D15" s="608">
        <v>0.46679586616059399</v>
      </c>
      <c r="E15" s="609">
        <v>0</v>
      </c>
      <c r="F15" s="608">
        <v>45.975767861000101</v>
      </c>
      <c r="G15" s="608">
        <v>14.88098440901269</v>
      </c>
      <c r="H15" s="608">
        <v>28.346218253192664</v>
      </c>
      <c r="I15" s="608">
        <v>8.5044849799814504</v>
      </c>
      <c r="J15" s="608">
        <v>0</v>
      </c>
      <c r="K15" s="608">
        <v>48.266574868898083</v>
      </c>
    </row>
    <row r="16" spans="1:13">
      <c r="A16" s="541">
        <v>42785</v>
      </c>
      <c r="B16" s="608">
        <v>42.162356834013501</v>
      </c>
      <c r="C16" s="608">
        <v>13.092016441360901</v>
      </c>
      <c r="D16" s="608">
        <v>0.42884897178126202</v>
      </c>
      <c r="E16" s="609">
        <v>0</v>
      </c>
      <c r="F16" s="608">
        <v>44.316777752844402</v>
      </c>
      <c r="G16" s="608">
        <v>14.57569489027124</v>
      </c>
      <c r="H16" s="608">
        <v>26.98747392132374</v>
      </c>
      <c r="I16" s="608">
        <v>8.5889382988186611</v>
      </c>
      <c r="J16" s="608">
        <v>0</v>
      </c>
      <c r="K16" s="608">
        <v>49.847892889586362</v>
      </c>
    </row>
    <row r="17" spans="1:6">
      <c r="A17" s="1341" t="s">
        <v>769</v>
      </c>
      <c r="B17" s="1341"/>
      <c r="C17" s="1341"/>
      <c r="D17" s="1341"/>
      <c r="E17" s="1341"/>
      <c r="F17" s="1341"/>
    </row>
    <row r="18" spans="1:6">
      <c r="A18" s="607" t="s">
        <v>236</v>
      </c>
    </row>
  </sheetData>
  <mergeCells count="4">
    <mergeCell ref="A2:A3"/>
    <mergeCell ref="B2:F2"/>
    <mergeCell ref="G2:K2"/>
    <mergeCell ref="A17:F17"/>
  </mergeCells>
  <pageMargins left="0.7" right="0.7" top="0.75" bottom="0.75" header="0.3" footer="0.3"/>
  <pageSetup scale="85" orientation="landscape" r:id="rId1"/>
</worksheet>
</file>

<file path=xl/worksheets/sheet36.xml><?xml version="1.0" encoding="utf-8"?>
<worksheet xmlns="http://schemas.openxmlformats.org/spreadsheetml/2006/main" xmlns:r="http://schemas.openxmlformats.org/officeDocument/2006/relationships">
  <sheetPr codeName="Sheet36">
    <tabColor rgb="FF92D050"/>
  </sheetPr>
  <dimension ref="A1:J27"/>
  <sheetViews>
    <sheetView workbookViewId="0">
      <selection activeCell="K22" sqref="K22"/>
    </sheetView>
  </sheetViews>
  <sheetFormatPr defaultColWidth="9.140625" defaultRowHeight="15"/>
  <cols>
    <col min="1" max="1" width="7.85546875" style="226" customWidth="1"/>
    <col min="2" max="2" width="10.28515625" style="616" customWidth="1"/>
    <col min="3" max="3" width="9.140625" style="616"/>
    <col min="4" max="4" width="11.85546875" style="616" customWidth="1"/>
    <col min="5" max="6" width="8.5703125" style="616" customWidth="1"/>
    <col min="7" max="8" width="9.140625" style="616"/>
    <col min="9" max="9" width="9.5703125" style="616" customWidth="1"/>
    <col min="10" max="10" width="10.28515625" style="616" customWidth="1"/>
    <col min="11" max="16384" width="9.140625" style="226"/>
  </cols>
  <sheetData>
    <row r="1" spans="1:10" s="630" customFormat="1" ht="15.75">
      <c r="A1" s="225" t="s">
        <v>29</v>
      </c>
      <c r="B1" s="631"/>
      <c r="C1" s="631"/>
      <c r="D1" s="631"/>
      <c r="E1" s="631"/>
      <c r="F1" s="631"/>
      <c r="G1" s="631"/>
      <c r="H1" s="631"/>
      <c r="I1" s="631"/>
      <c r="J1" s="631"/>
    </row>
    <row r="2" spans="1:10" s="629" customFormat="1" ht="12.75">
      <c r="A2" s="1384" t="s">
        <v>406</v>
      </c>
      <c r="B2" s="1386" t="s">
        <v>473</v>
      </c>
      <c r="C2" s="1387"/>
      <c r="D2" s="1387"/>
      <c r="E2" s="1387"/>
      <c r="F2" s="1387"/>
      <c r="G2" s="1387"/>
      <c r="H2" s="1387"/>
      <c r="I2" s="1387"/>
      <c r="J2" s="1388"/>
    </row>
    <row r="3" spans="1:10" s="627" customFormat="1" ht="55.5" customHeight="1">
      <c r="A3" s="1385"/>
      <c r="B3" s="628" t="s">
        <v>472</v>
      </c>
      <c r="C3" s="628" t="s">
        <v>471</v>
      </c>
      <c r="D3" s="628" t="s">
        <v>470</v>
      </c>
      <c r="E3" s="628" t="s">
        <v>469</v>
      </c>
      <c r="F3" s="628" t="s">
        <v>468</v>
      </c>
      <c r="G3" s="628" t="s">
        <v>467</v>
      </c>
      <c r="H3" s="628" t="s">
        <v>466</v>
      </c>
      <c r="I3" s="628" t="s">
        <v>465</v>
      </c>
      <c r="J3" s="628" t="s">
        <v>464</v>
      </c>
    </row>
    <row r="4" spans="1:10">
      <c r="A4" s="602" t="s">
        <v>269</v>
      </c>
      <c r="B4" s="603">
        <v>100</v>
      </c>
      <c r="C4" s="626">
        <v>0</v>
      </c>
      <c r="D4" s="626">
        <v>0</v>
      </c>
      <c r="E4" s="626">
        <v>0</v>
      </c>
      <c r="F4" s="626">
        <v>0</v>
      </c>
      <c r="G4" s="626">
        <v>0</v>
      </c>
      <c r="H4" s="626">
        <v>0</v>
      </c>
      <c r="I4" s="626">
        <v>0</v>
      </c>
      <c r="J4" s="626">
        <v>0</v>
      </c>
    </row>
    <row r="5" spans="1:10">
      <c r="A5" s="602" t="s">
        <v>270</v>
      </c>
      <c r="B5" s="625">
        <v>97.119523984519574</v>
      </c>
      <c r="C5" s="624">
        <v>0</v>
      </c>
      <c r="D5" s="624">
        <v>0</v>
      </c>
      <c r="E5" s="624">
        <v>0</v>
      </c>
      <c r="F5" s="625">
        <v>5.6611320749097548E-3</v>
      </c>
      <c r="G5" s="624">
        <v>0</v>
      </c>
      <c r="H5" s="624">
        <v>0</v>
      </c>
      <c r="I5" s="624">
        <v>0</v>
      </c>
      <c r="J5" s="624">
        <v>0</v>
      </c>
    </row>
    <row r="6" spans="1:10">
      <c r="A6" s="541">
        <v>42464</v>
      </c>
      <c r="B6" s="598">
        <v>100</v>
      </c>
      <c r="C6" s="623">
        <v>0</v>
      </c>
      <c r="D6" s="623">
        <v>0</v>
      </c>
      <c r="E6" s="623">
        <v>0</v>
      </c>
      <c r="F6" s="623">
        <v>0</v>
      </c>
      <c r="G6" s="623">
        <v>0</v>
      </c>
      <c r="H6" s="623">
        <v>0</v>
      </c>
      <c r="I6" s="623">
        <v>0</v>
      </c>
      <c r="J6" s="623">
        <v>0</v>
      </c>
    </row>
    <row r="7" spans="1:10">
      <c r="A7" s="541">
        <v>42495</v>
      </c>
      <c r="B7" s="598">
        <v>100</v>
      </c>
      <c r="C7" s="623">
        <v>0</v>
      </c>
      <c r="D7" s="623">
        <v>0</v>
      </c>
      <c r="E7" s="623">
        <v>0</v>
      </c>
      <c r="F7" s="623">
        <v>0</v>
      </c>
      <c r="G7" s="623">
        <v>0</v>
      </c>
      <c r="H7" s="623">
        <v>0</v>
      </c>
      <c r="I7" s="623">
        <v>0</v>
      </c>
      <c r="J7" s="623">
        <v>0</v>
      </c>
    </row>
    <row r="8" spans="1:10">
      <c r="A8" s="541">
        <v>42527</v>
      </c>
      <c r="B8" s="598">
        <v>100</v>
      </c>
      <c r="C8" s="623">
        <v>0</v>
      </c>
      <c r="D8" s="623">
        <v>0</v>
      </c>
      <c r="E8" s="623">
        <v>0</v>
      </c>
      <c r="F8" s="623">
        <v>0</v>
      </c>
      <c r="G8" s="623">
        <v>0</v>
      </c>
      <c r="H8" s="623">
        <v>0</v>
      </c>
      <c r="I8" s="623">
        <v>0</v>
      </c>
      <c r="J8" s="623">
        <v>0</v>
      </c>
    </row>
    <row r="9" spans="1:10">
      <c r="A9" s="541">
        <v>42558</v>
      </c>
      <c r="B9" s="598">
        <v>100</v>
      </c>
      <c r="C9" s="623">
        <v>0</v>
      </c>
      <c r="D9" s="623">
        <v>0</v>
      </c>
      <c r="E9" s="623">
        <v>0</v>
      </c>
      <c r="F9" s="623">
        <v>0</v>
      </c>
      <c r="G9" s="623">
        <v>0</v>
      </c>
      <c r="H9" s="623">
        <v>0</v>
      </c>
      <c r="I9" s="623">
        <v>0</v>
      </c>
      <c r="J9" s="623">
        <v>0</v>
      </c>
    </row>
    <row r="10" spans="1:10">
      <c r="A10" s="541">
        <v>42589</v>
      </c>
      <c r="B10" s="622">
        <v>100</v>
      </c>
      <c r="C10" s="621">
        <v>0</v>
      </c>
      <c r="D10" s="621">
        <v>0</v>
      </c>
      <c r="E10" s="621">
        <v>0</v>
      </c>
      <c r="F10" s="621">
        <v>0</v>
      </c>
      <c r="G10" s="621">
        <v>0</v>
      </c>
      <c r="H10" s="621">
        <v>0</v>
      </c>
      <c r="I10" s="621">
        <v>0</v>
      </c>
      <c r="J10" s="621">
        <v>0</v>
      </c>
    </row>
    <row r="11" spans="1:10">
      <c r="A11" s="541">
        <v>42620</v>
      </c>
      <c r="B11" s="622">
        <v>100</v>
      </c>
      <c r="C11" s="621">
        <v>0</v>
      </c>
      <c r="D11" s="621">
        <v>0</v>
      </c>
      <c r="E11" s="621">
        <v>0</v>
      </c>
      <c r="F11" s="621">
        <v>0</v>
      </c>
      <c r="G11" s="621">
        <v>0</v>
      </c>
      <c r="H11" s="621">
        <v>0</v>
      </c>
      <c r="I11" s="621">
        <v>0</v>
      </c>
      <c r="J11" s="621">
        <v>0</v>
      </c>
    </row>
    <row r="12" spans="1:10">
      <c r="A12" s="541">
        <v>42650</v>
      </c>
      <c r="B12" s="620">
        <v>99.3</v>
      </c>
      <c r="C12" s="620">
        <v>0</v>
      </c>
      <c r="D12" s="620">
        <v>0</v>
      </c>
      <c r="E12" s="620">
        <v>0</v>
      </c>
      <c r="F12" s="620">
        <v>0.7</v>
      </c>
      <c r="G12" s="620">
        <v>0</v>
      </c>
      <c r="H12" s="620">
        <v>0</v>
      </c>
      <c r="I12" s="620">
        <v>0</v>
      </c>
      <c r="J12" s="620">
        <v>0</v>
      </c>
    </row>
    <row r="13" spans="1:10">
      <c r="A13" s="541">
        <v>42681</v>
      </c>
      <c r="B13" s="620">
        <v>100</v>
      </c>
      <c r="C13" s="620">
        <v>0</v>
      </c>
      <c r="D13" s="620">
        <v>0</v>
      </c>
      <c r="E13" s="620">
        <v>0</v>
      </c>
      <c r="F13" s="620">
        <v>0</v>
      </c>
      <c r="G13" s="620">
        <v>0</v>
      </c>
      <c r="H13" s="620">
        <v>0</v>
      </c>
      <c r="I13" s="620">
        <v>0</v>
      </c>
      <c r="J13" s="620">
        <v>0</v>
      </c>
    </row>
    <row r="14" spans="1:10">
      <c r="A14" s="541">
        <v>42711</v>
      </c>
      <c r="B14" s="620">
        <v>100</v>
      </c>
      <c r="C14" s="620">
        <v>0</v>
      </c>
      <c r="D14" s="620">
        <v>0</v>
      </c>
      <c r="E14" s="620">
        <v>0</v>
      </c>
      <c r="F14" s="620">
        <v>0</v>
      </c>
      <c r="G14" s="620">
        <v>0</v>
      </c>
      <c r="H14" s="620">
        <v>0</v>
      </c>
      <c r="I14" s="620">
        <v>0</v>
      </c>
      <c r="J14" s="620">
        <v>0</v>
      </c>
    </row>
    <row r="15" spans="1:10">
      <c r="A15" s="541">
        <v>42739</v>
      </c>
      <c r="B15" s="620">
        <v>100</v>
      </c>
      <c r="C15" s="620">
        <v>0</v>
      </c>
      <c r="D15" s="620">
        <v>0</v>
      </c>
      <c r="E15" s="620">
        <v>0</v>
      </c>
      <c r="F15" s="620">
        <v>0</v>
      </c>
      <c r="G15" s="620">
        <v>0</v>
      </c>
      <c r="H15" s="620">
        <v>0</v>
      </c>
      <c r="I15" s="620">
        <v>0</v>
      </c>
      <c r="J15" s="620">
        <v>0</v>
      </c>
    </row>
    <row r="16" spans="1:10">
      <c r="A16" s="541">
        <v>42767</v>
      </c>
      <c r="B16" s="620">
        <v>100</v>
      </c>
      <c r="C16" s="620">
        <v>0</v>
      </c>
      <c r="D16" s="620">
        <v>0</v>
      </c>
      <c r="E16" s="620">
        <v>0</v>
      </c>
      <c r="F16" s="620">
        <v>0</v>
      </c>
      <c r="G16" s="620">
        <v>0</v>
      </c>
      <c r="H16" s="620">
        <v>0</v>
      </c>
      <c r="I16" s="620">
        <v>0</v>
      </c>
      <c r="J16" s="620">
        <v>0</v>
      </c>
    </row>
    <row r="17" spans="1:10">
      <c r="A17" s="1341" t="s">
        <v>769</v>
      </c>
      <c r="B17" s="1341"/>
      <c r="C17" s="1341"/>
      <c r="D17" s="1341"/>
      <c r="E17" s="1341"/>
      <c r="F17" s="1341"/>
      <c r="G17" s="597"/>
      <c r="H17" s="597"/>
      <c r="I17" s="597"/>
      <c r="J17" s="597"/>
    </row>
    <row r="18" spans="1:10">
      <c r="A18" s="619" t="s">
        <v>238</v>
      </c>
      <c r="B18" s="618"/>
      <c r="C18" s="618"/>
      <c r="D18" s="618"/>
      <c r="E18" s="618"/>
      <c r="F18" s="618"/>
      <c r="G18" s="618"/>
      <c r="H18" s="618"/>
      <c r="I18" s="618"/>
    </row>
    <row r="27" spans="1:10" s="616" customFormat="1">
      <c r="A27" s="226"/>
      <c r="G27" s="617"/>
    </row>
  </sheetData>
  <mergeCells count="3">
    <mergeCell ref="A2:A3"/>
    <mergeCell ref="B2:J2"/>
    <mergeCell ref="A17:F17"/>
  </mergeCells>
  <pageMargins left="0.7" right="0.7" top="0.75" bottom="0.75" header="0.3" footer="0.3"/>
  <pageSetup scale="85" orientation="landscape" r:id="rId1"/>
</worksheet>
</file>

<file path=xl/worksheets/sheet37.xml><?xml version="1.0" encoding="utf-8"?>
<worksheet xmlns="http://schemas.openxmlformats.org/spreadsheetml/2006/main" xmlns:r="http://schemas.openxmlformats.org/officeDocument/2006/relationships">
  <sheetPr codeName="Sheet37">
    <tabColor rgb="FF92D050"/>
  </sheetPr>
  <dimension ref="A1:K18"/>
  <sheetViews>
    <sheetView workbookViewId="0">
      <selection activeCell="K22" sqref="K22"/>
    </sheetView>
  </sheetViews>
  <sheetFormatPr defaultColWidth="10.85546875" defaultRowHeight="15"/>
  <cols>
    <col min="1" max="1" width="8.85546875" style="226" customWidth="1"/>
    <col min="2" max="2" width="9.42578125" style="616" customWidth="1"/>
    <col min="3" max="3" width="9.140625" style="616" customWidth="1"/>
    <col min="4" max="4" width="13" style="616" customWidth="1"/>
    <col min="5" max="5" width="13.7109375" style="616" customWidth="1"/>
    <col min="6" max="6" width="10.5703125" style="616" customWidth="1"/>
    <col min="7" max="7" width="11.28515625" style="616" customWidth="1"/>
    <col min="8" max="9" width="9.7109375" style="616" customWidth="1"/>
    <col min="10" max="10" width="9.140625" style="226" customWidth="1"/>
    <col min="11" max="16384" width="10.85546875" style="226"/>
  </cols>
  <sheetData>
    <row r="1" spans="1:11" s="630" customFormat="1" ht="15.75">
      <c r="A1" s="225" t="s">
        <v>30</v>
      </c>
      <c r="B1" s="631"/>
      <c r="C1" s="631"/>
      <c r="D1" s="631"/>
      <c r="E1" s="631"/>
      <c r="F1" s="631"/>
      <c r="G1" s="631"/>
      <c r="H1" s="631"/>
      <c r="I1" s="631"/>
    </row>
    <row r="2" spans="1:11" s="629" customFormat="1" ht="20.25" customHeight="1">
      <c r="A2" s="1384" t="s">
        <v>406</v>
      </c>
      <c r="B2" s="1389" t="s">
        <v>473</v>
      </c>
      <c r="C2" s="1390"/>
      <c r="D2" s="1390"/>
      <c r="E2" s="1390"/>
      <c r="F2" s="1390"/>
      <c r="G2" s="1390"/>
      <c r="H2" s="1390"/>
      <c r="I2" s="1390"/>
      <c r="J2" s="1390"/>
      <c r="K2" s="1391"/>
    </row>
    <row r="3" spans="1:11" s="627" customFormat="1" ht="12.75">
      <c r="A3" s="1385"/>
      <c r="B3" s="628" t="s">
        <v>483</v>
      </c>
      <c r="C3" s="628" t="s">
        <v>482</v>
      </c>
      <c r="D3" s="628" t="s">
        <v>481</v>
      </c>
      <c r="E3" s="628" t="s">
        <v>480</v>
      </c>
      <c r="F3" s="628" t="s">
        <v>479</v>
      </c>
      <c r="G3" s="628" t="s">
        <v>478</v>
      </c>
      <c r="H3" s="628" t="s">
        <v>477</v>
      </c>
      <c r="I3" s="628" t="s">
        <v>476</v>
      </c>
      <c r="J3" s="628" t="s">
        <v>475</v>
      </c>
      <c r="K3" s="628" t="s">
        <v>474</v>
      </c>
    </row>
    <row r="4" spans="1:11">
      <c r="A4" s="602" t="s">
        <v>269</v>
      </c>
      <c r="B4" s="603">
        <v>85.496961833331</v>
      </c>
      <c r="C4" s="603">
        <v>6.1454637173678607E-3</v>
      </c>
      <c r="D4" s="603">
        <v>14.47967800393473</v>
      </c>
      <c r="E4" s="603">
        <v>3.2970523393007308E-4</v>
      </c>
      <c r="F4" s="603">
        <v>2.8278204796393859E-6</v>
      </c>
      <c r="G4" s="603">
        <v>4.6270855947161742E-6</v>
      </c>
      <c r="H4" s="603">
        <v>1.380245376578285E-5</v>
      </c>
      <c r="I4" s="603">
        <v>8.1620364917005354E-3</v>
      </c>
      <c r="J4" s="603">
        <v>8.6825428534729882E-3</v>
      </c>
      <c r="K4" s="603">
        <v>1.9157077912717019E-5</v>
      </c>
    </row>
    <row r="5" spans="1:11">
      <c r="A5" s="602" t="s">
        <v>270</v>
      </c>
      <c r="B5" s="634">
        <v>56.446768825115598</v>
      </c>
      <c r="C5" s="634">
        <v>5.1285349096950004E-3</v>
      </c>
      <c r="D5" s="634">
        <v>43.537835941398043</v>
      </c>
      <c r="E5" s="634">
        <v>1.7062156186228165E-6</v>
      </c>
      <c r="F5" s="634">
        <v>0</v>
      </c>
      <c r="G5" s="634">
        <v>1.5877681544814116E-6</v>
      </c>
      <c r="H5" s="634">
        <v>3.1444830442813048E-6</v>
      </c>
      <c r="I5" s="634">
        <v>5.7936691099230459E-3</v>
      </c>
      <c r="J5" s="634">
        <v>4.0606274976101317E-3</v>
      </c>
      <c r="K5" s="634">
        <v>1.3219741715958943E-7</v>
      </c>
    </row>
    <row r="6" spans="1:11">
      <c r="A6" s="541">
        <v>42476</v>
      </c>
      <c r="B6" s="598">
        <v>85.575284014614596</v>
      </c>
      <c r="C6" s="598">
        <v>5.1991216277110942E-3</v>
      </c>
      <c r="D6" s="598">
        <v>14.400293364154882</v>
      </c>
      <c r="E6" s="598">
        <v>3.6032049031259036E-6</v>
      </c>
      <c r="F6" s="598">
        <v>0</v>
      </c>
      <c r="G6" s="598">
        <v>5.2376383580436231E-6</v>
      </c>
      <c r="H6" s="598">
        <v>2.7732582453731572E-6</v>
      </c>
      <c r="I6" s="598">
        <v>1.1766421767928401E-2</v>
      </c>
      <c r="J6" s="598">
        <v>7.449671326817087E-3</v>
      </c>
      <c r="K6" s="598">
        <v>2.7732582453731572E-6</v>
      </c>
    </row>
    <row r="7" spans="1:11">
      <c r="A7" s="541">
        <v>42506</v>
      </c>
      <c r="B7" s="598">
        <v>86.634413299473863</v>
      </c>
      <c r="C7" s="598">
        <v>5.2376383580436231E-6</v>
      </c>
      <c r="D7" s="598">
        <v>13.34958127912231</v>
      </c>
      <c r="E7" s="598">
        <v>3.6032049031259036E-6</v>
      </c>
      <c r="F7" s="598">
        <v>5.2376383580436231E-6</v>
      </c>
      <c r="G7" s="598">
        <v>5.2376383580436231E-6</v>
      </c>
      <c r="H7" s="598">
        <v>2.7732582453731572E-6</v>
      </c>
      <c r="I7" s="598">
        <v>1.1766421767928409E-2</v>
      </c>
      <c r="J7" s="598">
        <v>5.7525376331858556E-3</v>
      </c>
      <c r="K7" s="598">
        <v>2.7732582453731572E-6</v>
      </c>
    </row>
    <row r="8" spans="1:11">
      <c r="A8" s="541">
        <v>42522</v>
      </c>
      <c r="B8" s="598">
        <v>72.285708433026201</v>
      </c>
      <c r="C8" s="598">
        <v>5.2376383580436231E-6</v>
      </c>
      <c r="D8" s="598">
        <v>27.698295903261389</v>
      </c>
      <c r="E8" s="598">
        <v>3.6032049031259036E-6</v>
      </c>
      <c r="F8" s="598">
        <v>5.2376383580436231E-6</v>
      </c>
      <c r="G8" s="598">
        <v>5.2376383580436231E-6</v>
      </c>
      <c r="H8" s="598">
        <v>2.7732582453731572E-6</v>
      </c>
      <c r="I8" s="598">
        <v>1.1766421767928409E-2</v>
      </c>
      <c r="J8" s="598">
        <v>4.8177743064703703E-3</v>
      </c>
      <c r="K8" s="598">
        <v>2.7732582453731572E-6</v>
      </c>
    </row>
    <row r="9" spans="1:11">
      <c r="A9" s="541">
        <v>42553</v>
      </c>
      <c r="B9" s="598">
        <v>61.649099188194491</v>
      </c>
      <c r="C9" s="598">
        <v>3.6032049031259036E-6</v>
      </c>
      <c r="D9" s="598">
        <v>38.335373880859592</v>
      </c>
      <c r="E9" s="598">
        <v>3.6032049031259036E-6</v>
      </c>
      <c r="F9" s="598">
        <v>3.6032049031259036E-6</v>
      </c>
      <c r="G9" s="598">
        <v>3.6032049031259036E-6</v>
      </c>
      <c r="H9" s="598">
        <v>4.8177743064703703E-3</v>
      </c>
      <c r="I9" s="598">
        <v>6.0107689116944939E-3</v>
      </c>
      <c r="J9" s="598">
        <v>4.8177743064703703E-3</v>
      </c>
      <c r="K9" s="598">
        <v>2.7732582453731572E-6</v>
      </c>
    </row>
    <row r="10" spans="1:11">
      <c r="A10" s="541">
        <v>42584</v>
      </c>
      <c r="B10" s="633">
        <v>56.912116862958193</v>
      </c>
      <c r="C10" s="632">
        <v>3.6032049031259036E-6</v>
      </c>
      <c r="D10" s="633">
        <v>43.075550545776785</v>
      </c>
      <c r="E10" s="632">
        <v>3.6032049031259036E-6</v>
      </c>
      <c r="F10" s="632">
        <v>3.6032049031259036E-6</v>
      </c>
      <c r="G10" s="632">
        <v>3.6032049031259036E-6</v>
      </c>
      <c r="H10" s="632">
        <v>3.6032049031259036E-6</v>
      </c>
      <c r="I10" s="632">
        <v>3.6032049031259036E-6</v>
      </c>
      <c r="J10" s="632">
        <v>3.6032049031259036E-6</v>
      </c>
      <c r="K10" s="632">
        <v>3.6032049031259036E-6</v>
      </c>
    </row>
    <row r="11" spans="1:11">
      <c r="A11" s="541">
        <v>42615</v>
      </c>
      <c r="B11" s="633">
        <v>48.710549672370036</v>
      </c>
      <c r="C11" s="632">
        <v>3.6032049031259036E-6</v>
      </c>
      <c r="D11" s="633">
        <v>51.277153644382288</v>
      </c>
      <c r="E11" s="632">
        <v>3.6032049031259036E-6</v>
      </c>
      <c r="F11" s="632">
        <v>3.6032049031259036E-6</v>
      </c>
      <c r="G11" s="632">
        <v>3.6032049031259036E-6</v>
      </c>
      <c r="H11" s="632">
        <v>3.6032049031259036E-6</v>
      </c>
      <c r="I11" s="632">
        <v>5.5242918852564616E-3</v>
      </c>
      <c r="J11" s="632">
        <v>3.6032049031259036E-6</v>
      </c>
      <c r="K11" s="632">
        <v>3.6032049031259036E-6</v>
      </c>
    </row>
    <row r="12" spans="1:11">
      <c r="A12" s="541">
        <v>42645</v>
      </c>
      <c r="B12" s="633">
        <v>47.673368540824882</v>
      </c>
      <c r="C12" s="632">
        <v>3.6032049031259036E-6</v>
      </c>
      <c r="D12" s="633">
        <v>52.315037026615244</v>
      </c>
      <c r="E12" s="632">
        <v>3.6032049031259036E-6</v>
      </c>
      <c r="F12" s="632">
        <v>3.6032049031259036E-6</v>
      </c>
      <c r="G12" s="632">
        <v>3.6032049031259036E-6</v>
      </c>
      <c r="H12" s="632">
        <v>3.6032049031259036E-6</v>
      </c>
      <c r="I12" s="632">
        <v>3.6032049031259036E-6</v>
      </c>
      <c r="J12" s="632">
        <v>3.6032049031259036E-6</v>
      </c>
      <c r="K12" s="632">
        <v>3.6032049031259036E-6</v>
      </c>
    </row>
    <row r="13" spans="1:11">
      <c r="A13" s="541">
        <v>42676</v>
      </c>
      <c r="B13" s="633">
        <v>51.949543596449921</v>
      </c>
      <c r="C13" s="632">
        <v>5.83768180602094E-3</v>
      </c>
      <c r="D13" s="633">
        <v>48.036354297730462</v>
      </c>
      <c r="E13" s="632">
        <v>0</v>
      </c>
      <c r="F13" s="632">
        <v>0</v>
      </c>
      <c r="G13" s="632">
        <v>0</v>
      </c>
      <c r="H13" s="632">
        <v>3.0069859819263417E-3</v>
      </c>
      <c r="I13" s="632">
        <v>5.2574380316706927E-3</v>
      </c>
      <c r="J13" s="632">
        <v>3.0069859819263417E-3</v>
      </c>
      <c r="K13" s="632">
        <v>0</v>
      </c>
    </row>
    <row r="14" spans="1:11">
      <c r="A14" s="541">
        <v>42706</v>
      </c>
      <c r="B14" s="633">
        <v>50.214286110692008</v>
      </c>
      <c r="C14" s="632">
        <v>4.9897679939633422E-3</v>
      </c>
      <c r="D14" s="633">
        <v>49.770133559379104</v>
      </c>
      <c r="E14" s="632">
        <v>0</v>
      </c>
      <c r="F14" s="632">
        <v>0</v>
      </c>
      <c r="G14" s="632">
        <v>0</v>
      </c>
      <c r="H14" s="632">
        <v>0</v>
      </c>
      <c r="I14" s="632">
        <v>4.7414605744543394E-3</v>
      </c>
      <c r="J14" s="632">
        <v>5.68513289086369E-3</v>
      </c>
      <c r="K14" s="632">
        <v>0</v>
      </c>
    </row>
    <row r="15" spans="1:11">
      <c r="A15" s="541">
        <v>42753</v>
      </c>
      <c r="B15" s="633">
        <v>41.975768182389693</v>
      </c>
      <c r="C15" s="632">
        <v>8.1673099990086182E-3</v>
      </c>
      <c r="D15" s="633">
        <v>58.006539613694443</v>
      </c>
      <c r="E15" s="632">
        <v>0</v>
      </c>
      <c r="F15" s="632">
        <v>0</v>
      </c>
      <c r="G15" s="632">
        <v>0</v>
      </c>
      <c r="H15" s="632">
        <v>1.0581581347868392E-5</v>
      </c>
      <c r="I15" s="632">
        <v>3.7748215067623016E-3</v>
      </c>
      <c r="J15" s="632">
        <v>3.0432327201308177E-3</v>
      </c>
      <c r="K15" s="632">
        <v>0</v>
      </c>
    </row>
    <row r="16" spans="1:11">
      <c r="A16" s="541">
        <v>42785</v>
      </c>
      <c r="B16" s="633">
        <v>40.855997803465065</v>
      </c>
      <c r="C16" s="632">
        <v>7.4342846725789259E-3</v>
      </c>
      <c r="D16" s="633">
        <v>59.127162983012482</v>
      </c>
      <c r="E16" s="632">
        <v>0</v>
      </c>
      <c r="F16" s="632">
        <v>0</v>
      </c>
      <c r="G16" s="632">
        <v>0</v>
      </c>
      <c r="H16" s="632">
        <v>0</v>
      </c>
      <c r="I16" s="632">
        <v>4.6212230079816863E-3</v>
      </c>
      <c r="J16" s="632">
        <v>3.6654870883818555E-3</v>
      </c>
      <c r="K16" s="632">
        <v>0</v>
      </c>
    </row>
    <row r="17" spans="1:11">
      <c r="A17" s="1341" t="s">
        <v>769</v>
      </c>
      <c r="B17" s="1341"/>
      <c r="C17" s="1341"/>
      <c r="D17" s="1341"/>
      <c r="E17" s="1341"/>
      <c r="F17" s="1341"/>
      <c r="G17" s="597"/>
      <c r="H17" s="597"/>
      <c r="I17" s="597"/>
      <c r="J17" s="597"/>
      <c r="K17" s="597"/>
    </row>
    <row r="18" spans="1:11">
      <c r="A18" s="619" t="s">
        <v>236</v>
      </c>
      <c r="B18" s="618"/>
      <c r="C18" s="618"/>
      <c r="D18" s="618"/>
      <c r="E18" s="618"/>
      <c r="F18" s="618"/>
      <c r="G18" s="618"/>
      <c r="H18" s="618"/>
      <c r="I18" s="618"/>
      <c r="J18" s="618"/>
      <c r="K18" s="618"/>
    </row>
  </sheetData>
  <mergeCells count="3">
    <mergeCell ref="A2:A3"/>
    <mergeCell ref="B2:K2"/>
    <mergeCell ref="A17:F17"/>
  </mergeCells>
  <pageMargins left="0.7" right="0.7" top="0.75" bottom="0.75" header="0.3" footer="0.3"/>
  <pageSetup scale="85" orientation="landscape" r:id="rId1"/>
</worksheet>
</file>

<file path=xl/worksheets/sheet38.xml><?xml version="1.0" encoding="utf-8"?>
<worksheet xmlns="http://schemas.openxmlformats.org/spreadsheetml/2006/main" xmlns:r="http://schemas.openxmlformats.org/officeDocument/2006/relationships">
  <sheetPr codeName="Sheet38">
    <tabColor rgb="FF92D050"/>
  </sheetPr>
  <dimension ref="A1:O28"/>
  <sheetViews>
    <sheetView zoomScaleSheetLayoutView="100" workbookViewId="0">
      <selection activeCell="K22" sqref="K22"/>
    </sheetView>
  </sheetViews>
  <sheetFormatPr defaultColWidth="8.85546875" defaultRowHeight="12.75"/>
  <cols>
    <col min="1" max="1" width="7.5703125" style="635" customWidth="1"/>
    <col min="2" max="2" width="7.7109375" style="635" customWidth="1"/>
    <col min="3" max="3" width="9.85546875" style="635" customWidth="1"/>
    <col min="4" max="4" width="8.85546875" style="635" customWidth="1"/>
    <col min="5" max="5" width="10.28515625" style="635" customWidth="1"/>
    <col min="6" max="6" width="9.140625" style="635" customWidth="1"/>
    <col min="7" max="7" width="9.85546875" style="635" customWidth="1"/>
    <col min="8" max="8" width="9.140625" style="635" customWidth="1"/>
    <col min="9" max="9" width="10.42578125" style="635" customWidth="1"/>
    <col min="10" max="10" width="8.5703125" style="635" customWidth="1"/>
    <col min="11" max="11" width="9" style="635" bestFit="1" customWidth="1"/>
    <col min="12" max="12" width="8.28515625" style="635" customWidth="1"/>
    <col min="13" max="13" width="1.85546875" style="635" hidden="1" customWidth="1"/>
    <col min="14" max="244" width="8.85546875" style="635"/>
    <col min="245" max="245" width="12.140625" style="635" customWidth="1"/>
    <col min="246" max="246" width="9" style="635" customWidth="1"/>
    <col min="247" max="247" width="11.85546875" style="635" customWidth="1"/>
    <col min="248" max="248" width="10.7109375" style="635" customWidth="1"/>
    <col min="249" max="249" width="12" style="635" customWidth="1"/>
    <col min="250" max="251" width="11.85546875" style="635" customWidth="1"/>
    <col min="252" max="254" width="11" style="635" customWidth="1"/>
    <col min="255" max="255" width="14.5703125" style="635" customWidth="1"/>
    <col min="256" max="256" width="13.7109375" style="635" customWidth="1"/>
    <col min="257" max="257" width="1.85546875" style="635" customWidth="1"/>
    <col min="258" max="500" width="8.85546875" style="635"/>
    <col min="501" max="501" width="12.140625" style="635" customWidth="1"/>
    <col min="502" max="502" width="9" style="635" customWidth="1"/>
    <col min="503" max="503" width="11.85546875" style="635" customWidth="1"/>
    <col min="504" max="504" width="10.7109375" style="635" customWidth="1"/>
    <col min="505" max="505" width="12" style="635" customWidth="1"/>
    <col min="506" max="507" width="11.85546875" style="635" customWidth="1"/>
    <col min="508" max="510" width="11" style="635" customWidth="1"/>
    <col min="511" max="511" width="14.5703125" style="635" customWidth="1"/>
    <col min="512" max="512" width="13.7109375" style="635" customWidth="1"/>
    <col min="513" max="513" width="1.85546875" style="635" customWidth="1"/>
    <col min="514" max="756" width="8.85546875" style="635"/>
    <col min="757" max="757" width="12.140625" style="635" customWidth="1"/>
    <col min="758" max="758" width="9" style="635" customWidth="1"/>
    <col min="759" max="759" width="11.85546875" style="635" customWidth="1"/>
    <col min="760" max="760" width="10.7109375" style="635" customWidth="1"/>
    <col min="761" max="761" width="12" style="635" customWidth="1"/>
    <col min="762" max="763" width="11.85546875" style="635" customWidth="1"/>
    <col min="764" max="766" width="11" style="635" customWidth="1"/>
    <col min="767" max="767" width="14.5703125" style="635" customWidth="1"/>
    <col min="768" max="768" width="13.7109375" style="635" customWidth="1"/>
    <col min="769" max="769" width="1.85546875" style="635" customWidth="1"/>
    <col min="770" max="1012" width="8.85546875" style="635"/>
    <col min="1013" max="1013" width="12.140625" style="635" customWidth="1"/>
    <col min="1014" max="1014" width="9" style="635" customWidth="1"/>
    <col min="1015" max="1015" width="11.85546875" style="635" customWidth="1"/>
    <col min="1016" max="1016" width="10.7109375" style="635" customWidth="1"/>
    <col min="1017" max="1017" width="12" style="635" customWidth="1"/>
    <col min="1018" max="1019" width="11.85546875" style="635" customWidth="1"/>
    <col min="1020" max="1022" width="11" style="635" customWidth="1"/>
    <col min="1023" max="1023" width="14.5703125" style="635" customWidth="1"/>
    <col min="1024" max="1024" width="13.7109375" style="635" customWidth="1"/>
    <col min="1025" max="1025" width="1.85546875" style="635" customWidth="1"/>
    <col min="1026" max="1268" width="8.85546875" style="635"/>
    <col min="1269" max="1269" width="12.140625" style="635" customWidth="1"/>
    <col min="1270" max="1270" width="9" style="635" customWidth="1"/>
    <col min="1271" max="1271" width="11.85546875" style="635" customWidth="1"/>
    <col min="1272" max="1272" width="10.7109375" style="635" customWidth="1"/>
    <col min="1273" max="1273" width="12" style="635" customWidth="1"/>
    <col min="1274" max="1275" width="11.85546875" style="635" customWidth="1"/>
    <col min="1276" max="1278" width="11" style="635" customWidth="1"/>
    <col min="1279" max="1279" width="14.5703125" style="635" customWidth="1"/>
    <col min="1280" max="1280" width="13.7109375" style="635" customWidth="1"/>
    <col min="1281" max="1281" width="1.85546875" style="635" customWidth="1"/>
    <col min="1282" max="1524" width="8.85546875" style="635"/>
    <col min="1525" max="1525" width="12.140625" style="635" customWidth="1"/>
    <col min="1526" max="1526" width="9" style="635" customWidth="1"/>
    <col min="1527" max="1527" width="11.85546875" style="635" customWidth="1"/>
    <col min="1528" max="1528" width="10.7109375" style="635" customWidth="1"/>
    <col min="1529" max="1529" width="12" style="635" customWidth="1"/>
    <col min="1530" max="1531" width="11.85546875" style="635" customWidth="1"/>
    <col min="1532" max="1534" width="11" style="635" customWidth="1"/>
    <col min="1535" max="1535" width="14.5703125" style="635" customWidth="1"/>
    <col min="1536" max="1536" width="13.7109375" style="635" customWidth="1"/>
    <col min="1537" max="1537" width="1.85546875" style="635" customWidth="1"/>
    <col min="1538" max="1780" width="8.85546875" style="635"/>
    <col min="1781" max="1781" width="12.140625" style="635" customWidth="1"/>
    <col min="1782" max="1782" width="9" style="635" customWidth="1"/>
    <col min="1783" max="1783" width="11.85546875" style="635" customWidth="1"/>
    <col min="1784" max="1784" width="10.7109375" style="635" customWidth="1"/>
    <col min="1785" max="1785" width="12" style="635" customWidth="1"/>
    <col min="1786" max="1787" width="11.85546875" style="635" customWidth="1"/>
    <col min="1788" max="1790" width="11" style="635" customWidth="1"/>
    <col min="1791" max="1791" width="14.5703125" style="635" customWidth="1"/>
    <col min="1792" max="1792" width="13.7109375" style="635" customWidth="1"/>
    <col min="1793" max="1793" width="1.85546875" style="635" customWidth="1"/>
    <col min="1794" max="2036" width="8.85546875" style="635"/>
    <col min="2037" max="2037" width="12.140625" style="635" customWidth="1"/>
    <col min="2038" max="2038" width="9" style="635" customWidth="1"/>
    <col min="2039" max="2039" width="11.85546875" style="635" customWidth="1"/>
    <col min="2040" max="2040" width="10.7109375" style="635" customWidth="1"/>
    <col min="2041" max="2041" width="12" style="635" customWidth="1"/>
    <col min="2042" max="2043" width="11.85546875" style="635" customWidth="1"/>
    <col min="2044" max="2046" width="11" style="635" customWidth="1"/>
    <col min="2047" max="2047" width="14.5703125" style="635" customWidth="1"/>
    <col min="2048" max="2048" width="13.7109375" style="635" customWidth="1"/>
    <col min="2049" max="2049" width="1.85546875" style="635" customWidth="1"/>
    <col min="2050" max="2292" width="8.85546875" style="635"/>
    <col min="2293" max="2293" width="12.140625" style="635" customWidth="1"/>
    <col min="2294" max="2294" width="9" style="635" customWidth="1"/>
    <col min="2295" max="2295" width="11.85546875" style="635" customWidth="1"/>
    <col min="2296" max="2296" width="10.7109375" style="635" customWidth="1"/>
    <col min="2297" max="2297" width="12" style="635" customWidth="1"/>
    <col min="2298" max="2299" width="11.85546875" style="635" customWidth="1"/>
    <col min="2300" max="2302" width="11" style="635" customWidth="1"/>
    <col min="2303" max="2303" width="14.5703125" style="635" customWidth="1"/>
    <col min="2304" max="2304" width="13.7109375" style="635" customWidth="1"/>
    <col min="2305" max="2305" width="1.85546875" style="635" customWidth="1"/>
    <col min="2306" max="2548" width="8.85546875" style="635"/>
    <col min="2549" max="2549" width="12.140625" style="635" customWidth="1"/>
    <col min="2550" max="2550" width="9" style="635" customWidth="1"/>
    <col min="2551" max="2551" width="11.85546875" style="635" customWidth="1"/>
    <col min="2552" max="2552" width="10.7109375" style="635" customWidth="1"/>
    <col min="2553" max="2553" width="12" style="635" customWidth="1"/>
    <col min="2554" max="2555" width="11.85546875" style="635" customWidth="1"/>
    <col min="2556" max="2558" width="11" style="635" customWidth="1"/>
    <col min="2559" max="2559" width="14.5703125" style="635" customWidth="1"/>
    <col min="2560" max="2560" width="13.7109375" style="635" customWidth="1"/>
    <col min="2561" max="2561" width="1.85546875" style="635" customWidth="1"/>
    <col min="2562" max="2804" width="8.85546875" style="635"/>
    <col min="2805" max="2805" width="12.140625" style="635" customWidth="1"/>
    <col min="2806" max="2806" width="9" style="635" customWidth="1"/>
    <col min="2807" max="2807" width="11.85546875" style="635" customWidth="1"/>
    <col min="2808" max="2808" width="10.7109375" style="635" customWidth="1"/>
    <col min="2809" max="2809" width="12" style="635" customWidth="1"/>
    <col min="2810" max="2811" width="11.85546875" style="635" customWidth="1"/>
    <col min="2812" max="2814" width="11" style="635" customWidth="1"/>
    <col min="2815" max="2815" width="14.5703125" style="635" customWidth="1"/>
    <col min="2816" max="2816" width="13.7109375" style="635" customWidth="1"/>
    <col min="2817" max="2817" width="1.85546875" style="635" customWidth="1"/>
    <col min="2818" max="3060" width="8.85546875" style="635"/>
    <col min="3061" max="3061" width="12.140625" style="635" customWidth="1"/>
    <col min="3062" max="3062" width="9" style="635" customWidth="1"/>
    <col min="3063" max="3063" width="11.85546875" style="635" customWidth="1"/>
    <col min="3064" max="3064" width="10.7109375" style="635" customWidth="1"/>
    <col min="3065" max="3065" width="12" style="635" customWidth="1"/>
    <col min="3066" max="3067" width="11.85546875" style="635" customWidth="1"/>
    <col min="3068" max="3070" width="11" style="635" customWidth="1"/>
    <col min="3071" max="3071" width="14.5703125" style="635" customWidth="1"/>
    <col min="3072" max="3072" width="13.7109375" style="635" customWidth="1"/>
    <col min="3073" max="3073" width="1.85546875" style="635" customWidth="1"/>
    <col min="3074" max="3316" width="8.85546875" style="635"/>
    <col min="3317" max="3317" width="12.140625" style="635" customWidth="1"/>
    <col min="3318" max="3318" width="9" style="635" customWidth="1"/>
    <col min="3319" max="3319" width="11.85546875" style="635" customWidth="1"/>
    <col min="3320" max="3320" width="10.7109375" style="635" customWidth="1"/>
    <col min="3321" max="3321" width="12" style="635" customWidth="1"/>
    <col min="3322" max="3323" width="11.85546875" style="635" customWidth="1"/>
    <col min="3324" max="3326" width="11" style="635" customWidth="1"/>
    <col min="3327" max="3327" width="14.5703125" style="635" customWidth="1"/>
    <col min="3328" max="3328" width="13.7109375" style="635" customWidth="1"/>
    <col min="3329" max="3329" width="1.85546875" style="635" customWidth="1"/>
    <col min="3330" max="3572" width="8.85546875" style="635"/>
    <col min="3573" max="3573" width="12.140625" style="635" customWidth="1"/>
    <col min="3574" max="3574" width="9" style="635" customWidth="1"/>
    <col min="3575" max="3575" width="11.85546875" style="635" customWidth="1"/>
    <col min="3576" max="3576" width="10.7109375" style="635" customWidth="1"/>
    <col min="3577" max="3577" width="12" style="635" customWidth="1"/>
    <col min="3578" max="3579" width="11.85546875" style="635" customWidth="1"/>
    <col min="3580" max="3582" width="11" style="635" customWidth="1"/>
    <col min="3583" max="3583" width="14.5703125" style="635" customWidth="1"/>
    <col min="3584" max="3584" width="13.7109375" style="635" customWidth="1"/>
    <col min="3585" max="3585" width="1.85546875" style="635" customWidth="1"/>
    <col min="3586" max="3828" width="8.85546875" style="635"/>
    <col min="3829" max="3829" width="12.140625" style="635" customWidth="1"/>
    <col min="3830" max="3830" width="9" style="635" customWidth="1"/>
    <col min="3831" max="3831" width="11.85546875" style="635" customWidth="1"/>
    <col min="3832" max="3832" width="10.7109375" style="635" customWidth="1"/>
    <col min="3833" max="3833" width="12" style="635" customWidth="1"/>
    <col min="3834" max="3835" width="11.85546875" style="635" customWidth="1"/>
    <col min="3836" max="3838" width="11" style="635" customWidth="1"/>
    <col min="3839" max="3839" width="14.5703125" style="635" customWidth="1"/>
    <col min="3840" max="3840" width="13.7109375" style="635" customWidth="1"/>
    <col min="3841" max="3841" width="1.85546875" style="635" customWidth="1"/>
    <col min="3842" max="4084" width="8.85546875" style="635"/>
    <col min="4085" max="4085" width="12.140625" style="635" customWidth="1"/>
    <col min="4086" max="4086" width="9" style="635" customWidth="1"/>
    <col min="4087" max="4087" width="11.85546875" style="635" customWidth="1"/>
    <col min="4088" max="4088" width="10.7109375" style="635" customWidth="1"/>
    <col min="4089" max="4089" width="12" style="635" customWidth="1"/>
    <col min="4090" max="4091" width="11.85546875" style="635" customWidth="1"/>
    <col min="4092" max="4094" width="11" style="635" customWidth="1"/>
    <col min="4095" max="4095" width="14.5703125" style="635" customWidth="1"/>
    <col min="4096" max="4096" width="13.7109375" style="635" customWidth="1"/>
    <col min="4097" max="4097" width="1.85546875" style="635" customWidth="1"/>
    <col min="4098" max="4340" width="8.85546875" style="635"/>
    <col min="4341" max="4341" width="12.140625" style="635" customWidth="1"/>
    <col min="4342" max="4342" width="9" style="635" customWidth="1"/>
    <col min="4343" max="4343" width="11.85546875" style="635" customWidth="1"/>
    <col min="4344" max="4344" width="10.7109375" style="635" customWidth="1"/>
    <col min="4345" max="4345" width="12" style="635" customWidth="1"/>
    <col min="4346" max="4347" width="11.85546875" style="635" customWidth="1"/>
    <col min="4348" max="4350" width="11" style="635" customWidth="1"/>
    <col min="4351" max="4351" width="14.5703125" style="635" customWidth="1"/>
    <col min="4352" max="4352" width="13.7109375" style="635" customWidth="1"/>
    <col min="4353" max="4353" width="1.85546875" style="635" customWidth="1"/>
    <col min="4354" max="4596" width="8.85546875" style="635"/>
    <col min="4597" max="4597" width="12.140625" style="635" customWidth="1"/>
    <col min="4598" max="4598" width="9" style="635" customWidth="1"/>
    <col min="4599" max="4599" width="11.85546875" style="635" customWidth="1"/>
    <col min="4600" max="4600" width="10.7109375" style="635" customWidth="1"/>
    <col min="4601" max="4601" width="12" style="635" customWidth="1"/>
    <col min="4602" max="4603" width="11.85546875" style="635" customWidth="1"/>
    <col min="4604" max="4606" width="11" style="635" customWidth="1"/>
    <col min="4607" max="4607" width="14.5703125" style="635" customWidth="1"/>
    <col min="4608" max="4608" width="13.7109375" style="635" customWidth="1"/>
    <col min="4609" max="4609" width="1.85546875" style="635" customWidth="1"/>
    <col min="4610" max="4852" width="8.85546875" style="635"/>
    <col min="4853" max="4853" width="12.140625" style="635" customWidth="1"/>
    <col min="4854" max="4854" width="9" style="635" customWidth="1"/>
    <col min="4855" max="4855" width="11.85546875" style="635" customWidth="1"/>
    <col min="4856" max="4856" width="10.7109375" style="635" customWidth="1"/>
    <col min="4857" max="4857" width="12" style="635" customWidth="1"/>
    <col min="4858" max="4859" width="11.85546875" style="635" customWidth="1"/>
    <col min="4860" max="4862" width="11" style="635" customWidth="1"/>
    <col min="4863" max="4863" width="14.5703125" style="635" customWidth="1"/>
    <col min="4864" max="4864" width="13.7109375" style="635" customWidth="1"/>
    <col min="4865" max="4865" width="1.85546875" style="635" customWidth="1"/>
    <col min="4866" max="5108" width="8.85546875" style="635"/>
    <col min="5109" max="5109" width="12.140625" style="635" customWidth="1"/>
    <col min="5110" max="5110" width="9" style="635" customWidth="1"/>
    <col min="5111" max="5111" width="11.85546875" style="635" customWidth="1"/>
    <col min="5112" max="5112" width="10.7109375" style="635" customWidth="1"/>
    <col min="5113" max="5113" width="12" style="635" customWidth="1"/>
    <col min="5114" max="5115" width="11.85546875" style="635" customWidth="1"/>
    <col min="5116" max="5118" width="11" style="635" customWidth="1"/>
    <col min="5119" max="5119" width="14.5703125" style="635" customWidth="1"/>
    <col min="5120" max="5120" width="13.7109375" style="635" customWidth="1"/>
    <col min="5121" max="5121" width="1.85546875" style="635" customWidth="1"/>
    <col min="5122" max="5364" width="8.85546875" style="635"/>
    <col min="5365" max="5365" width="12.140625" style="635" customWidth="1"/>
    <col min="5366" max="5366" width="9" style="635" customWidth="1"/>
    <col min="5367" max="5367" width="11.85546875" style="635" customWidth="1"/>
    <col min="5368" max="5368" width="10.7109375" style="635" customWidth="1"/>
    <col min="5369" max="5369" width="12" style="635" customWidth="1"/>
    <col min="5370" max="5371" width="11.85546875" style="635" customWidth="1"/>
    <col min="5372" max="5374" width="11" style="635" customWidth="1"/>
    <col min="5375" max="5375" width="14.5703125" style="635" customWidth="1"/>
    <col min="5376" max="5376" width="13.7109375" style="635" customWidth="1"/>
    <col min="5377" max="5377" width="1.85546875" style="635" customWidth="1"/>
    <col min="5378" max="5620" width="8.85546875" style="635"/>
    <col min="5621" max="5621" width="12.140625" style="635" customWidth="1"/>
    <col min="5622" max="5622" width="9" style="635" customWidth="1"/>
    <col min="5623" max="5623" width="11.85546875" style="635" customWidth="1"/>
    <col min="5624" max="5624" width="10.7109375" style="635" customWidth="1"/>
    <col min="5625" max="5625" width="12" style="635" customWidth="1"/>
    <col min="5626" max="5627" width="11.85546875" style="635" customWidth="1"/>
    <col min="5628" max="5630" width="11" style="635" customWidth="1"/>
    <col min="5631" max="5631" width="14.5703125" style="635" customWidth="1"/>
    <col min="5632" max="5632" width="13.7109375" style="635" customWidth="1"/>
    <col min="5633" max="5633" width="1.85546875" style="635" customWidth="1"/>
    <col min="5634" max="5876" width="8.85546875" style="635"/>
    <col min="5877" max="5877" width="12.140625" style="635" customWidth="1"/>
    <col min="5878" max="5878" width="9" style="635" customWidth="1"/>
    <col min="5879" max="5879" width="11.85546875" style="635" customWidth="1"/>
    <col min="5880" max="5880" width="10.7109375" style="635" customWidth="1"/>
    <col min="5881" max="5881" width="12" style="635" customWidth="1"/>
    <col min="5882" max="5883" width="11.85546875" style="635" customWidth="1"/>
    <col min="5884" max="5886" width="11" style="635" customWidth="1"/>
    <col min="5887" max="5887" width="14.5703125" style="635" customWidth="1"/>
    <col min="5888" max="5888" width="13.7109375" style="635" customWidth="1"/>
    <col min="5889" max="5889" width="1.85546875" style="635" customWidth="1"/>
    <col min="5890" max="6132" width="8.85546875" style="635"/>
    <col min="6133" max="6133" width="12.140625" style="635" customWidth="1"/>
    <col min="6134" max="6134" width="9" style="635" customWidth="1"/>
    <col min="6135" max="6135" width="11.85546875" style="635" customWidth="1"/>
    <col min="6136" max="6136" width="10.7109375" style="635" customWidth="1"/>
    <col min="6137" max="6137" width="12" style="635" customWidth="1"/>
    <col min="6138" max="6139" width="11.85546875" style="635" customWidth="1"/>
    <col min="6140" max="6142" width="11" style="635" customWidth="1"/>
    <col min="6143" max="6143" width="14.5703125" style="635" customWidth="1"/>
    <col min="6144" max="6144" width="13.7109375" style="635" customWidth="1"/>
    <col min="6145" max="6145" width="1.85546875" style="635" customWidth="1"/>
    <col min="6146" max="6388" width="8.85546875" style="635"/>
    <col min="6389" max="6389" width="12.140625" style="635" customWidth="1"/>
    <col min="6390" max="6390" width="9" style="635" customWidth="1"/>
    <col min="6391" max="6391" width="11.85546875" style="635" customWidth="1"/>
    <col min="6392" max="6392" width="10.7109375" style="635" customWidth="1"/>
    <col min="6393" max="6393" width="12" style="635" customWidth="1"/>
    <col min="6394" max="6395" width="11.85546875" style="635" customWidth="1"/>
    <col min="6396" max="6398" width="11" style="635" customWidth="1"/>
    <col min="6399" max="6399" width="14.5703125" style="635" customWidth="1"/>
    <col min="6400" max="6400" width="13.7109375" style="635" customWidth="1"/>
    <col min="6401" max="6401" width="1.85546875" style="635" customWidth="1"/>
    <col min="6402" max="6644" width="8.85546875" style="635"/>
    <col min="6645" max="6645" width="12.140625" style="635" customWidth="1"/>
    <col min="6646" max="6646" width="9" style="635" customWidth="1"/>
    <col min="6647" max="6647" width="11.85546875" style="635" customWidth="1"/>
    <col min="6648" max="6648" width="10.7109375" style="635" customWidth="1"/>
    <col min="6649" max="6649" width="12" style="635" customWidth="1"/>
    <col min="6650" max="6651" width="11.85546875" style="635" customWidth="1"/>
    <col min="6652" max="6654" width="11" style="635" customWidth="1"/>
    <col min="6655" max="6655" width="14.5703125" style="635" customWidth="1"/>
    <col min="6656" max="6656" width="13.7109375" style="635" customWidth="1"/>
    <col min="6657" max="6657" width="1.85546875" style="635" customWidth="1"/>
    <col min="6658" max="6900" width="8.85546875" style="635"/>
    <col min="6901" max="6901" width="12.140625" style="635" customWidth="1"/>
    <col min="6902" max="6902" width="9" style="635" customWidth="1"/>
    <col min="6903" max="6903" width="11.85546875" style="635" customWidth="1"/>
    <col min="6904" max="6904" width="10.7109375" style="635" customWidth="1"/>
    <col min="6905" max="6905" width="12" style="635" customWidth="1"/>
    <col min="6906" max="6907" width="11.85546875" style="635" customWidth="1"/>
    <col min="6908" max="6910" width="11" style="635" customWidth="1"/>
    <col min="6911" max="6911" width="14.5703125" style="635" customWidth="1"/>
    <col min="6912" max="6912" width="13.7109375" style="635" customWidth="1"/>
    <col min="6913" max="6913" width="1.85546875" style="635" customWidth="1"/>
    <col min="6914" max="7156" width="8.85546875" style="635"/>
    <col min="7157" max="7157" width="12.140625" style="635" customWidth="1"/>
    <col min="7158" max="7158" width="9" style="635" customWidth="1"/>
    <col min="7159" max="7159" width="11.85546875" style="635" customWidth="1"/>
    <col min="7160" max="7160" width="10.7109375" style="635" customWidth="1"/>
    <col min="7161" max="7161" width="12" style="635" customWidth="1"/>
    <col min="7162" max="7163" width="11.85546875" style="635" customWidth="1"/>
    <col min="7164" max="7166" width="11" style="635" customWidth="1"/>
    <col min="7167" max="7167" width="14.5703125" style="635" customWidth="1"/>
    <col min="7168" max="7168" width="13.7109375" style="635" customWidth="1"/>
    <col min="7169" max="7169" width="1.85546875" style="635" customWidth="1"/>
    <col min="7170" max="7412" width="8.85546875" style="635"/>
    <col min="7413" max="7413" width="12.140625" style="635" customWidth="1"/>
    <col min="7414" max="7414" width="9" style="635" customWidth="1"/>
    <col min="7415" max="7415" width="11.85546875" style="635" customWidth="1"/>
    <col min="7416" max="7416" width="10.7109375" style="635" customWidth="1"/>
    <col min="7417" max="7417" width="12" style="635" customWidth="1"/>
    <col min="7418" max="7419" width="11.85546875" style="635" customWidth="1"/>
    <col min="7420" max="7422" width="11" style="635" customWidth="1"/>
    <col min="7423" max="7423" width="14.5703125" style="635" customWidth="1"/>
    <col min="7424" max="7424" width="13.7109375" style="635" customWidth="1"/>
    <col min="7425" max="7425" width="1.85546875" style="635" customWidth="1"/>
    <col min="7426" max="7668" width="8.85546875" style="635"/>
    <col min="7669" max="7669" width="12.140625" style="635" customWidth="1"/>
    <col min="7670" max="7670" width="9" style="635" customWidth="1"/>
    <col min="7671" max="7671" width="11.85546875" style="635" customWidth="1"/>
    <col min="7672" max="7672" width="10.7109375" style="635" customWidth="1"/>
    <col min="7673" max="7673" width="12" style="635" customWidth="1"/>
    <col min="7674" max="7675" width="11.85546875" style="635" customWidth="1"/>
    <col min="7676" max="7678" width="11" style="635" customWidth="1"/>
    <col min="7679" max="7679" width="14.5703125" style="635" customWidth="1"/>
    <col min="7680" max="7680" width="13.7109375" style="635" customWidth="1"/>
    <col min="7681" max="7681" width="1.85546875" style="635" customWidth="1"/>
    <col min="7682" max="7924" width="8.85546875" style="635"/>
    <col min="7925" max="7925" width="12.140625" style="635" customWidth="1"/>
    <col min="7926" max="7926" width="9" style="635" customWidth="1"/>
    <col min="7927" max="7927" width="11.85546875" style="635" customWidth="1"/>
    <col min="7928" max="7928" width="10.7109375" style="635" customWidth="1"/>
    <col min="7929" max="7929" width="12" style="635" customWidth="1"/>
    <col min="7930" max="7931" width="11.85546875" style="635" customWidth="1"/>
    <col min="7932" max="7934" width="11" style="635" customWidth="1"/>
    <col min="7935" max="7935" width="14.5703125" style="635" customWidth="1"/>
    <col min="7936" max="7936" width="13.7109375" style="635" customWidth="1"/>
    <col min="7937" max="7937" width="1.85546875" style="635" customWidth="1"/>
    <col min="7938" max="8180" width="8.85546875" style="635"/>
    <col min="8181" max="8181" width="12.140625" style="635" customWidth="1"/>
    <col min="8182" max="8182" width="9" style="635" customWidth="1"/>
    <col min="8183" max="8183" width="11.85546875" style="635" customWidth="1"/>
    <col min="8184" max="8184" width="10.7109375" style="635" customWidth="1"/>
    <col min="8185" max="8185" width="12" style="635" customWidth="1"/>
    <col min="8186" max="8187" width="11.85546875" style="635" customWidth="1"/>
    <col min="8188" max="8190" width="11" style="635" customWidth="1"/>
    <col min="8191" max="8191" width="14.5703125" style="635" customWidth="1"/>
    <col min="8192" max="8192" width="13.7109375" style="635" customWidth="1"/>
    <col min="8193" max="8193" width="1.85546875" style="635" customWidth="1"/>
    <col min="8194" max="8436" width="8.85546875" style="635"/>
    <col min="8437" max="8437" width="12.140625" style="635" customWidth="1"/>
    <col min="8438" max="8438" width="9" style="635" customWidth="1"/>
    <col min="8439" max="8439" width="11.85546875" style="635" customWidth="1"/>
    <col min="8440" max="8440" width="10.7109375" style="635" customWidth="1"/>
    <col min="8441" max="8441" width="12" style="635" customWidth="1"/>
    <col min="8442" max="8443" width="11.85546875" style="635" customWidth="1"/>
    <col min="8444" max="8446" width="11" style="635" customWidth="1"/>
    <col min="8447" max="8447" width="14.5703125" style="635" customWidth="1"/>
    <col min="8448" max="8448" width="13.7109375" style="635" customWidth="1"/>
    <col min="8449" max="8449" width="1.85546875" style="635" customWidth="1"/>
    <col min="8450" max="8692" width="8.85546875" style="635"/>
    <col min="8693" max="8693" width="12.140625" style="635" customWidth="1"/>
    <col min="8694" max="8694" width="9" style="635" customWidth="1"/>
    <col min="8695" max="8695" width="11.85546875" style="635" customWidth="1"/>
    <col min="8696" max="8696" width="10.7109375" style="635" customWidth="1"/>
    <col min="8697" max="8697" width="12" style="635" customWidth="1"/>
    <col min="8698" max="8699" width="11.85546875" style="635" customWidth="1"/>
    <col min="8700" max="8702" width="11" style="635" customWidth="1"/>
    <col min="8703" max="8703" width="14.5703125" style="635" customWidth="1"/>
    <col min="8704" max="8704" width="13.7109375" style="635" customWidth="1"/>
    <col min="8705" max="8705" width="1.85546875" style="635" customWidth="1"/>
    <col min="8706" max="8948" width="8.85546875" style="635"/>
    <col min="8949" max="8949" width="12.140625" style="635" customWidth="1"/>
    <col min="8950" max="8950" width="9" style="635" customWidth="1"/>
    <col min="8951" max="8951" width="11.85546875" style="635" customWidth="1"/>
    <col min="8952" max="8952" width="10.7109375" style="635" customWidth="1"/>
    <col min="8953" max="8953" width="12" style="635" customWidth="1"/>
    <col min="8954" max="8955" width="11.85546875" style="635" customWidth="1"/>
    <col min="8956" max="8958" width="11" style="635" customWidth="1"/>
    <col min="8959" max="8959" width="14.5703125" style="635" customWidth="1"/>
    <col min="8960" max="8960" width="13.7109375" style="635" customWidth="1"/>
    <col min="8961" max="8961" width="1.85546875" style="635" customWidth="1"/>
    <col min="8962" max="9204" width="8.85546875" style="635"/>
    <col min="9205" max="9205" width="12.140625" style="635" customWidth="1"/>
    <col min="9206" max="9206" width="9" style="635" customWidth="1"/>
    <col min="9207" max="9207" width="11.85546875" style="635" customWidth="1"/>
    <col min="9208" max="9208" width="10.7109375" style="635" customWidth="1"/>
    <col min="9209" max="9209" width="12" style="635" customWidth="1"/>
    <col min="9210" max="9211" width="11.85546875" style="635" customWidth="1"/>
    <col min="9212" max="9214" width="11" style="635" customWidth="1"/>
    <col min="9215" max="9215" width="14.5703125" style="635" customWidth="1"/>
    <col min="9216" max="9216" width="13.7109375" style="635" customWidth="1"/>
    <col min="9217" max="9217" width="1.85546875" style="635" customWidth="1"/>
    <col min="9218" max="9460" width="8.85546875" style="635"/>
    <col min="9461" max="9461" width="12.140625" style="635" customWidth="1"/>
    <col min="9462" max="9462" width="9" style="635" customWidth="1"/>
    <col min="9463" max="9463" width="11.85546875" style="635" customWidth="1"/>
    <col min="9464" max="9464" width="10.7109375" style="635" customWidth="1"/>
    <col min="9465" max="9465" width="12" style="635" customWidth="1"/>
    <col min="9466" max="9467" width="11.85546875" style="635" customWidth="1"/>
    <col min="9468" max="9470" width="11" style="635" customWidth="1"/>
    <col min="9471" max="9471" width="14.5703125" style="635" customWidth="1"/>
    <col min="9472" max="9472" width="13.7109375" style="635" customWidth="1"/>
    <col min="9473" max="9473" width="1.85546875" style="635" customWidth="1"/>
    <col min="9474" max="9716" width="8.85546875" style="635"/>
    <col min="9717" max="9717" width="12.140625" style="635" customWidth="1"/>
    <col min="9718" max="9718" width="9" style="635" customWidth="1"/>
    <col min="9719" max="9719" width="11.85546875" style="635" customWidth="1"/>
    <col min="9720" max="9720" width="10.7109375" style="635" customWidth="1"/>
    <col min="9721" max="9721" width="12" style="635" customWidth="1"/>
    <col min="9722" max="9723" width="11.85546875" style="635" customWidth="1"/>
    <col min="9724" max="9726" width="11" style="635" customWidth="1"/>
    <col min="9727" max="9727" width="14.5703125" style="635" customWidth="1"/>
    <col min="9728" max="9728" width="13.7109375" style="635" customWidth="1"/>
    <col min="9729" max="9729" width="1.85546875" style="635" customWidth="1"/>
    <col min="9730" max="9972" width="8.85546875" style="635"/>
    <col min="9973" max="9973" width="12.140625" style="635" customWidth="1"/>
    <col min="9974" max="9974" width="9" style="635" customWidth="1"/>
    <col min="9975" max="9975" width="11.85546875" style="635" customWidth="1"/>
    <col min="9976" max="9976" width="10.7109375" style="635" customWidth="1"/>
    <col min="9977" max="9977" width="12" style="635" customWidth="1"/>
    <col min="9978" max="9979" width="11.85546875" style="635" customWidth="1"/>
    <col min="9980" max="9982" width="11" style="635" customWidth="1"/>
    <col min="9983" max="9983" width="14.5703125" style="635" customWidth="1"/>
    <col min="9984" max="9984" width="13.7109375" style="635" customWidth="1"/>
    <col min="9985" max="9985" width="1.85546875" style="635" customWidth="1"/>
    <col min="9986" max="10228" width="8.85546875" style="635"/>
    <col min="10229" max="10229" width="12.140625" style="635" customWidth="1"/>
    <col min="10230" max="10230" width="9" style="635" customWidth="1"/>
    <col min="10231" max="10231" width="11.85546875" style="635" customWidth="1"/>
    <col min="10232" max="10232" width="10.7109375" style="635" customWidth="1"/>
    <col min="10233" max="10233" width="12" style="635" customWidth="1"/>
    <col min="10234" max="10235" width="11.85546875" style="635" customWidth="1"/>
    <col min="10236" max="10238" width="11" style="635" customWidth="1"/>
    <col min="10239" max="10239" width="14.5703125" style="635" customWidth="1"/>
    <col min="10240" max="10240" width="13.7109375" style="635" customWidth="1"/>
    <col min="10241" max="10241" width="1.85546875" style="635" customWidth="1"/>
    <col min="10242" max="10484" width="8.85546875" style="635"/>
    <col min="10485" max="10485" width="12.140625" style="635" customWidth="1"/>
    <col min="10486" max="10486" width="9" style="635" customWidth="1"/>
    <col min="10487" max="10487" width="11.85546875" style="635" customWidth="1"/>
    <col min="10488" max="10488" width="10.7109375" style="635" customWidth="1"/>
    <col min="10489" max="10489" width="12" style="635" customWidth="1"/>
    <col min="10490" max="10491" width="11.85546875" style="635" customWidth="1"/>
    <col min="10492" max="10494" width="11" style="635" customWidth="1"/>
    <col min="10495" max="10495" width="14.5703125" style="635" customWidth="1"/>
    <col min="10496" max="10496" width="13.7109375" style="635" customWidth="1"/>
    <col min="10497" max="10497" width="1.85546875" style="635" customWidth="1"/>
    <col min="10498" max="10740" width="8.85546875" style="635"/>
    <col min="10741" max="10741" width="12.140625" style="635" customWidth="1"/>
    <col min="10742" max="10742" width="9" style="635" customWidth="1"/>
    <col min="10743" max="10743" width="11.85546875" style="635" customWidth="1"/>
    <col min="10744" max="10744" width="10.7109375" style="635" customWidth="1"/>
    <col min="10745" max="10745" width="12" style="635" customWidth="1"/>
    <col min="10746" max="10747" width="11.85546875" style="635" customWidth="1"/>
    <col min="10748" max="10750" width="11" style="635" customWidth="1"/>
    <col min="10751" max="10751" width="14.5703125" style="635" customWidth="1"/>
    <col min="10752" max="10752" width="13.7109375" style="635" customWidth="1"/>
    <col min="10753" max="10753" width="1.85546875" style="635" customWidth="1"/>
    <col min="10754" max="10996" width="8.85546875" style="635"/>
    <col min="10997" max="10997" width="12.140625" style="635" customWidth="1"/>
    <col min="10998" max="10998" width="9" style="635" customWidth="1"/>
    <col min="10999" max="10999" width="11.85546875" style="635" customWidth="1"/>
    <col min="11000" max="11000" width="10.7109375" style="635" customWidth="1"/>
    <col min="11001" max="11001" width="12" style="635" customWidth="1"/>
    <col min="11002" max="11003" width="11.85546875" style="635" customWidth="1"/>
    <col min="11004" max="11006" width="11" style="635" customWidth="1"/>
    <col min="11007" max="11007" width="14.5703125" style="635" customWidth="1"/>
    <col min="11008" max="11008" width="13.7109375" style="635" customWidth="1"/>
    <col min="11009" max="11009" width="1.85546875" style="635" customWidth="1"/>
    <col min="11010" max="11252" width="8.85546875" style="635"/>
    <col min="11253" max="11253" width="12.140625" style="635" customWidth="1"/>
    <col min="11254" max="11254" width="9" style="635" customWidth="1"/>
    <col min="11255" max="11255" width="11.85546875" style="635" customWidth="1"/>
    <col min="11256" max="11256" width="10.7109375" style="635" customWidth="1"/>
    <col min="11257" max="11257" width="12" style="635" customWidth="1"/>
    <col min="11258" max="11259" width="11.85546875" style="635" customWidth="1"/>
    <col min="11260" max="11262" width="11" style="635" customWidth="1"/>
    <col min="11263" max="11263" width="14.5703125" style="635" customWidth="1"/>
    <col min="11264" max="11264" width="13.7109375" style="635" customWidth="1"/>
    <col min="11265" max="11265" width="1.85546875" style="635" customWidth="1"/>
    <col min="11266" max="11508" width="8.85546875" style="635"/>
    <col min="11509" max="11509" width="12.140625" style="635" customWidth="1"/>
    <col min="11510" max="11510" width="9" style="635" customWidth="1"/>
    <col min="11511" max="11511" width="11.85546875" style="635" customWidth="1"/>
    <col min="11512" max="11512" width="10.7109375" style="635" customWidth="1"/>
    <col min="11513" max="11513" width="12" style="635" customWidth="1"/>
    <col min="11514" max="11515" width="11.85546875" style="635" customWidth="1"/>
    <col min="11516" max="11518" width="11" style="635" customWidth="1"/>
    <col min="11519" max="11519" width="14.5703125" style="635" customWidth="1"/>
    <col min="11520" max="11520" width="13.7109375" style="635" customWidth="1"/>
    <col min="11521" max="11521" width="1.85546875" style="635" customWidth="1"/>
    <col min="11522" max="11764" width="8.85546875" style="635"/>
    <col min="11765" max="11765" width="12.140625" style="635" customWidth="1"/>
    <col min="11766" max="11766" width="9" style="635" customWidth="1"/>
    <col min="11767" max="11767" width="11.85546875" style="635" customWidth="1"/>
    <col min="11768" max="11768" width="10.7109375" style="635" customWidth="1"/>
    <col min="11769" max="11769" width="12" style="635" customWidth="1"/>
    <col min="11770" max="11771" width="11.85546875" style="635" customWidth="1"/>
    <col min="11772" max="11774" width="11" style="635" customWidth="1"/>
    <col min="11775" max="11775" width="14.5703125" style="635" customWidth="1"/>
    <col min="11776" max="11776" width="13.7109375" style="635" customWidth="1"/>
    <col min="11777" max="11777" width="1.85546875" style="635" customWidth="1"/>
    <col min="11778" max="12020" width="8.85546875" style="635"/>
    <col min="12021" max="12021" width="12.140625" style="635" customWidth="1"/>
    <col min="12022" max="12022" width="9" style="635" customWidth="1"/>
    <col min="12023" max="12023" width="11.85546875" style="635" customWidth="1"/>
    <col min="12024" max="12024" width="10.7109375" style="635" customWidth="1"/>
    <col min="12025" max="12025" width="12" style="635" customWidth="1"/>
    <col min="12026" max="12027" width="11.85546875" style="635" customWidth="1"/>
    <col min="12028" max="12030" width="11" style="635" customWidth="1"/>
    <col min="12031" max="12031" width="14.5703125" style="635" customWidth="1"/>
    <col min="12032" max="12032" width="13.7109375" style="635" customWidth="1"/>
    <col min="12033" max="12033" width="1.85546875" style="635" customWidth="1"/>
    <col min="12034" max="12276" width="8.85546875" style="635"/>
    <col min="12277" max="12277" width="12.140625" style="635" customWidth="1"/>
    <col min="12278" max="12278" width="9" style="635" customWidth="1"/>
    <col min="12279" max="12279" width="11.85546875" style="635" customWidth="1"/>
    <col min="12280" max="12280" width="10.7109375" style="635" customWidth="1"/>
    <col min="12281" max="12281" width="12" style="635" customWidth="1"/>
    <col min="12282" max="12283" width="11.85546875" style="635" customWidth="1"/>
    <col min="12284" max="12286" width="11" style="635" customWidth="1"/>
    <col min="12287" max="12287" width="14.5703125" style="635" customWidth="1"/>
    <col min="12288" max="12288" width="13.7109375" style="635" customWidth="1"/>
    <col min="12289" max="12289" width="1.85546875" style="635" customWidth="1"/>
    <col min="12290" max="12532" width="8.85546875" style="635"/>
    <col min="12533" max="12533" width="12.140625" style="635" customWidth="1"/>
    <col min="12534" max="12534" width="9" style="635" customWidth="1"/>
    <col min="12535" max="12535" width="11.85546875" style="635" customWidth="1"/>
    <col min="12536" max="12536" width="10.7109375" style="635" customWidth="1"/>
    <col min="12537" max="12537" width="12" style="635" customWidth="1"/>
    <col min="12538" max="12539" width="11.85546875" style="635" customWidth="1"/>
    <col min="12540" max="12542" width="11" style="635" customWidth="1"/>
    <col min="12543" max="12543" width="14.5703125" style="635" customWidth="1"/>
    <col min="12544" max="12544" width="13.7109375" style="635" customWidth="1"/>
    <col min="12545" max="12545" width="1.85546875" style="635" customWidth="1"/>
    <col min="12546" max="12788" width="8.85546875" style="635"/>
    <col min="12789" max="12789" width="12.140625" style="635" customWidth="1"/>
    <col min="12790" max="12790" width="9" style="635" customWidth="1"/>
    <col min="12791" max="12791" width="11.85546875" style="635" customWidth="1"/>
    <col min="12792" max="12792" width="10.7109375" style="635" customWidth="1"/>
    <col min="12793" max="12793" width="12" style="635" customWidth="1"/>
    <col min="12794" max="12795" width="11.85546875" style="635" customWidth="1"/>
    <col min="12796" max="12798" width="11" style="635" customWidth="1"/>
    <col min="12799" max="12799" width="14.5703125" style="635" customWidth="1"/>
    <col min="12800" max="12800" width="13.7109375" style="635" customWidth="1"/>
    <col min="12801" max="12801" width="1.85546875" style="635" customWidth="1"/>
    <col min="12802" max="13044" width="8.85546875" style="635"/>
    <col min="13045" max="13045" width="12.140625" style="635" customWidth="1"/>
    <col min="13046" max="13046" width="9" style="635" customWidth="1"/>
    <col min="13047" max="13047" width="11.85546875" style="635" customWidth="1"/>
    <col min="13048" max="13048" width="10.7109375" style="635" customWidth="1"/>
    <col min="13049" max="13049" width="12" style="635" customWidth="1"/>
    <col min="13050" max="13051" width="11.85546875" style="635" customWidth="1"/>
    <col min="13052" max="13054" width="11" style="635" customWidth="1"/>
    <col min="13055" max="13055" width="14.5703125" style="635" customWidth="1"/>
    <col min="13056" max="13056" width="13.7109375" style="635" customWidth="1"/>
    <col min="13057" max="13057" width="1.85546875" style="635" customWidth="1"/>
    <col min="13058" max="13300" width="8.85546875" style="635"/>
    <col min="13301" max="13301" width="12.140625" style="635" customWidth="1"/>
    <col min="13302" max="13302" width="9" style="635" customWidth="1"/>
    <col min="13303" max="13303" width="11.85546875" style="635" customWidth="1"/>
    <col min="13304" max="13304" width="10.7109375" style="635" customWidth="1"/>
    <col min="13305" max="13305" width="12" style="635" customWidth="1"/>
    <col min="13306" max="13307" width="11.85546875" style="635" customWidth="1"/>
    <col min="13308" max="13310" width="11" style="635" customWidth="1"/>
    <col min="13311" max="13311" width="14.5703125" style="635" customWidth="1"/>
    <col min="13312" max="13312" width="13.7109375" style="635" customWidth="1"/>
    <col min="13313" max="13313" width="1.85546875" style="635" customWidth="1"/>
    <col min="13314" max="13556" width="8.85546875" style="635"/>
    <col min="13557" max="13557" width="12.140625" style="635" customWidth="1"/>
    <col min="13558" max="13558" width="9" style="635" customWidth="1"/>
    <col min="13559" max="13559" width="11.85546875" style="635" customWidth="1"/>
    <col min="13560" max="13560" width="10.7109375" style="635" customWidth="1"/>
    <col min="13561" max="13561" width="12" style="635" customWidth="1"/>
    <col min="13562" max="13563" width="11.85546875" style="635" customWidth="1"/>
    <col min="13564" max="13566" width="11" style="635" customWidth="1"/>
    <col min="13567" max="13567" width="14.5703125" style="635" customWidth="1"/>
    <col min="13568" max="13568" width="13.7109375" style="635" customWidth="1"/>
    <col min="13569" max="13569" width="1.85546875" style="635" customWidth="1"/>
    <col min="13570" max="13812" width="8.85546875" style="635"/>
    <col min="13813" max="13813" width="12.140625" style="635" customWidth="1"/>
    <col min="13814" max="13814" width="9" style="635" customWidth="1"/>
    <col min="13815" max="13815" width="11.85546875" style="635" customWidth="1"/>
    <col min="13816" max="13816" width="10.7109375" style="635" customWidth="1"/>
    <col min="13817" max="13817" width="12" style="635" customWidth="1"/>
    <col min="13818" max="13819" width="11.85546875" style="635" customWidth="1"/>
    <col min="13820" max="13822" width="11" style="635" customWidth="1"/>
    <col min="13823" max="13823" width="14.5703125" style="635" customWidth="1"/>
    <col min="13824" max="13824" width="13.7109375" style="635" customWidth="1"/>
    <col min="13825" max="13825" width="1.85546875" style="635" customWidth="1"/>
    <col min="13826" max="14068" width="8.85546875" style="635"/>
    <col min="14069" max="14069" width="12.140625" style="635" customWidth="1"/>
    <col min="14070" max="14070" width="9" style="635" customWidth="1"/>
    <col min="14071" max="14071" width="11.85546875" style="635" customWidth="1"/>
    <col min="14072" max="14072" width="10.7109375" style="635" customWidth="1"/>
    <col min="14073" max="14073" width="12" style="635" customWidth="1"/>
    <col min="14074" max="14075" width="11.85546875" style="635" customWidth="1"/>
    <col min="14076" max="14078" width="11" style="635" customWidth="1"/>
    <col min="14079" max="14079" width="14.5703125" style="635" customWidth="1"/>
    <col min="14080" max="14080" width="13.7109375" style="635" customWidth="1"/>
    <col min="14081" max="14081" width="1.85546875" style="635" customWidth="1"/>
    <col min="14082" max="14324" width="8.85546875" style="635"/>
    <col min="14325" max="14325" width="12.140625" style="635" customWidth="1"/>
    <col min="14326" max="14326" width="9" style="635" customWidth="1"/>
    <col min="14327" max="14327" width="11.85546875" style="635" customWidth="1"/>
    <col min="14328" max="14328" width="10.7109375" style="635" customWidth="1"/>
    <col min="14329" max="14329" width="12" style="635" customWidth="1"/>
    <col min="14330" max="14331" width="11.85546875" style="635" customWidth="1"/>
    <col min="14332" max="14334" width="11" style="635" customWidth="1"/>
    <col min="14335" max="14335" width="14.5703125" style="635" customWidth="1"/>
    <col min="14336" max="14336" width="13.7109375" style="635" customWidth="1"/>
    <col min="14337" max="14337" width="1.85546875" style="635" customWidth="1"/>
    <col min="14338" max="14580" width="8.85546875" style="635"/>
    <col min="14581" max="14581" width="12.140625" style="635" customWidth="1"/>
    <col min="14582" max="14582" width="9" style="635" customWidth="1"/>
    <col min="14583" max="14583" width="11.85546875" style="635" customWidth="1"/>
    <col min="14584" max="14584" width="10.7109375" style="635" customWidth="1"/>
    <col min="14585" max="14585" width="12" style="635" customWidth="1"/>
    <col min="14586" max="14587" width="11.85546875" style="635" customWidth="1"/>
    <col min="14588" max="14590" width="11" style="635" customWidth="1"/>
    <col min="14591" max="14591" width="14.5703125" style="635" customWidth="1"/>
    <col min="14592" max="14592" width="13.7109375" style="635" customWidth="1"/>
    <col min="14593" max="14593" width="1.85546875" style="635" customWidth="1"/>
    <col min="14594" max="14836" width="8.85546875" style="635"/>
    <col min="14837" max="14837" width="12.140625" style="635" customWidth="1"/>
    <col min="14838" max="14838" width="9" style="635" customWidth="1"/>
    <col min="14839" max="14839" width="11.85546875" style="635" customWidth="1"/>
    <col min="14840" max="14840" width="10.7109375" style="635" customWidth="1"/>
    <col min="14841" max="14841" width="12" style="635" customWidth="1"/>
    <col min="14842" max="14843" width="11.85546875" style="635" customWidth="1"/>
    <col min="14844" max="14846" width="11" style="635" customWidth="1"/>
    <col min="14847" max="14847" width="14.5703125" style="635" customWidth="1"/>
    <col min="14848" max="14848" width="13.7109375" style="635" customWidth="1"/>
    <col min="14849" max="14849" width="1.85546875" style="635" customWidth="1"/>
    <col min="14850" max="15092" width="8.85546875" style="635"/>
    <col min="15093" max="15093" width="12.140625" style="635" customWidth="1"/>
    <col min="15094" max="15094" width="9" style="635" customWidth="1"/>
    <col min="15095" max="15095" width="11.85546875" style="635" customWidth="1"/>
    <col min="15096" max="15096" width="10.7109375" style="635" customWidth="1"/>
    <col min="15097" max="15097" width="12" style="635" customWidth="1"/>
    <col min="15098" max="15099" width="11.85546875" style="635" customWidth="1"/>
    <col min="15100" max="15102" width="11" style="635" customWidth="1"/>
    <col min="15103" max="15103" width="14.5703125" style="635" customWidth="1"/>
    <col min="15104" max="15104" width="13.7109375" style="635" customWidth="1"/>
    <col min="15105" max="15105" width="1.85546875" style="635" customWidth="1"/>
    <col min="15106" max="15348" width="8.85546875" style="635"/>
    <col min="15349" max="15349" width="12.140625" style="635" customWidth="1"/>
    <col min="15350" max="15350" width="9" style="635" customWidth="1"/>
    <col min="15351" max="15351" width="11.85546875" style="635" customWidth="1"/>
    <col min="15352" max="15352" width="10.7109375" style="635" customWidth="1"/>
    <col min="15353" max="15353" width="12" style="635" customWidth="1"/>
    <col min="15354" max="15355" width="11.85546875" style="635" customWidth="1"/>
    <col min="15356" max="15358" width="11" style="635" customWidth="1"/>
    <col min="15359" max="15359" width="14.5703125" style="635" customWidth="1"/>
    <col min="15360" max="15360" width="13.7109375" style="635" customWidth="1"/>
    <col min="15361" max="15361" width="1.85546875" style="635" customWidth="1"/>
    <col min="15362" max="15604" width="8.85546875" style="635"/>
    <col min="15605" max="15605" width="12.140625" style="635" customWidth="1"/>
    <col min="15606" max="15606" width="9" style="635" customWidth="1"/>
    <col min="15607" max="15607" width="11.85546875" style="635" customWidth="1"/>
    <col min="15608" max="15608" width="10.7109375" style="635" customWidth="1"/>
    <col min="15609" max="15609" width="12" style="635" customWidth="1"/>
    <col min="15610" max="15611" width="11.85546875" style="635" customWidth="1"/>
    <col min="15612" max="15614" width="11" style="635" customWidth="1"/>
    <col min="15615" max="15615" width="14.5703125" style="635" customWidth="1"/>
    <col min="15616" max="15616" width="13.7109375" style="635" customWidth="1"/>
    <col min="15617" max="15617" width="1.85546875" style="635" customWidth="1"/>
    <col min="15618" max="15860" width="8.85546875" style="635"/>
    <col min="15861" max="15861" width="12.140625" style="635" customWidth="1"/>
    <col min="15862" max="15862" width="9" style="635" customWidth="1"/>
    <col min="15863" max="15863" width="11.85546875" style="635" customWidth="1"/>
    <col min="15864" max="15864" width="10.7109375" style="635" customWidth="1"/>
    <col min="15865" max="15865" width="12" style="635" customWidth="1"/>
    <col min="15866" max="15867" width="11.85546875" style="635" customWidth="1"/>
    <col min="15868" max="15870" width="11" style="635" customWidth="1"/>
    <col min="15871" max="15871" width="14.5703125" style="635" customWidth="1"/>
    <col min="15872" max="15872" width="13.7109375" style="635" customWidth="1"/>
    <col min="15873" max="15873" width="1.85546875" style="635" customWidth="1"/>
    <col min="15874" max="16116" width="8.85546875" style="635"/>
    <col min="16117" max="16117" width="12.140625" style="635" customWidth="1"/>
    <col min="16118" max="16118" width="9" style="635" customWidth="1"/>
    <col min="16119" max="16119" width="11.85546875" style="635" customWidth="1"/>
    <col min="16120" max="16120" width="10.7109375" style="635" customWidth="1"/>
    <col min="16121" max="16121" width="12" style="635" customWidth="1"/>
    <col min="16122" max="16123" width="11.85546875" style="635" customWidth="1"/>
    <col min="16124" max="16126" width="11" style="635" customWidth="1"/>
    <col min="16127" max="16127" width="14.5703125" style="635" customWidth="1"/>
    <col min="16128" max="16128" width="13.7109375" style="635" customWidth="1"/>
    <col min="16129" max="16129" width="1.85546875" style="635" customWidth="1"/>
    <col min="16130" max="16384" width="8.85546875" style="635"/>
  </cols>
  <sheetData>
    <row r="1" spans="1:12" ht="15.75">
      <c r="A1" s="1393" t="s">
        <v>31</v>
      </c>
      <c r="B1" s="1393"/>
      <c r="C1" s="1393"/>
      <c r="D1" s="1393"/>
      <c r="E1" s="1393"/>
      <c r="F1" s="1393"/>
      <c r="G1" s="1393"/>
      <c r="H1" s="1393"/>
      <c r="I1" s="1393"/>
      <c r="J1" s="1393"/>
      <c r="K1" s="1393"/>
      <c r="L1" s="1393"/>
    </row>
    <row r="2" spans="1:12">
      <c r="A2" s="1394" t="s">
        <v>435</v>
      </c>
      <c r="B2" s="1094"/>
      <c r="C2" s="1397" t="s">
        <v>492</v>
      </c>
      <c r="D2" s="1398"/>
      <c r="E2" s="1397" t="s">
        <v>491</v>
      </c>
      <c r="F2" s="1399"/>
      <c r="G2" s="1399"/>
      <c r="H2" s="1398"/>
      <c r="I2" s="1397" t="s">
        <v>102</v>
      </c>
      <c r="J2" s="1398"/>
      <c r="K2" s="1093"/>
      <c r="L2" s="1092"/>
    </row>
    <row r="3" spans="1:12" ht="27.75" customHeight="1">
      <c r="A3" s="1395"/>
      <c r="B3" s="1400" t="s">
        <v>490</v>
      </c>
      <c r="C3" s="1400" t="s">
        <v>442</v>
      </c>
      <c r="D3" s="1402" t="s">
        <v>489</v>
      </c>
      <c r="E3" s="1404" t="s">
        <v>445</v>
      </c>
      <c r="F3" s="1405"/>
      <c r="G3" s="1404" t="s">
        <v>444</v>
      </c>
      <c r="H3" s="1405"/>
      <c r="I3" s="1400" t="s">
        <v>442</v>
      </c>
      <c r="J3" s="1394" t="s">
        <v>443</v>
      </c>
      <c r="K3" s="1400" t="s">
        <v>488</v>
      </c>
      <c r="L3" s="1400"/>
    </row>
    <row r="4" spans="1:12" ht="30" customHeight="1">
      <c r="A4" s="1396"/>
      <c r="B4" s="1401"/>
      <c r="C4" s="1401"/>
      <c r="D4" s="1403" t="s">
        <v>487</v>
      </c>
      <c r="E4" s="648" t="s">
        <v>442</v>
      </c>
      <c r="F4" s="648" t="s">
        <v>486</v>
      </c>
      <c r="G4" s="648" t="s">
        <v>442</v>
      </c>
      <c r="H4" s="648" t="s">
        <v>486</v>
      </c>
      <c r="I4" s="1401"/>
      <c r="J4" s="1406"/>
      <c r="K4" s="1094" t="s">
        <v>442</v>
      </c>
      <c r="L4" s="1094" t="s">
        <v>485</v>
      </c>
    </row>
    <row r="5" spans="1:12" ht="12.75" customHeight="1">
      <c r="A5" s="588" t="s">
        <v>269</v>
      </c>
      <c r="B5" s="647">
        <v>242</v>
      </c>
      <c r="C5" s="646">
        <v>409759364</v>
      </c>
      <c r="D5" s="646">
        <v>2749332.9606198999</v>
      </c>
      <c r="E5" s="646">
        <v>156142461</v>
      </c>
      <c r="F5" s="646">
        <v>1041794.0449942998</v>
      </c>
      <c r="G5" s="646">
        <v>107681339</v>
      </c>
      <c r="H5" s="646">
        <v>710758.57068200002</v>
      </c>
      <c r="I5" s="646">
        <v>673583164</v>
      </c>
      <c r="J5" s="646">
        <v>4501885.5762961004</v>
      </c>
      <c r="K5" s="646">
        <v>4464441</v>
      </c>
      <c r="L5" s="646">
        <v>29814.094660000002</v>
      </c>
    </row>
    <row r="6" spans="1:12" ht="14.25" customHeight="1">
      <c r="A6" s="588" t="s">
        <v>270</v>
      </c>
      <c r="B6" s="646">
        <f>SUM(B7:B17)</f>
        <v>221</v>
      </c>
      <c r="C6" s="646">
        <f t="shared" ref="C6:J6" si="0">SUM(C7:C17)</f>
        <v>332708486</v>
      </c>
      <c r="D6" s="646">
        <f t="shared" si="0"/>
        <v>2290338.9257205003</v>
      </c>
      <c r="E6" s="646">
        <f t="shared" si="0"/>
        <v>186261011</v>
      </c>
      <c r="F6" s="646">
        <f t="shared" si="0"/>
        <v>1268426.48334675</v>
      </c>
      <c r="G6" s="646">
        <f t="shared" si="0"/>
        <v>130611527</v>
      </c>
      <c r="H6" s="646">
        <f t="shared" si="0"/>
        <v>879773.56066824996</v>
      </c>
      <c r="I6" s="646">
        <f t="shared" si="0"/>
        <v>649581024</v>
      </c>
      <c r="J6" s="646">
        <f t="shared" si="0"/>
        <v>4438538.9697355004</v>
      </c>
      <c r="K6" s="645">
        <v>4790451</v>
      </c>
      <c r="L6" s="645">
        <v>32130.40956</v>
      </c>
    </row>
    <row r="7" spans="1:12" ht="14.25" customHeight="1">
      <c r="A7" s="578">
        <v>42474</v>
      </c>
      <c r="B7" s="644">
        <v>16</v>
      </c>
      <c r="C7" s="643">
        <v>29162057</v>
      </c>
      <c r="D7" s="643">
        <v>198407.92984549998</v>
      </c>
      <c r="E7" s="643">
        <v>13976664</v>
      </c>
      <c r="F7" s="643">
        <v>94180.649334750007</v>
      </c>
      <c r="G7" s="643">
        <v>8360189</v>
      </c>
      <c r="H7" s="643">
        <v>55742.221703500007</v>
      </c>
      <c r="I7" s="643">
        <v>51498910</v>
      </c>
      <c r="J7" s="643">
        <v>348330.80088375002</v>
      </c>
      <c r="K7" s="643">
        <v>4111903</v>
      </c>
      <c r="L7" s="643">
        <v>27563.369409999999</v>
      </c>
    </row>
    <row r="8" spans="1:12" ht="14.25" customHeight="1">
      <c r="A8" s="578">
        <v>42504</v>
      </c>
      <c r="B8" s="644">
        <v>22</v>
      </c>
      <c r="C8" s="643">
        <v>33368426</v>
      </c>
      <c r="D8" s="643">
        <v>230308.74157675001</v>
      </c>
      <c r="E8" s="643">
        <v>16833646</v>
      </c>
      <c r="F8" s="643">
        <v>114168.66284125</v>
      </c>
      <c r="G8" s="643">
        <v>12241448</v>
      </c>
      <c r="H8" s="643">
        <v>82119.13892225</v>
      </c>
      <c r="I8" s="643">
        <v>62443520</v>
      </c>
      <c r="J8" s="643">
        <v>426596.54334024998</v>
      </c>
      <c r="K8" s="643">
        <v>4058007</v>
      </c>
      <c r="L8" s="643">
        <v>27555.97092</v>
      </c>
    </row>
    <row r="9" spans="1:12" ht="14.25" customHeight="1">
      <c r="A9" s="578">
        <v>42537</v>
      </c>
      <c r="B9" s="644">
        <v>22</v>
      </c>
      <c r="C9" s="643">
        <v>45774934</v>
      </c>
      <c r="D9" s="643">
        <v>320800.39587975002</v>
      </c>
      <c r="E9" s="643">
        <v>18936894</v>
      </c>
      <c r="F9" s="643">
        <v>129292.9032475</v>
      </c>
      <c r="G9" s="643">
        <v>14504063</v>
      </c>
      <c r="H9" s="643">
        <v>97574.452069999999</v>
      </c>
      <c r="I9" s="643">
        <v>79215891</v>
      </c>
      <c r="J9" s="643">
        <v>547667.75119724998</v>
      </c>
      <c r="K9" s="643">
        <v>3922579</v>
      </c>
      <c r="L9" s="643">
        <v>26709.311719999998</v>
      </c>
    </row>
    <row r="10" spans="1:12" ht="14.25" customHeight="1">
      <c r="A10" s="578">
        <v>42567</v>
      </c>
      <c r="B10" s="644">
        <v>20</v>
      </c>
      <c r="C10" s="643">
        <v>23757025</v>
      </c>
      <c r="D10" s="643">
        <v>165256.01961849999</v>
      </c>
      <c r="E10" s="643">
        <v>14168548</v>
      </c>
      <c r="F10" s="643">
        <v>96619.162553500006</v>
      </c>
      <c r="G10" s="643">
        <v>7926039</v>
      </c>
      <c r="H10" s="643">
        <v>53363.462824249997</v>
      </c>
      <c r="I10" s="643">
        <v>45851612</v>
      </c>
      <c r="J10" s="643">
        <v>315238.64499624999</v>
      </c>
      <c r="K10" s="643">
        <v>3981914</v>
      </c>
      <c r="L10" s="643">
        <v>26890.606370000001</v>
      </c>
    </row>
    <row r="11" spans="1:12" ht="14.25" customHeight="1">
      <c r="A11" s="578">
        <v>42598</v>
      </c>
      <c r="B11" s="638">
        <v>21</v>
      </c>
      <c r="C11" s="638">
        <v>24649243</v>
      </c>
      <c r="D11" s="638">
        <v>169809.17376275</v>
      </c>
      <c r="E11" s="638">
        <v>14378312</v>
      </c>
      <c r="F11" s="638">
        <v>97635.572318249993</v>
      </c>
      <c r="G11" s="638">
        <v>10219690</v>
      </c>
      <c r="H11" s="638">
        <v>68560.711646249998</v>
      </c>
      <c r="I11" s="642">
        <v>49247245</v>
      </c>
      <c r="J11" s="638">
        <v>336005.45772725</v>
      </c>
      <c r="K11" s="638">
        <v>4912897</v>
      </c>
      <c r="L11" s="638">
        <v>33133.024279999998</v>
      </c>
    </row>
    <row r="12" spans="1:12" ht="14.25" customHeight="1">
      <c r="A12" s="578">
        <v>42629</v>
      </c>
      <c r="B12" s="641">
        <v>20</v>
      </c>
      <c r="C12" s="638">
        <v>29838524</v>
      </c>
      <c r="D12" s="638">
        <v>203859.67027100001</v>
      </c>
      <c r="E12" s="638">
        <v>19509342</v>
      </c>
      <c r="F12" s="638">
        <v>131876.854682</v>
      </c>
      <c r="G12" s="638">
        <v>13077460</v>
      </c>
      <c r="H12" s="638">
        <v>87559.085652249996</v>
      </c>
      <c r="I12" s="639">
        <v>62425326</v>
      </c>
      <c r="J12" s="638">
        <v>423295.61060525</v>
      </c>
      <c r="K12" s="638">
        <v>5216098</v>
      </c>
      <c r="L12" s="638">
        <v>35044.205062170004</v>
      </c>
    </row>
    <row r="13" spans="1:12" ht="14.25" customHeight="1">
      <c r="A13" s="578">
        <v>42659</v>
      </c>
      <c r="B13" s="640">
        <v>19</v>
      </c>
      <c r="C13" s="638">
        <v>22860864</v>
      </c>
      <c r="D13" s="638">
        <v>156253.26739774999</v>
      </c>
      <c r="E13" s="638">
        <v>12875272</v>
      </c>
      <c r="F13" s="638">
        <v>86951.972958500002</v>
      </c>
      <c r="G13" s="638">
        <v>9055495</v>
      </c>
      <c r="H13" s="638">
        <v>60623.379810749997</v>
      </c>
      <c r="I13" s="639">
        <v>44791631</v>
      </c>
      <c r="J13" s="638">
        <v>303828.62016699999</v>
      </c>
      <c r="K13" s="638">
        <v>4289463</v>
      </c>
      <c r="L13" s="638">
        <v>28855.705320000001</v>
      </c>
    </row>
    <row r="14" spans="1:12" ht="14.25" customHeight="1">
      <c r="A14" s="578">
        <v>42690</v>
      </c>
      <c r="B14" s="640">
        <v>21</v>
      </c>
      <c r="C14" s="638">
        <v>43427973</v>
      </c>
      <c r="D14" s="638">
        <v>297746.05085599999</v>
      </c>
      <c r="E14" s="638">
        <v>20548826</v>
      </c>
      <c r="F14" s="638">
        <v>140617.79759500001</v>
      </c>
      <c r="G14" s="638">
        <v>17111365</v>
      </c>
      <c r="H14" s="638">
        <v>115645.22427725</v>
      </c>
      <c r="I14" s="639">
        <v>81088164</v>
      </c>
      <c r="J14" s="638">
        <v>554009.07272824994</v>
      </c>
      <c r="K14" s="638">
        <v>4666026</v>
      </c>
      <c r="L14" s="638">
        <v>32050.19169</v>
      </c>
    </row>
    <row r="15" spans="1:12" ht="14.25" customHeight="1">
      <c r="A15" s="578">
        <v>42720</v>
      </c>
      <c r="B15" s="640">
        <v>21</v>
      </c>
      <c r="C15" s="638">
        <v>28047830</v>
      </c>
      <c r="D15" s="638">
        <v>192173.38561975001</v>
      </c>
      <c r="E15" s="638">
        <v>21491418</v>
      </c>
      <c r="F15" s="638">
        <v>147483.15750224999</v>
      </c>
      <c r="G15" s="638">
        <v>14577575</v>
      </c>
      <c r="H15" s="638">
        <v>99072.381813500004</v>
      </c>
      <c r="I15" s="639">
        <v>64116823</v>
      </c>
      <c r="J15" s="638">
        <v>438728.92493550002</v>
      </c>
      <c r="K15" s="638">
        <v>4389460</v>
      </c>
      <c r="L15" s="638">
        <v>29902.58108</v>
      </c>
    </row>
    <row r="16" spans="1:12" ht="14.25" customHeight="1">
      <c r="A16" s="578">
        <v>42751</v>
      </c>
      <c r="B16" s="640">
        <v>21</v>
      </c>
      <c r="C16" s="638">
        <v>27409931</v>
      </c>
      <c r="D16" s="638">
        <v>189460.60318899999</v>
      </c>
      <c r="E16" s="638">
        <v>17403838</v>
      </c>
      <c r="F16" s="638">
        <v>119821.47570625</v>
      </c>
      <c r="G16" s="638">
        <v>12019003</v>
      </c>
      <c r="H16" s="638">
        <v>81912.140379999997</v>
      </c>
      <c r="I16" s="639">
        <v>56832772</v>
      </c>
      <c r="J16" s="638">
        <v>391194.21927524998</v>
      </c>
      <c r="K16" s="638">
        <v>3919780</v>
      </c>
      <c r="L16" s="638">
        <v>26732.544829999999</v>
      </c>
    </row>
    <row r="17" spans="1:15" ht="14.25" customHeight="1">
      <c r="A17" s="578">
        <v>42782</v>
      </c>
      <c r="B17" s="640">
        <v>18</v>
      </c>
      <c r="C17" s="638">
        <v>24411679</v>
      </c>
      <c r="D17" s="638">
        <v>166263.68770375001</v>
      </c>
      <c r="E17" s="638">
        <v>16138251</v>
      </c>
      <c r="F17" s="638">
        <v>109778.2746075</v>
      </c>
      <c r="G17" s="638">
        <v>11519200</v>
      </c>
      <c r="H17" s="638">
        <v>77601.361568249995</v>
      </c>
      <c r="I17" s="639">
        <v>52069130</v>
      </c>
      <c r="J17" s="638">
        <v>353643.32387949998</v>
      </c>
      <c r="K17" s="638">
        <v>4790451</v>
      </c>
      <c r="L17" s="638">
        <v>32130.40956</v>
      </c>
    </row>
    <row r="18" spans="1:15" ht="12.75" customHeight="1">
      <c r="A18" s="1392" t="s">
        <v>484</v>
      </c>
      <c r="B18" s="1392"/>
      <c r="C18" s="1392"/>
      <c r="D18" s="1392"/>
      <c r="E18" s="1392"/>
      <c r="F18" s="1392"/>
      <c r="G18" s="1392"/>
      <c r="H18" s="1392"/>
      <c r="I18" s="1392"/>
      <c r="J18" s="1392"/>
      <c r="K18" s="1392"/>
      <c r="L18" s="1392"/>
    </row>
    <row r="19" spans="1:15" s="487" customFormat="1" ht="12.75" customHeight="1">
      <c r="A19" s="1341" t="s">
        <v>769</v>
      </c>
      <c r="B19" s="1341"/>
      <c r="C19" s="1341"/>
      <c r="D19" s="1341"/>
      <c r="E19" s="1341"/>
      <c r="F19" s="1341"/>
      <c r="O19" s="635"/>
    </row>
    <row r="20" spans="1:15">
      <c r="A20" s="637" t="s">
        <v>236</v>
      </c>
    </row>
    <row r="28" spans="1:15">
      <c r="J28" s="636"/>
    </row>
  </sheetData>
  <mergeCells count="15">
    <mergeCell ref="A18:L18"/>
    <mergeCell ref="A19:F19"/>
    <mergeCell ref="A1:L1"/>
    <mergeCell ref="A2:A4"/>
    <mergeCell ref="C2:D2"/>
    <mergeCell ref="E2:H2"/>
    <mergeCell ref="I2:J2"/>
    <mergeCell ref="B3:B4"/>
    <mergeCell ref="C3:C4"/>
    <mergeCell ref="D3:D4"/>
    <mergeCell ref="E3:F3"/>
    <mergeCell ref="G3:H3"/>
    <mergeCell ref="I3:I4"/>
    <mergeCell ref="J3:J4"/>
    <mergeCell ref="K3:L3"/>
  </mergeCells>
  <pageMargins left="0.75" right="0.75" top="1" bottom="1" header="0.5" footer="0.5"/>
  <pageSetup orientation="landscape" r:id="rId1"/>
  <headerFooter alignWithMargins="0"/>
</worksheet>
</file>

<file path=xl/worksheets/sheet39.xml><?xml version="1.0" encoding="utf-8"?>
<worksheet xmlns="http://schemas.openxmlformats.org/spreadsheetml/2006/main" xmlns:r="http://schemas.openxmlformats.org/officeDocument/2006/relationships">
  <sheetPr codeName="Sheet39">
    <tabColor rgb="FF92D050"/>
  </sheetPr>
  <dimension ref="A1:M22"/>
  <sheetViews>
    <sheetView zoomScaleSheetLayoutView="110" workbookViewId="0">
      <selection activeCell="K22" sqref="K22"/>
    </sheetView>
  </sheetViews>
  <sheetFormatPr defaultRowHeight="15"/>
  <cols>
    <col min="1" max="1" width="7.7109375" style="649" customWidth="1"/>
    <col min="2" max="2" width="7.5703125" style="649" customWidth="1"/>
    <col min="3" max="3" width="10.85546875" style="649" customWidth="1"/>
    <col min="4" max="4" width="9.140625" style="649" customWidth="1"/>
    <col min="5" max="8" width="9.5703125" style="649" customWidth="1"/>
    <col min="9" max="9" width="11.7109375" style="649" customWidth="1"/>
    <col min="10" max="10" width="9.5703125" style="649" customWidth="1"/>
    <col min="11" max="11" width="9.42578125" style="649" customWidth="1"/>
    <col min="12" max="12" width="9.140625" style="649" customWidth="1"/>
    <col min="13" max="256" width="8.85546875" style="649"/>
    <col min="257" max="257" width="12.140625" style="649" customWidth="1"/>
    <col min="258" max="258" width="7.85546875" style="649" customWidth="1"/>
    <col min="259" max="259" width="11.28515625" style="649" customWidth="1"/>
    <col min="260" max="260" width="9.140625" style="649" customWidth="1"/>
    <col min="261" max="261" width="10" style="649" customWidth="1"/>
    <col min="262" max="262" width="9" style="649" customWidth="1"/>
    <col min="263" max="263" width="9.85546875" style="649" customWidth="1"/>
    <col min="264" max="264" width="9.5703125" style="649" customWidth="1"/>
    <col min="265" max="265" width="11.7109375" style="649" customWidth="1"/>
    <col min="266" max="266" width="9.5703125" style="649" customWidth="1"/>
    <col min="267" max="267" width="10.140625" style="649" customWidth="1"/>
    <col min="268" max="268" width="9.7109375" style="649" customWidth="1"/>
    <col min="269" max="512" width="8.85546875" style="649"/>
    <col min="513" max="513" width="12.140625" style="649" customWidth="1"/>
    <col min="514" max="514" width="7.85546875" style="649" customWidth="1"/>
    <col min="515" max="515" width="11.28515625" style="649" customWidth="1"/>
    <col min="516" max="516" width="9.140625" style="649" customWidth="1"/>
    <col min="517" max="517" width="10" style="649" customWidth="1"/>
    <col min="518" max="518" width="9" style="649" customWidth="1"/>
    <col min="519" max="519" width="9.85546875" style="649" customWidth="1"/>
    <col min="520" max="520" width="9.5703125" style="649" customWidth="1"/>
    <col min="521" max="521" width="11.7109375" style="649" customWidth="1"/>
    <col min="522" max="522" width="9.5703125" style="649" customWidth="1"/>
    <col min="523" max="523" width="10.140625" style="649" customWidth="1"/>
    <col min="524" max="524" width="9.7109375" style="649" customWidth="1"/>
    <col min="525" max="768" width="8.85546875" style="649"/>
    <col min="769" max="769" width="12.140625" style="649" customWidth="1"/>
    <col min="770" max="770" width="7.85546875" style="649" customWidth="1"/>
    <col min="771" max="771" width="11.28515625" style="649" customWidth="1"/>
    <col min="772" max="772" width="9.140625" style="649" customWidth="1"/>
    <col min="773" max="773" width="10" style="649" customWidth="1"/>
    <col min="774" max="774" width="9" style="649" customWidth="1"/>
    <col min="775" max="775" width="9.85546875" style="649" customWidth="1"/>
    <col min="776" max="776" width="9.5703125" style="649" customWidth="1"/>
    <col min="777" max="777" width="11.7109375" style="649" customWidth="1"/>
    <col min="778" max="778" width="9.5703125" style="649" customWidth="1"/>
    <col min="779" max="779" width="10.140625" style="649" customWidth="1"/>
    <col min="780" max="780" width="9.7109375" style="649" customWidth="1"/>
    <col min="781" max="1024" width="8.85546875" style="649"/>
    <col min="1025" max="1025" width="12.140625" style="649" customWidth="1"/>
    <col min="1026" max="1026" width="7.85546875" style="649" customWidth="1"/>
    <col min="1027" max="1027" width="11.28515625" style="649" customWidth="1"/>
    <col min="1028" max="1028" width="9.140625" style="649" customWidth="1"/>
    <col min="1029" max="1029" width="10" style="649" customWidth="1"/>
    <col min="1030" max="1030" width="9" style="649" customWidth="1"/>
    <col min="1031" max="1031" width="9.85546875" style="649" customWidth="1"/>
    <col min="1032" max="1032" width="9.5703125" style="649" customWidth="1"/>
    <col min="1033" max="1033" width="11.7109375" style="649" customWidth="1"/>
    <col min="1034" max="1034" width="9.5703125" style="649" customWidth="1"/>
    <col min="1035" max="1035" width="10.140625" style="649" customWidth="1"/>
    <col min="1036" max="1036" width="9.7109375" style="649" customWidth="1"/>
    <col min="1037" max="1280" width="8.85546875" style="649"/>
    <col min="1281" max="1281" width="12.140625" style="649" customWidth="1"/>
    <col min="1282" max="1282" width="7.85546875" style="649" customWidth="1"/>
    <col min="1283" max="1283" width="11.28515625" style="649" customWidth="1"/>
    <col min="1284" max="1284" width="9.140625" style="649" customWidth="1"/>
    <col min="1285" max="1285" width="10" style="649" customWidth="1"/>
    <col min="1286" max="1286" width="9" style="649" customWidth="1"/>
    <col min="1287" max="1287" width="9.85546875" style="649" customWidth="1"/>
    <col min="1288" max="1288" width="9.5703125" style="649" customWidth="1"/>
    <col min="1289" max="1289" width="11.7109375" style="649" customWidth="1"/>
    <col min="1290" max="1290" width="9.5703125" style="649" customWidth="1"/>
    <col min="1291" max="1291" width="10.140625" style="649" customWidth="1"/>
    <col min="1292" max="1292" width="9.7109375" style="649" customWidth="1"/>
    <col min="1293" max="1536" width="8.85546875" style="649"/>
    <col min="1537" max="1537" width="12.140625" style="649" customWidth="1"/>
    <col min="1538" max="1538" width="7.85546875" style="649" customWidth="1"/>
    <col min="1539" max="1539" width="11.28515625" style="649" customWidth="1"/>
    <col min="1540" max="1540" width="9.140625" style="649" customWidth="1"/>
    <col min="1541" max="1541" width="10" style="649" customWidth="1"/>
    <col min="1542" max="1542" width="9" style="649" customWidth="1"/>
    <col min="1543" max="1543" width="9.85546875" style="649" customWidth="1"/>
    <col min="1544" max="1544" width="9.5703125" style="649" customWidth="1"/>
    <col min="1545" max="1545" width="11.7109375" style="649" customWidth="1"/>
    <col min="1546" max="1546" width="9.5703125" style="649" customWidth="1"/>
    <col min="1547" max="1547" width="10.140625" style="649" customWidth="1"/>
    <col min="1548" max="1548" width="9.7109375" style="649" customWidth="1"/>
    <col min="1549" max="1792" width="8.85546875" style="649"/>
    <col min="1793" max="1793" width="12.140625" style="649" customWidth="1"/>
    <col min="1794" max="1794" width="7.85546875" style="649" customWidth="1"/>
    <col min="1795" max="1795" width="11.28515625" style="649" customWidth="1"/>
    <col min="1796" max="1796" width="9.140625" style="649" customWidth="1"/>
    <col min="1797" max="1797" width="10" style="649" customWidth="1"/>
    <col min="1798" max="1798" width="9" style="649" customWidth="1"/>
    <col min="1799" max="1799" width="9.85546875" style="649" customWidth="1"/>
    <col min="1800" max="1800" width="9.5703125" style="649" customWidth="1"/>
    <col min="1801" max="1801" width="11.7109375" style="649" customWidth="1"/>
    <col min="1802" max="1802" width="9.5703125" style="649" customWidth="1"/>
    <col min="1803" max="1803" width="10.140625" style="649" customWidth="1"/>
    <col min="1804" max="1804" width="9.7109375" style="649" customWidth="1"/>
    <col min="1805" max="2048" width="8.85546875" style="649"/>
    <col min="2049" max="2049" width="12.140625" style="649" customWidth="1"/>
    <col min="2050" max="2050" width="7.85546875" style="649" customWidth="1"/>
    <col min="2051" max="2051" width="11.28515625" style="649" customWidth="1"/>
    <col min="2052" max="2052" width="9.140625" style="649" customWidth="1"/>
    <col min="2053" max="2053" width="10" style="649" customWidth="1"/>
    <col min="2054" max="2054" width="9" style="649" customWidth="1"/>
    <col min="2055" max="2055" width="9.85546875" style="649" customWidth="1"/>
    <col min="2056" max="2056" width="9.5703125" style="649" customWidth="1"/>
    <col min="2057" max="2057" width="11.7109375" style="649" customWidth="1"/>
    <col min="2058" max="2058" width="9.5703125" style="649" customWidth="1"/>
    <col min="2059" max="2059" width="10.140625" style="649" customWidth="1"/>
    <col min="2060" max="2060" width="9.7109375" style="649" customWidth="1"/>
    <col min="2061" max="2304" width="8.85546875" style="649"/>
    <col min="2305" max="2305" width="12.140625" style="649" customWidth="1"/>
    <col min="2306" max="2306" width="7.85546875" style="649" customWidth="1"/>
    <col min="2307" max="2307" width="11.28515625" style="649" customWidth="1"/>
    <col min="2308" max="2308" width="9.140625" style="649" customWidth="1"/>
    <col min="2309" max="2309" width="10" style="649" customWidth="1"/>
    <col min="2310" max="2310" width="9" style="649" customWidth="1"/>
    <col min="2311" max="2311" width="9.85546875" style="649" customWidth="1"/>
    <col min="2312" max="2312" width="9.5703125" style="649" customWidth="1"/>
    <col min="2313" max="2313" width="11.7109375" style="649" customWidth="1"/>
    <col min="2314" max="2314" width="9.5703125" style="649" customWidth="1"/>
    <col min="2315" max="2315" width="10.140625" style="649" customWidth="1"/>
    <col min="2316" max="2316" width="9.7109375" style="649" customWidth="1"/>
    <col min="2317" max="2560" width="8.85546875" style="649"/>
    <col min="2561" max="2561" width="12.140625" style="649" customWidth="1"/>
    <col min="2562" max="2562" width="7.85546875" style="649" customWidth="1"/>
    <col min="2563" max="2563" width="11.28515625" style="649" customWidth="1"/>
    <col min="2564" max="2564" width="9.140625" style="649" customWidth="1"/>
    <col min="2565" max="2565" width="10" style="649" customWidth="1"/>
    <col min="2566" max="2566" width="9" style="649" customWidth="1"/>
    <col min="2567" max="2567" width="9.85546875" style="649" customWidth="1"/>
    <col min="2568" max="2568" width="9.5703125" style="649" customWidth="1"/>
    <col min="2569" max="2569" width="11.7109375" style="649" customWidth="1"/>
    <col min="2570" max="2570" width="9.5703125" style="649" customWidth="1"/>
    <col min="2571" max="2571" width="10.140625" style="649" customWidth="1"/>
    <col min="2572" max="2572" width="9.7109375" style="649" customWidth="1"/>
    <col min="2573" max="2816" width="8.85546875" style="649"/>
    <col min="2817" max="2817" width="12.140625" style="649" customWidth="1"/>
    <col min="2818" max="2818" width="7.85546875" style="649" customWidth="1"/>
    <col min="2819" max="2819" width="11.28515625" style="649" customWidth="1"/>
    <col min="2820" max="2820" width="9.140625" style="649" customWidth="1"/>
    <col min="2821" max="2821" width="10" style="649" customWidth="1"/>
    <col min="2822" max="2822" width="9" style="649" customWidth="1"/>
    <col min="2823" max="2823" width="9.85546875" style="649" customWidth="1"/>
    <col min="2824" max="2824" width="9.5703125" style="649" customWidth="1"/>
    <col min="2825" max="2825" width="11.7109375" style="649" customWidth="1"/>
    <col min="2826" max="2826" width="9.5703125" style="649" customWidth="1"/>
    <col min="2827" max="2827" width="10.140625" style="649" customWidth="1"/>
    <col min="2828" max="2828" width="9.7109375" style="649" customWidth="1"/>
    <col min="2829" max="3072" width="8.85546875" style="649"/>
    <col min="3073" max="3073" width="12.140625" style="649" customWidth="1"/>
    <col min="3074" max="3074" width="7.85546875" style="649" customWidth="1"/>
    <col min="3075" max="3075" width="11.28515625" style="649" customWidth="1"/>
    <col min="3076" max="3076" width="9.140625" style="649" customWidth="1"/>
    <col min="3077" max="3077" width="10" style="649" customWidth="1"/>
    <col min="3078" max="3078" width="9" style="649" customWidth="1"/>
    <col min="3079" max="3079" width="9.85546875" style="649" customWidth="1"/>
    <col min="3080" max="3080" width="9.5703125" style="649" customWidth="1"/>
    <col min="3081" max="3081" width="11.7109375" style="649" customWidth="1"/>
    <col min="3082" max="3082" width="9.5703125" style="649" customWidth="1"/>
    <col min="3083" max="3083" width="10.140625" style="649" customWidth="1"/>
    <col min="3084" max="3084" width="9.7109375" style="649" customWidth="1"/>
    <col min="3085" max="3328" width="8.85546875" style="649"/>
    <col min="3329" max="3329" width="12.140625" style="649" customWidth="1"/>
    <col min="3330" max="3330" width="7.85546875" style="649" customWidth="1"/>
    <col min="3331" max="3331" width="11.28515625" style="649" customWidth="1"/>
    <col min="3332" max="3332" width="9.140625" style="649" customWidth="1"/>
    <col min="3333" max="3333" width="10" style="649" customWidth="1"/>
    <col min="3334" max="3334" width="9" style="649" customWidth="1"/>
    <col min="3335" max="3335" width="9.85546875" style="649" customWidth="1"/>
    <col min="3336" max="3336" width="9.5703125" style="649" customWidth="1"/>
    <col min="3337" max="3337" width="11.7109375" style="649" customWidth="1"/>
    <col min="3338" max="3338" width="9.5703125" style="649" customWidth="1"/>
    <col min="3339" max="3339" width="10.140625" style="649" customWidth="1"/>
    <col min="3340" max="3340" width="9.7109375" style="649" customWidth="1"/>
    <col min="3341" max="3584" width="8.85546875" style="649"/>
    <col min="3585" max="3585" width="12.140625" style="649" customWidth="1"/>
    <col min="3586" max="3586" width="7.85546875" style="649" customWidth="1"/>
    <col min="3587" max="3587" width="11.28515625" style="649" customWidth="1"/>
    <col min="3588" max="3588" width="9.140625" style="649" customWidth="1"/>
    <col min="3589" max="3589" width="10" style="649" customWidth="1"/>
    <col min="3590" max="3590" width="9" style="649" customWidth="1"/>
    <col min="3591" max="3591" width="9.85546875" style="649" customWidth="1"/>
    <col min="3592" max="3592" width="9.5703125" style="649" customWidth="1"/>
    <col min="3593" max="3593" width="11.7109375" style="649" customWidth="1"/>
    <col min="3594" max="3594" width="9.5703125" style="649" customWidth="1"/>
    <col min="3595" max="3595" width="10.140625" style="649" customWidth="1"/>
    <col min="3596" max="3596" width="9.7109375" style="649" customWidth="1"/>
    <col min="3597" max="3840" width="8.85546875" style="649"/>
    <col min="3841" max="3841" width="12.140625" style="649" customWidth="1"/>
    <col min="3842" max="3842" width="7.85546875" style="649" customWidth="1"/>
    <col min="3843" max="3843" width="11.28515625" style="649" customWidth="1"/>
    <col min="3844" max="3844" width="9.140625" style="649" customWidth="1"/>
    <col min="3845" max="3845" width="10" style="649" customWidth="1"/>
    <col min="3846" max="3846" width="9" style="649" customWidth="1"/>
    <col min="3847" max="3847" width="9.85546875" style="649" customWidth="1"/>
    <col min="3848" max="3848" width="9.5703125" style="649" customWidth="1"/>
    <col min="3849" max="3849" width="11.7109375" style="649" customWidth="1"/>
    <col min="3850" max="3850" width="9.5703125" style="649" customWidth="1"/>
    <col min="3851" max="3851" width="10.140625" style="649" customWidth="1"/>
    <col min="3852" max="3852" width="9.7109375" style="649" customWidth="1"/>
    <col min="3853" max="4096" width="8.85546875" style="649"/>
    <col min="4097" max="4097" width="12.140625" style="649" customWidth="1"/>
    <col min="4098" max="4098" width="7.85546875" style="649" customWidth="1"/>
    <col min="4099" max="4099" width="11.28515625" style="649" customWidth="1"/>
    <col min="4100" max="4100" width="9.140625" style="649" customWidth="1"/>
    <col min="4101" max="4101" width="10" style="649" customWidth="1"/>
    <col min="4102" max="4102" width="9" style="649" customWidth="1"/>
    <col min="4103" max="4103" width="9.85546875" style="649" customWidth="1"/>
    <col min="4104" max="4104" width="9.5703125" style="649" customWidth="1"/>
    <col min="4105" max="4105" width="11.7109375" style="649" customWidth="1"/>
    <col min="4106" max="4106" width="9.5703125" style="649" customWidth="1"/>
    <col min="4107" max="4107" width="10.140625" style="649" customWidth="1"/>
    <col min="4108" max="4108" width="9.7109375" style="649" customWidth="1"/>
    <col min="4109" max="4352" width="8.85546875" style="649"/>
    <col min="4353" max="4353" width="12.140625" style="649" customWidth="1"/>
    <col min="4354" max="4354" width="7.85546875" style="649" customWidth="1"/>
    <col min="4355" max="4355" width="11.28515625" style="649" customWidth="1"/>
    <col min="4356" max="4356" width="9.140625" style="649" customWidth="1"/>
    <col min="4357" max="4357" width="10" style="649" customWidth="1"/>
    <col min="4358" max="4358" width="9" style="649" customWidth="1"/>
    <col min="4359" max="4359" width="9.85546875" style="649" customWidth="1"/>
    <col min="4360" max="4360" width="9.5703125" style="649" customWidth="1"/>
    <col min="4361" max="4361" width="11.7109375" style="649" customWidth="1"/>
    <col min="4362" max="4362" width="9.5703125" style="649" customWidth="1"/>
    <col min="4363" max="4363" width="10.140625" style="649" customWidth="1"/>
    <col min="4364" max="4364" width="9.7109375" style="649" customWidth="1"/>
    <col min="4365" max="4608" width="8.85546875" style="649"/>
    <col min="4609" max="4609" width="12.140625" style="649" customWidth="1"/>
    <col min="4610" max="4610" width="7.85546875" style="649" customWidth="1"/>
    <col min="4611" max="4611" width="11.28515625" style="649" customWidth="1"/>
    <col min="4612" max="4612" width="9.140625" style="649" customWidth="1"/>
    <col min="4613" max="4613" width="10" style="649" customWidth="1"/>
    <col min="4614" max="4614" width="9" style="649" customWidth="1"/>
    <col min="4615" max="4615" width="9.85546875" style="649" customWidth="1"/>
    <col min="4616" max="4616" width="9.5703125" style="649" customWidth="1"/>
    <col min="4617" max="4617" width="11.7109375" style="649" customWidth="1"/>
    <col min="4618" max="4618" width="9.5703125" style="649" customWidth="1"/>
    <col min="4619" max="4619" width="10.140625" style="649" customWidth="1"/>
    <col min="4620" max="4620" width="9.7109375" style="649" customWidth="1"/>
    <col min="4621" max="4864" width="8.85546875" style="649"/>
    <col min="4865" max="4865" width="12.140625" style="649" customWidth="1"/>
    <col min="4866" max="4866" width="7.85546875" style="649" customWidth="1"/>
    <col min="4867" max="4867" width="11.28515625" style="649" customWidth="1"/>
    <col min="4868" max="4868" width="9.140625" style="649" customWidth="1"/>
    <col min="4869" max="4869" width="10" style="649" customWidth="1"/>
    <col min="4870" max="4870" width="9" style="649" customWidth="1"/>
    <col min="4871" max="4871" width="9.85546875" style="649" customWidth="1"/>
    <col min="4872" max="4872" width="9.5703125" style="649" customWidth="1"/>
    <col min="4873" max="4873" width="11.7109375" style="649" customWidth="1"/>
    <col min="4874" max="4874" width="9.5703125" style="649" customWidth="1"/>
    <col min="4875" max="4875" width="10.140625" style="649" customWidth="1"/>
    <col min="4876" max="4876" width="9.7109375" style="649" customWidth="1"/>
    <col min="4877" max="5120" width="8.85546875" style="649"/>
    <col min="5121" max="5121" width="12.140625" style="649" customWidth="1"/>
    <col min="5122" max="5122" width="7.85546875" style="649" customWidth="1"/>
    <col min="5123" max="5123" width="11.28515625" style="649" customWidth="1"/>
    <col min="5124" max="5124" width="9.140625" style="649" customWidth="1"/>
    <col min="5125" max="5125" width="10" style="649" customWidth="1"/>
    <col min="5126" max="5126" width="9" style="649" customWidth="1"/>
    <col min="5127" max="5127" width="9.85546875" style="649" customWidth="1"/>
    <col min="5128" max="5128" width="9.5703125" style="649" customWidth="1"/>
    <col min="5129" max="5129" width="11.7109375" style="649" customWidth="1"/>
    <col min="5130" max="5130" width="9.5703125" style="649" customWidth="1"/>
    <col min="5131" max="5131" width="10.140625" style="649" customWidth="1"/>
    <col min="5132" max="5132" width="9.7109375" style="649" customWidth="1"/>
    <col min="5133" max="5376" width="8.85546875" style="649"/>
    <col min="5377" max="5377" width="12.140625" style="649" customWidth="1"/>
    <col min="5378" max="5378" width="7.85546875" style="649" customWidth="1"/>
    <col min="5379" max="5379" width="11.28515625" style="649" customWidth="1"/>
    <col min="5380" max="5380" width="9.140625" style="649" customWidth="1"/>
    <col min="5381" max="5381" width="10" style="649" customWidth="1"/>
    <col min="5382" max="5382" width="9" style="649" customWidth="1"/>
    <col min="5383" max="5383" width="9.85546875" style="649" customWidth="1"/>
    <col min="5384" max="5384" width="9.5703125" style="649" customWidth="1"/>
    <col min="5385" max="5385" width="11.7109375" style="649" customWidth="1"/>
    <col min="5386" max="5386" width="9.5703125" style="649" customWidth="1"/>
    <col min="5387" max="5387" width="10.140625" style="649" customWidth="1"/>
    <col min="5388" max="5388" width="9.7109375" style="649" customWidth="1"/>
    <col min="5389" max="5632" width="8.85546875" style="649"/>
    <col min="5633" max="5633" width="12.140625" style="649" customWidth="1"/>
    <col min="5634" max="5634" width="7.85546875" style="649" customWidth="1"/>
    <col min="5635" max="5635" width="11.28515625" style="649" customWidth="1"/>
    <col min="5636" max="5636" width="9.140625" style="649" customWidth="1"/>
    <col min="5637" max="5637" width="10" style="649" customWidth="1"/>
    <col min="5638" max="5638" width="9" style="649" customWidth="1"/>
    <col min="5639" max="5639" width="9.85546875" style="649" customWidth="1"/>
    <col min="5640" max="5640" width="9.5703125" style="649" customWidth="1"/>
    <col min="5641" max="5641" width="11.7109375" style="649" customWidth="1"/>
    <col min="5642" max="5642" width="9.5703125" style="649" customWidth="1"/>
    <col min="5643" max="5643" width="10.140625" style="649" customWidth="1"/>
    <col min="5644" max="5644" width="9.7109375" style="649" customWidth="1"/>
    <col min="5645" max="5888" width="8.85546875" style="649"/>
    <col min="5889" max="5889" width="12.140625" style="649" customWidth="1"/>
    <col min="5890" max="5890" width="7.85546875" style="649" customWidth="1"/>
    <col min="5891" max="5891" width="11.28515625" style="649" customWidth="1"/>
    <col min="5892" max="5892" width="9.140625" style="649" customWidth="1"/>
    <col min="5893" max="5893" width="10" style="649" customWidth="1"/>
    <col min="5894" max="5894" width="9" style="649" customWidth="1"/>
    <col min="5895" max="5895" width="9.85546875" style="649" customWidth="1"/>
    <col min="5896" max="5896" width="9.5703125" style="649" customWidth="1"/>
    <col min="5897" max="5897" width="11.7109375" style="649" customWidth="1"/>
    <col min="5898" max="5898" width="9.5703125" style="649" customWidth="1"/>
    <col min="5899" max="5899" width="10.140625" style="649" customWidth="1"/>
    <col min="5900" max="5900" width="9.7109375" style="649" customWidth="1"/>
    <col min="5901" max="6144" width="8.85546875" style="649"/>
    <col min="6145" max="6145" width="12.140625" style="649" customWidth="1"/>
    <col min="6146" max="6146" width="7.85546875" style="649" customWidth="1"/>
    <col min="6147" max="6147" width="11.28515625" style="649" customWidth="1"/>
    <col min="6148" max="6148" width="9.140625" style="649" customWidth="1"/>
    <col min="6149" max="6149" width="10" style="649" customWidth="1"/>
    <col min="6150" max="6150" width="9" style="649" customWidth="1"/>
    <col min="6151" max="6151" width="9.85546875" style="649" customWidth="1"/>
    <col min="6152" max="6152" width="9.5703125" style="649" customWidth="1"/>
    <col min="6153" max="6153" width="11.7109375" style="649" customWidth="1"/>
    <col min="6154" max="6154" width="9.5703125" style="649" customWidth="1"/>
    <col min="6155" max="6155" width="10.140625" style="649" customWidth="1"/>
    <col min="6156" max="6156" width="9.7109375" style="649" customWidth="1"/>
    <col min="6157" max="6400" width="8.85546875" style="649"/>
    <col min="6401" max="6401" width="12.140625" style="649" customWidth="1"/>
    <col min="6402" max="6402" width="7.85546875" style="649" customWidth="1"/>
    <col min="6403" max="6403" width="11.28515625" style="649" customWidth="1"/>
    <col min="6404" max="6404" width="9.140625" style="649" customWidth="1"/>
    <col min="6405" max="6405" width="10" style="649" customWidth="1"/>
    <col min="6406" max="6406" width="9" style="649" customWidth="1"/>
    <col min="6407" max="6407" width="9.85546875" style="649" customWidth="1"/>
    <col min="6408" max="6408" width="9.5703125" style="649" customWidth="1"/>
    <col min="6409" max="6409" width="11.7109375" style="649" customWidth="1"/>
    <col min="6410" max="6410" width="9.5703125" style="649" customWidth="1"/>
    <col min="6411" max="6411" width="10.140625" style="649" customWidth="1"/>
    <col min="6412" max="6412" width="9.7109375" style="649" customWidth="1"/>
    <col min="6413" max="6656" width="8.85546875" style="649"/>
    <col min="6657" max="6657" width="12.140625" style="649" customWidth="1"/>
    <col min="6658" max="6658" width="7.85546875" style="649" customWidth="1"/>
    <col min="6659" max="6659" width="11.28515625" style="649" customWidth="1"/>
    <col min="6660" max="6660" width="9.140625" style="649" customWidth="1"/>
    <col min="6661" max="6661" width="10" style="649" customWidth="1"/>
    <col min="6662" max="6662" width="9" style="649" customWidth="1"/>
    <col min="6663" max="6663" width="9.85546875" style="649" customWidth="1"/>
    <col min="6664" max="6664" width="9.5703125" style="649" customWidth="1"/>
    <col min="6665" max="6665" width="11.7109375" style="649" customWidth="1"/>
    <col min="6666" max="6666" width="9.5703125" style="649" customWidth="1"/>
    <col min="6667" max="6667" width="10.140625" style="649" customWidth="1"/>
    <col min="6668" max="6668" width="9.7109375" style="649" customWidth="1"/>
    <col min="6669" max="6912" width="8.85546875" style="649"/>
    <col min="6913" max="6913" width="12.140625" style="649" customWidth="1"/>
    <col min="6914" max="6914" width="7.85546875" style="649" customWidth="1"/>
    <col min="6915" max="6915" width="11.28515625" style="649" customWidth="1"/>
    <col min="6916" max="6916" width="9.140625" style="649" customWidth="1"/>
    <col min="6917" max="6917" width="10" style="649" customWidth="1"/>
    <col min="6918" max="6918" width="9" style="649" customWidth="1"/>
    <col min="6919" max="6919" width="9.85546875" style="649" customWidth="1"/>
    <col min="6920" max="6920" width="9.5703125" style="649" customWidth="1"/>
    <col min="6921" max="6921" width="11.7109375" style="649" customWidth="1"/>
    <col min="6922" max="6922" width="9.5703125" style="649" customWidth="1"/>
    <col min="6923" max="6923" width="10.140625" style="649" customWidth="1"/>
    <col min="6924" max="6924" width="9.7109375" style="649" customWidth="1"/>
    <col min="6925" max="7168" width="8.85546875" style="649"/>
    <col min="7169" max="7169" width="12.140625" style="649" customWidth="1"/>
    <col min="7170" max="7170" width="7.85546875" style="649" customWidth="1"/>
    <col min="7171" max="7171" width="11.28515625" style="649" customWidth="1"/>
    <col min="7172" max="7172" width="9.140625" style="649" customWidth="1"/>
    <col min="7173" max="7173" width="10" style="649" customWidth="1"/>
    <col min="7174" max="7174" width="9" style="649" customWidth="1"/>
    <col min="7175" max="7175" width="9.85546875" style="649" customWidth="1"/>
    <col min="7176" max="7176" width="9.5703125" style="649" customWidth="1"/>
    <col min="7177" max="7177" width="11.7109375" style="649" customWidth="1"/>
    <col min="7178" max="7178" width="9.5703125" style="649" customWidth="1"/>
    <col min="7179" max="7179" width="10.140625" style="649" customWidth="1"/>
    <col min="7180" max="7180" width="9.7109375" style="649" customWidth="1"/>
    <col min="7181" max="7424" width="8.85546875" style="649"/>
    <col min="7425" max="7425" width="12.140625" style="649" customWidth="1"/>
    <col min="7426" max="7426" width="7.85546875" style="649" customWidth="1"/>
    <col min="7427" max="7427" width="11.28515625" style="649" customWidth="1"/>
    <col min="7428" max="7428" width="9.140625" style="649" customWidth="1"/>
    <col min="7429" max="7429" width="10" style="649" customWidth="1"/>
    <col min="7430" max="7430" width="9" style="649" customWidth="1"/>
    <col min="7431" max="7431" width="9.85546875" style="649" customWidth="1"/>
    <col min="7432" max="7432" width="9.5703125" style="649" customWidth="1"/>
    <col min="7433" max="7433" width="11.7109375" style="649" customWidth="1"/>
    <col min="7434" max="7434" width="9.5703125" style="649" customWidth="1"/>
    <col min="7435" max="7435" width="10.140625" style="649" customWidth="1"/>
    <col min="7436" max="7436" width="9.7109375" style="649" customWidth="1"/>
    <col min="7437" max="7680" width="8.85546875" style="649"/>
    <col min="7681" max="7681" width="12.140625" style="649" customWidth="1"/>
    <col min="7682" max="7682" width="7.85546875" style="649" customWidth="1"/>
    <col min="7683" max="7683" width="11.28515625" style="649" customWidth="1"/>
    <col min="7684" max="7684" width="9.140625" style="649" customWidth="1"/>
    <col min="7685" max="7685" width="10" style="649" customWidth="1"/>
    <col min="7686" max="7686" width="9" style="649" customWidth="1"/>
    <col min="7687" max="7687" width="9.85546875" style="649" customWidth="1"/>
    <col min="7688" max="7688" width="9.5703125" style="649" customWidth="1"/>
    <col min="7689" max="7689" width="11.7109375" style="649" customWidth="1"/>
    <col min="7690" max="7690" width="9.5703125" style="649" customWidth="1"/>
    <col min="7691" max="7691" width="10.140625" style="649" customWidth="1"/>
    <col min="7692" max="7692" width="9.7109375" style="649" customWidth="1"/>
    <col min="7693" max="7936" width="8.85546875" style="649"/>
    <col min="7937" max="7937" width="12.140625" style="649" customWidth="1"/>
    <col min="7938" max="7938" width="7.85546875" style="649" customWidth="1"/>
    <col min="7939" max="7939" width="11.28515625" style="649" customWidth="1"/>
    <col min="7940" max="7940" width="9.140625" style="649" customWidth="1"/>
    <col min="7941" max="7941" width="10" style="649" customWidth="1"/>
    <col min="7942" max="7942" width="9" style="649" customWidth="1"/>
    <col min="7943" max="7943" width="9.85546875" style="649" customWidth="1"/>
    <col min="7944" max="7944" width="9.5703125" style="649" customWidth="1"/>
    <col min="7945" max="7945" width="11.7109375" style="649" customWidth="1"/>
    <col min="7946" max="7946" width="9.5703125" style="649" customWidth="1"/>
    <col min="7947" max="7947" width="10.140625" style="649" customWidth="1"/>
    <col min="7948" max="7948" width="9.7109375" style="649" customWidth="1"/>
    <col min="7949" max="8192" width="8.85546875" style="649"/>
    <col min="8193" max="8193" width="12.140625" style="649" customWidth="1"/>
    <col min="8194" max="8194" width="7.85546875" style="649" customWidth="1"/>
    <col min="8195" max="8195" width="11.28515625" style="649" customWidth="1"/>
    <col min="8196" max="8196" width="9.140625" style="649" customWidth="1"/>
    <col min="8197" max="8197" width="10" style="649" customWidth="1"/>
    <col min="8198" max="8198" width="9" style="649" customWidth="1"/>
    <col min="8199" max="8199" width="9.85546875" style="649" customWidth="1"/>
    <col min="8200" max="8200" width="9.5703125" style="649" customWidth="1"/>
    <col min="8201" max="8201" width="11.7109375" style="649" customWidth="1"/>
    <col min="8202" max="8202" width="9.5703125" style="649" customWidth="1"/>
    <col min="8203" max="8203" width="10.140625" style="649" customWidth="1"/>
    <col min="8204" max="8204" width="9.7109375" style="649" customWidth="1"/>
    <col min="8205" max="8448" width="8.85546875" style="649"/>
    <col min="8449" max="8449" width="12.140625" style="649" customWidth="1"/>
    <col min="8450" max="8450" width="7.85546875" style="649" customWidth="1"/>
    <col min="8451" max="8451" width="11.28515625" style="649" customWidth="1"/>
    <col min="8452" max="8452" width="9.140625" style="649" customWidth="1"/>
    <col min="8453" max="8453" width="10" style="649" customWidth="1"/>
    <col min="8454" max="8454" width="9" style="649" customWidth="1"/>
    <col min="8455" max="8455" width="9.85546875" style="649" customWidth="1"/>
    <col min="8456" max="8456" width="9.5703125" style="649" customWidth="1"/>
    <col min="8457" max="8457" width="11.7109375" style="649" customWidth="1"/>
    <col min="8458" max="8458" width="9.5703125" style="649" customWidth="1"/>
    <col min="8459" max="8459" width="10.140625" style="649" customWidth="1"/>
    <col min="8460" max="8460" width="9.7109375" style="649" customWidth="1"/>
    <col min="8461" max="8704" width="8.85546875" style="649"/>
    <col min="8705" max="8705" width="12.140625" style="649" customWidth="1"/>
    <col min="8706" max="8706" width="7.85546875" style="649" customWidth="1"/>
    <col min="8707" max="8707" width="11.28515625" style="649" customWidth="1"/>
    <col min="8708" max="8708" width="9.140625" style="649" customWidth="1"/>
    <col min="8709" max="8709" width="10" style="649" customWidth="1"/>
    <col min="8710" max="8710" width="9" style="649" customWidth="1"/>
    <col min="8711" max="8711" width="9.85546875" style="649" customWidth="1"/>
    <col min="8712" max="8712" width="9.5703125" style="649" customWidth="1"/>
    <col min="8713" max="8713" width="11.7109375" style="649" customWidth="1"/>
    <col min="8714" max="8714" width="9.5703125" style="649" customWidth="1"/>
    <col min="8715" max="8715" width="10.140625" style="649" customWidth="1"/>
    <col min="8716" max="8716" width="9.7109375" style="649" customWidth="1"/>
    <col min="8717" max="8960" width="8.85546875" style="649"/>
    <col min="8961" max="8961" width="12.140625" style="649" customWidth="1"/>
    <col min="8962" max="8962" width="7.85546875" style="649" customWidth="1"/>
    <col min="8963" max="8963" width="11.28515625" style="649" customWidth="1"/>
    <col min="8964" max="8964" width="9.140625" style="649" customWidth="1"/>
    <col min="8965" max="8965" width="10" style="649" customWidth="1"/>
    <col min="8966" max="8966" width="9" style="649" customWidth="1"/>
    <col min="8967" max="8967" width="9.85546875" style="649" customWidth="1"/>
    <col min="8968" max="8968" width="9.5703125" style="649" customWidth="1"/>
    <col min="8969" max="8969" width="11.7109375" style="649" customWidth="1"/>
    <col min="8970" max="8970" width="9.5703125" style="649" customWidth="1"/>
    <col min="8971" max="8971" width="10.140625" style="649" customWidth="1"/>
    <col min="8972" max="8972" width="9.7109375" style="649" customWidth="1"/>
    <col min="8973" max="9216" width="8.85546875" style="649"/>
    <col min="9217" max="9217" width="12.140625" style="649" customWidth="1"/>
    <col min="9218" max="9218" width="7.85546875" style="649" customWidth="1"/>
    <col min="9219" max="9219" width="11.28515625" style="649" customWidth="1"/>
    <col min="9220" max="9220" width="9.140625" style="649" customWidth="1"/>
    <col min="9221" max="9221" width="10" style="649" customWidth="1"/>
    <col min="9222" max="9222" width="9" style="649" customWidth="1"/>
    <col min="9223" max="9223" width="9.85546875" style="649" customWidth="1"/>
    <col min="9224" max="9224" width="9.5703125" style="649" customWidth="1"/>
    <col min="9225" max="9225" width="11.7109375" style="649" customWidth="1"/>
    <col min="9226" max="9226" width="9.5703125" style="649" customWidth="1"/>
    <col min="9227" max="9227" width="10.140625" style="649" customWidth="1"/>
    <col min="9228" max="9228" width="9.7109375" style="649" customWidth="1"/>
    <col min="9229" max="9472" width="8.85546875" style="649"/>
    <col min="9473" max="9473" width="12.140625" style="649" customWidth="1"/>
    <col min="9474" max="9474" width="7.85546875" style="649" customWidth="1"/>
    <col min="9475" max="9475" width="11.28515625" style="649" customWidth="1"/>
    <col min="9476" max="9476" width="9.140625" style="649" customWidth="1"/>
    <col min="9477" max="9477" width="10" style="649" customWidth="1"/>
    <col min="9478" max="9478" width="9" style="649" customWidth="1"/>
    <col min="9479" max="9479" width="9.85546875" style="649" customWidth="1"/>
    <col min="9480" max="9480" width="9.5703125" style="649" customWidth="1"/>
    <col min="9481" max="9481" width="11.7109375" style="649" customWidth="1"/>
    <col min="9482" max="9482" width="9.5703125" style="649" customWidth="1"/>
    <col min="9483" max="9483" width="10.140625" style="649" customWidth="1"/>
    <col min="9484" max="9484" width="9.7109375" style="649" customWidth="1"/>
    <col min="9485" max="9728" width="8.85546875" style="649"/>
    <col min="9729" max="9729" width="12.140625" style="649" customWidth="1"/>
    <col min="9730" max="9730" width="7.85546875" style="649" customWidth="1"/>
    <col min="9731" max="9731" width="11.28515625" style="649" customWidth="1"/>
    <col min="9732" max="9732" width="9.140625" style="649" customWidth="1"/>
    <col min="9733" max="9733" width="10" style="649" customWidth="1"/>
    <col min="9734" max="9734" width="9" style="649" customWidth="1"/>
    <col min="9735" max="9735" width="9.85546875" style="649" customWidth="1"/>
    <col min="9736" max="9736" width="9.5703125" style="649" customWidth="1"/>
    <col min="9737" max="9737" width="11.7109375" style="649" customWidth="1"/>
    <col min="9738" max="9738" width="9.5703125" style="649" customWidth="1"/>
    <col min="9739" max="9739" width="10.140625" style="649" customWidth="1"/>
    <col min="9740" max="9740" width="9.7109375" style="649" customWidth="1"/>
    <col min="9741" max="9984" width="8.85546875" style="649"/>
    <col min="9985" max="9985" width="12.140625" style="649" customWidth="1"/>
    <col min="9986" max="9986" width="7.85546875" style="649" customWidth="1"/>
    <col min="9987" max="9987" width="11.28515625" style="649" customWidth="1"/>
    <col min="9988" max="9988" width="9.140625" style="649" customWidth="1"/>
    <col min="9989" max="9989" width="10" style="649" customWidth="1"/>
    <col min="9990" max="9990" width="9" style="649" customWidth="1"/>
    <col min="9991" max="9991" width="9.85546875" style="649" customWidth="1"/>
    <col min="9992" max="9992" width="9.5703125" style="649" customWidth="1"/>
    <col min="9993" max="9993" width="11.7109375" style="649" customWidth="1"/>
    <col min="9994" max="9994" width="9.5703125" style="649" customWidth="1"/>
    <col min="9995" max="9995" width="10.140625" style="649" customWidth="1"/>
    <col min="9996" max="9996" width="9.7109375" style="649" customWidth="1"/>
    <col min="9997" max="10240" width="8.85546875" style="649"/>
    <col min="10241" max="10241" width="12.140625" style="649" customWidth="1"/>
    <col min="10242" max="10242" width="7.85546875" style="649" customWidth="1"/>
    <col min="10243" max="10243" width="11.28515625" style="649" customWidth="1"/>
    <col min="10244" max="10244" width="9.140625" style="649" customWidth="1"/>
    <col min="10245" max="10245" width="10" style="649" customWidth="1"/>
    <col min="10246" max="10246" width="9" style="649" customWidth="1"/>
    <col min="10247" max="10247" width="9.85546875" style="649" customWidth="1"/>
    <col min="10248" max="10248" width="9.5703125" style="649" customWidth="1"/>
    <col min="10249" max="10249" width="11.7109375" style="649" customWidth="1"/>
    <col min="10250" max="10250" width="9.5703125" style="649" customWidth="1"/>
    <col min="10251" max="10251" width="10.140625" style="649" customWidth="1"/>
    <col min="10252" max="10252" width="9.7109375" style="649" customWidth="1"/>
    <col min="10253" max="10496" width="8.85546875" style="649"/>
    <col min="10497" max="10497" width="12.140625" style="649" customWidth="1"/>
    <col min="10498" max="10498" width="7.85546875" style="649" customWidth="1"/>
    <col min="10499" max="10499" width="11.28515625" style="649" customWidth="1"/>
    <col min="10500" max="10500" width="9.140625" style="649" customWidth="1"/>
    <col min="10501" max="10501" width="10" style="649" customWidth="1"/>
    <col min="10502" max="10502" width="9" style="649" customWidth="1"/>
    <col min="10503" max="10503" width="9.85546875" style="649" customWidth="1"/>
    <col min="10504" max="10504" width="9.5703125" style="649" customWidth="1"/>
    <col min="10505" max="10505" width="11.7109375" style="649" customWidth="1"/>
    <col min="10506" max="10506" width="9.5703125" style="649" customWidth="1"/>
    <col min="10507" max="10507" width="10.140625" style="649" customWidth="1"/>
    <col min="10508" max="10508" width="9.7109375" style="649" customWidth="1"/>
    <col min="10509" max="10752" width="8.85546875" style="649"/>
    <col min="10753" max="10753" width="12.140625" style="649" customWidth="1"/>
    <col min="10754" max="10754" width="7.85546875" style="649" customWidth="1"/>
    <col min="10755" max="10755" width="11.28515625" style="649" customWidth="1"/>
    <col min="10756" max="10756" width="9.140625" style="649" customWidth="1"/>
    <col min="10757" max="10757" width="10" style="649" customWidth="1"/>
    <col min="10758" max="10758" width="9" style="649" customWidth="1"/>
    <col min="10759" max="10759" width="9.85546875" style="649" customWidth="1"/>
    <col min="10760" max="10760" width="9.5703125" style="649" customWidth="1"/>
    <col min="10761" max="10761" width="11.7109375" style="649" customWidth="1"/>
    <col min="10762" max="10762" width="9.5703125" style="649" customWidth="1"/>
    <col min="10763" max="10763" width="10.140625" style="649" customWidth="1"/>
    <col min="10764" max="10764" width="9.7109375" style="649" customWidth="1"/>
    <col min="10765" max="11008" width="8.85546875" style="649"/>
    <col min="11009" max="11009" width="12.140625" style="649" customWidth="1"/>
    <col min="11010" max="11010" width="7.85546875" style="649" customWidth="1"/>
    <col min="11011" max="11011" width="11.28515625" style="649" customWidth="1"/>
    <col min="11012" max="11012" width="9.140625" style="649" customWidth="1"/>
    <col min="11013" max="11013" width="10" style="649" customWidth="1"/>
    <col min="11014" max="11014" width="9" style="649" customWidth="1"/>
    <col min="11015" max="11015" width="9.85546875" style="649" customWidth="1"/>
    <col min="11016" max="11016" width="9.5703125" style="649" customWidth="1"/>
    <col min="11017" max="11017" width="11.7109375" style="649" customWidth="1"/>
    <col min="11018" max="11018" width="9.5703125" style="649" customWidth="1"/>
    <col min="11019" max="11019" width="10.140625" style="649" customWidth="1"/>
    <col min="11020" max="11020" width="9.7109375" style="649" customWidth="1"/>
    <col min="11021" max="11264" width="8.85546875" style="649"/>
    <col min="11265" max="11265" width="12.140625" style="649" customWidth="1"/>
    <col min="11266" max="11266" width="7.85546875" style="649" customWidth="1"/>
    <col min="11267" max="11267" width="11.28515625" style="649" customWidth="1"/>
    <col min="11268" max="11268" width="9.140625" style="649" customWidth="1"/>
    <col min="11269" max="11269" width="10" style="649" customWidth="1"/>
    <col min="11270" max="11270" width="9" style="649" customWidth="1"/>
    <col min="11271" max="11271" width="9.85546875" style="649" customWidth="1"/>
    <col min="11272" max="11272" width="9.5703125" style="649" customWidth="1"/>
    <col min="11273" max="11273" width="11.7109375" style="649" customWidth="1"/>
    <col min="11274" max="11274" width="9.5703125" style="649" customWidth="1"/>
    <col min="11275" max="11275" width="10.140625" style="649" customWidth="1"/>
    <col min="11276" max="11276" width="9.7109375" style="649" customWidth="1"/>
    <col min="11277" max="11520" width="8.85546875" style="649"/>
    <col min="11521" max="11521" width="12.140625" style="649" customWidth="1"/>
    <col min="11522" max="11522" width="7.85546875" style="649" customWidth="1"/>
    <col min="11523" max="11523" width="11.28515625" style="649" customWidth="1"/>
    <col min="11524" max="11524" width="9.140625" style="649" customWidth="1"/>
    <col min="11525" max="11525" width="10" style="649" customWidth="1"/>
    <col min="11526" max="11526" width="9" style="649" customWidth="1"/>
    <col min="11527" max="11527" width="9.85546875" style="649" customWidth="1"/>
    <col min="11528" max="11528" width="9.5703125" style="649" customWidth="1"/>
    <col min="11529" max="11529" width="11.7109375" style="649" customWidth="1"/>
    <col min="11530" max="11530" width="9.5703125" style="649" customWidth="1"/>
    <col min="11531" max="11531" width="10.140625" style="649" customWidth="1"/>
    <col min="11532" max="11532" width="9.7109375" style="649" customWidth="1"/>
    <col min="11533" max="11776" width="8.85546875" style="649"/>
    <col min="11777" max="11777" width="12.140625" style="649" customWidth="1"/>
    <col min="11778" max="11778" width="7.85546875" style="649" customWidth="1"/>
    <col min="11779" max="11779" width="11.28515625" style="649" customWidth="1"/>
    <col min="11780" max="11780" width="9.140625" style="649" customWidth="1"/>
    <col min="11781" max="11781" width="10" style="649" customWidth="1"/>
    <col min="11782" max="11782" width="9" style="649" customWidth="1"/>
    <col min="11783" max="11783" width="9.85546875" style="649" customWidth="1"/>
    <col min="11784" max="11784" width="9.5703125" style="649" customWidth="1"/>
    <col min="11785" max="11785" width="11.7109375" style="649" customWidth="1"/>
    <col min="11786" max="11786" width="9.5703125" style="649" customWidth="1"/>
    <col min="11787" max="11787" width="10.140625" style="649" customWidth="1"/>
    <col min="11788" max="11788" width="9.7109375" style="649" customWidth="1"/>
    <col min="11789" max="12032" width="8.85546875" style="649"/>
    <col min="12033" max="12033" width="12.140625" style="649" customWidth="1"/>
    <col min="12034" max="12034" width="7.85546875" style="649" customWidth="1"/>
    <col min="12035" max="12035" width="11.28515625" style="649" customWidth="1"/>
    <col min="12036" max="12036" width="9.140625" style="649" customWidth="1"/>
    <col min="12037" max="12037" width="10" style="649" customWidth="1"/>
    <col min="12038" max="12038" width="9" style="649" customWidth="1"/>
    <col min="12039" max="12039" width="9.85546875" style="649" customWidth="1"/>
    <col min="12040" max="12040" width="9.5703125" style="649" customWidth="1"/>
    <col min="12041" max="12041" width="11.7109375" style="649" customWidth="1"/>
    <col min="12042" max="12042" width="9.5703125" style="649" customWidth="1"/>
    <col min="12043" max="12043" width="10.140625" style="649" customWidth="1"/>
    <col min="12044" max="12044" width="9.7109375" style="649" customWidth="1"/>
    <col min="12045" max="12288" width="8.85546875" style="649"/>
    <col min="12289" max="12289" width="12.140625" style="649" customWidth="1"/>
    <col min="12290" max="12290" width="7.85546875" style="649" customWidth="1"/>
    <col min="12291" max="12291" width="11.28515625" style="649" customWidth="1"/>
    <col min="12292" max="12292" width="9.140625" style="649" customWidth="1"/>
    <col min="12293" max="12293" width="10" style="649" customWidth="1"/>
    <col min="12294" max="12294" width="9" style="649" customWidth="1"/>
    <col min="12295" max="12295" width="9.85546875" style="649" customWidth="1"/>
    <col min="12296" max="12296" width="9.5703125" style="649" customWidth="1"/>
    <col min="12297" max="12297" width="11.7109375" style="649" customWidth="1"/>
    <col min="12298" max="12298" width="9.5703125" style="649" customWidth="1"/>
    <col min="12299" max="12299" width="10.140625" style="649" customWidth="1"/>
    <col min="12300" max="12300" width="9.7109375" style="649" customWidth="1"/>
    <col min="12301" max="12544" width="8.85546875" style="649"/>
    <col min="12545" max="12545" width="12.140625" style="649" customWidth="1"/>
    <col min="12546" max="12546" width="7.85546875" style="649" customWidth="1"/>
    <col min="12547" max="12547" width="11.28515625" style="649" customWidth="1"/>
    <col min="12548" max="12548" width="9.140625" style="649" customWidth="1"/>
    <col min="12549" max="12549" width="10" style="649" customWidth="1"/>
    <col min="12550" max="12550" width="9" style="649" customWidth="1"/>
    <col min="12551" max="12551" width="9.85546875" style="649" customWidth="1"/>
    <col min="12552" max="12552" width="9.5703125" style="649" customWidth="1"/>
    <col min="12553" max="12553" width="11.7109375" style="649" customWidth="1"/>
    <col min="12554" max="12554" width="9.5703125" style="649" customWidth="1"/>
    <col min="12555" max="12555" width="10.140625" style="649" customWidth="1"/>
    <col min="12556" max="12556" width="9.7109375" style="649" customWidth="1"/>
    <col min="12557" max="12800" width="8.85546875" style="649"/>
    <col min="12801" max="12801" width="12.140625" style="649" customWidth="1"/>
    <col min="12802" max="12802" width="7.85546875" style="649" customWidth="1"/>
    <col min="12803" max="12803" width="11.28515625" style="649" customWidth="1"/>
    <col min="12804" max="12804" width="9.140625" style="649" customWidth="1"/>
    <col min="12805" max="12805" width="10" style="649" customWidth="1"/>
    <col min="12806" max="12806" width="9" style="649" customWidth="1"/>
    <col min="12807" max="12807" width="9.85546875" style="649" customWidth="1"/>
    <col min="12808" max="12808" width="9.5703125" style="649" customWidth="1"/>
    <col min="12809" max="12809" width="11.7109375" style="649" customWidth="1"/>
    <col min="12810" max="12810" width="9.5703125" style="649" customWidth="1"/>
    <col min="12811" max="12811" width="10.140625" style="649" customWidth="1"/>
    <col min="12812" max="12812" width="9.7109375" style="649" customWidth="1"/>
    <col min="12813" max="13056" width="8.85546875" style="649"/>
    <col min="13057" max="13057" width="12.140625" style="649" customWidth="1"/>
    <col min="13058" max="13058" width="7.85546875" style="649" customWidth="1"/>
    <col min="13059" max="13059" width="11.28515625" style="649" customWidth="1"/>
    <col min="13060" max="13060" width="9.140625" style="649" customWidth="1"/>
    <col min="13061" max="13061" width="10" style="649" customWidth="1"/>
    <col min="13062" max="13062" width="9" style="649" customWidth="1"/>
    <col min="13063" max="13063" width="9.85546875" style="649" customWidth="1"/>
    <col min="13064" max="13064" width="9.5703125" style="649" customWidth="1"/>
    <col min="13065" max="13065" width="11.7109375" style="649" customWidth="1"/>
    <col min="13066" max="13066" width="9.5703125" style="649" customWidth="1"/>
    <col min="13067" max="13067" width="10.140625" style="649" customWidth="1"/>
    <col min="13068" max="13068" width="9.7109375" style="649" customWidth="1"/>
    <col min="13069" max="13312" width="8.85546875" style="649"/>
    <col min="13313" max="13313" width="12.140625" style="649" customWidth="1"/>
    <col min="13314" max="13314" width="7.85546875" style="649" customWidth="1"/>
    <col min="13315" max="13315" width="11.28515625" style="649" customWidth="1"/>
    <col min="13316" max="13316" width="9.140625" style="649" customWidth="1"/>
    <col min="13317" max="13317" width="10" style="649" customWidth="1"/>
    <col min="13318" max="13318" width="9" style="649" customWidth="1"/>
    <col min="13319" max="13319" width="9.85546875" style="649" customWidth="1"/>
    <col min="13320" max="13320" width="9.5703125" style="649" customWidth="1"/>
    <col min="13321" max="13321" width="11.7109375" style="649" customWidth="1"/>
    <col min="13322" max="13322" width="9.5703125" style="649" customWidth="1"/>
    <col min="13323" max="13323" width="10.140625" style="649" customWidth="1"/>
    <col min="13324" max="13324" width="9.7109375" style="649" customWidth="1"/>
    <col min="13325" max="13568" width="8.85546875" style="649"/>
    <col min="13569" max="13569" width="12.140625" style="649" customWidth="1"/>
    <col min="13570" max="13570" width="7.85546875" style="649" customWidth="1"/>
    <col min="13571" max="13571" width="11.28515625" style="649" customWidth="1"/>
    <col min="13572" max="13572" width="9.140625" style="649" customWidth="1"/>
    <col min="13573" max="13573" width="10" style="649" customWidth="1"/>
    <col min="13574" max="13574" width="9" style="649" customWidth="1"/>
    <col min="13575" max="13575" width="9.85546875" style="649" customWidth="1"/>
    <col min="13576" max="13576" width="9.5703125" style="649" customWidth="1"/>
    <col min="13577" max="13577" width="11.7109375" style="649" customWidth="1"/>
    <col min="13578" max="13578" width="9.5703125" style="649" customWidth="1"/>
    <col min="13579" max="13579" width="10.140625" style="649" customWidth="1"/>
    <col min="13580" max="13580" width="9.7109375" style="649" customWidth="1"/>
    <col min="13581" max="13824" width="8.85546875" style="649"/>
    <col min="13825" max="13825" width="12.140625" style="649" customWidth="1"/>
    <col min="13826" max="13826" width="7.85546875" style="649" customWidth="1"/>
    <col min="13827" max="13827" width="11.28515625" style="649" customWidth="1"/>
    <col min="13828" max="13828" width="9.140625" style="649" customWidth="1"/>
    <col min="13829" max="13829" width="10" style="649" customWidth="1"/>
    <col min="13830" max="13830" width="9" style="649" customWidth="1"/>
    <col min="13831" max="13831" width="9.85546875" style="649" customWidth="1"/>
    <col min="13832" max="13832" width="9.5703125" style="649" customWidth="1"/>
    <col min="13833" max="13833" width="11.7109375" style="649" customWidth="1"/>
    <col min="13834" max="13834" width="9.5703125" style="649" customWidth="1"/>
    <col min="13835" max="13835" width="10.140625" style="649" customWidth="1"/>
    <col min="13836" max="13836" width="9.7109375" style="649" customWidth="1"/>
    <col min="13837" max="14080" width="8.85546875" style="649"/>
    <col min="14081" max="14081" width="12.140625" style="649" customWidth="1"/>
    <col min="14082" max="14082" width="7.85546875" style="649" customWidth="1"/>
    <col min="14083" max="14083" width="11.28515625" style="649" customWidth="1"/>
    <col min="14084" max="14084" width="9.140625" style="649" customWidth="1"/>
    <col min="14085" max="14085" width="10" style="649" customWidth="1"/>
    <col min="14086" max="14086" width="9" style="649" customWidth="1"/>
    <col min="14087" max="14087" width="9.85546875" style="649" customWidth="1"/>
    <col min="14088" max="14088" width="9.5703125" style="649" customWidth="1"/>
    <col min="14089" max="14089" width="11.7109375" style="649" customWidth="1"/>
    <col min="14090" max="14090" width="9.5703125" style="649" customWidth="1"/>
    <col min="14091" max="14091" width="10.140625" style="649" customWidth="1"/>
    <col min="14092" max="14092" width="9.7109375" style="649" customWidth="1"/>
    <col min="14093" max="14336" width="8.85546875" style="649"/>
    <col min="14337" max="14337" width="12.140625" style="649" customWidth="1"/>
    <col min="14338" max="14338" width="7.85546875" style="649" customWidth="1"/>
    <col min="14339" max="14339" width="11.28515625" style="649" customWidth="1"/>
    <col min="14340" max="14340" width="9.140625" style="649" customWidth="1"/>
    <col min="14341" max="14341" width="10" style="649" customWidth="1"/>
    <col min="14342" max="14342" width="9" style="649" customWidth="1"/>
    <col min="14343" max="14343" width="9.85546875" style="649" customWidth="1"/>
    <col min="14344" max="14344" width="9.5703125" style="649" customWidth="1"/>
    <col min="14345" max="14345" width="11.7109375" style="649" customWidth="1"/>
    <col min="14346" max="14346" width="9.5703125" style="649" customWidth="1"/>
    <col min="14347" max="14347" width="10.140625" style="649" customWidth="1"/>
    <col min="14348" max="14348" width="9.7109375" style="649" customWidth="1"/>
    <col min="14349" max="14592" width="8.85546875" style="649"/>
    <col min="14593" max="14593" width="12.140625" style="649" customWidth="1"/>
    <col min="14594" max="14594" width="7.85546875" style="649" customWidth="1"/>
    <col min="14595" max="14595" width="11.28515625" style="649" customWidth="1"/>
    <col min="14596" max="14596" width="9.140625" style="649" customWidth="1"/>
    <col min="14597" max="14597" width="10" style="649" customWidth="1"/>
    <col min="14598" max="14598" width="9" style="649" customWidth="1"/>
    <col min="14599" max="14599" width="9.85546875" style="649" customWidth="1"/>
    <col min="14600" max="14600" width="9.5703125" style="649" customWidth="1"/>
    <col min="14601" max="14601" width="11.7109375" style="649" customWidth="1"/>
    <col min="14602" max="14602" width="9.5703125" style="649" customWidth="1"/>
    <col min="14603" max="14603" width="10.140625" style="649" customWidth="1"/>
    <col min="14604" max="14604" width="9.7109375" style="649" customWidth="1"/>
    <col min="14605" max="14848" width="8.85546875" style="649"/>
    <col min="14849" max="14849" width="12.140625" style="649" customWidth="1"/>
    <col min="14850" max="14850" width="7.85546875" style="649" customWidth="1"/>
    <col min="14851" max="14851" width="11.28515625" style="649" customWidth="1"/>
    <col min="14852" max="14852" width="9.140625" style="649" customWidth="1"/>
    <col min="14853" max="14853" width="10" style="649" customWidth="1"/>
    <col min="14854" max="14854" width="9" style="649" customWidth="1"/>
    <col min="14855" max="14855" width="9.85546875" style="649" customWidth="1"/>
    <col min="14856" max="14856" width="9.5703125" style="649" customWidth="1"/>
    <col min="14857" max="14857" width="11.7109375" style="649" customWidth="1"/>
    <col min="14858" max="14858" width="9.5703125" style="649" customWidth="1"/>
    <col min="14859" max="14859" width="10.140625" style="649" customWidth="1"/>
    <col min="14860" max="14860" width="9.7109375" style="649" customWidth="1"/>
    <col min="14861" max="15104" width="8.85546875" style="649"/>
    <col min="15105" max="15105" width="12.140625" style="649" customWidth="1"/>
    <col min="15106" max="15106" width="7.85546875" style="649" customWidth="1"/>
    <col min="15107" max="15107" width="11.28515625" style="649" customWidth="1"/>
    <col min="15108" max="15108" width="9.140625" style="649" customWidth="1"/>
    <col min="15109" max="15109" width="10" style="649" customWidth="1"/>
    <col min="15110" max="15110" width="9" style="649" customWidth="1"/>
    <col min="15111" max="15111" width="9.85546875" style="649" customWidth="1"/>
    <col min="15112" max="15112" width="9.5703125" style="649" customWidth="1"/>
    <col min="15113" max="15113" width="11.7109375" style="649" customWidth="1"/>
    <col min="15114" max="15114" width="9.5703125" style="649" customWidth="1"/>
    <col min="15115" max="15115" width="10.140625" style="649" customWidth="1"/>
    <col min="15116" max="15116" width="9.7109375" style="649" customWidth="1"/>
    <col min="15117" max="15360" width="8.85546875" style="649"/>
    <col min="15361" max="15361" width="12.140625" style="649" customWidth="1"/>
    <col min="15362" max="15362" width="7.85546875" style="649" customWidth="1"/>
    <col min="15363" max="15363" width="11.28515625" style="649" customWidth="1"/>
    <col min="15364" max="15364" width="9.140625" style="649" customWidth="1"/>
    <col min="15365" max="15365" width="10" style="649" customWidth="1"/>
    <col min="15366" max="15366" width="9" style="649" customWidth="1"/>
    <col min="15367" max="15367" width="9.85546875" style="649" customWidth="1"/>
    <col min="15368" max="15368" width="9.5703125" style="649" customWidth="1"/>
    <col min="15369" max="15369" width="11.7109375" style="649" customWidth="1"/>
    <col min="15370" max="15370" width="9.5703125" style="649" customWidth="1"/>
    <col min="15371" max="15371" width="10.140625" style="649" customWidth="1"/>
    <col min="15372" max="15372" width="9.7109375" style="649" customWidth="1"/>
    <col min="15373" max="15616" width="8.85546875" style="649"/>
    <col min="15617" max="15617" width="12.140625" style="649" customWidth="1"/>
    <col min="15618" max="15618" width="7.85546875" style="649" customWidth="1"/>
    <col min="15619" max="15619" width="11.28515625" style="649" customWidth="1"/>
    <col min="15620" max="15620" width="9.140625" style="649" customWidth="1"/>
    <col min="15621" max="15621" width="10" style="649" customWidth="1"/>
    <col min="15622" max="15622" width="9" style="649" customWidth="1"/>
    <col min="15623" max="15623" width="9.85546875" style="649" customWidth="1"/>
    <col min="15624" max="15624" width="9.5703125" style="649" customWidth="1"/>
    <col min="15625" max="15625" width="11.7109375" style="649" customWidth="1"/>
    <col min="15626" max="15626" width="9.5703125" style="649" customWidth="1"/>
    <col min="15627" max="15627" width="10.140625" style="649" customWidth="1"/>
    <col min="15628" max="15628" width="9.7109375" style="649" customWidth="1"/>
    <col min="15629" max="15872" width="8.85546875" style="649"/>
    <col min="15873" max="15873" width="12.140625" style="649" customWidth="1"/>
    <col min="15874" max="15874" width="7.85546875" style="649" customWidth="1"/>
    <col min="15875" max="15875" width="11.28515625" style="649" customWidth="1"/>
    <col min="15876" max="15876" width="9.140625" style="649" customWidth="1"/>
    <col min="15877" max="15877" width="10" style="649" customWidth="1"/>
    <col min="15878" max="15878" width="9" style="649" customWidth="1"/>
    <col min="15879" max="15879" width="9.85546875" style="649" customWidth="1"/>
    <col min="15880" max="15880" width="9.5703125" style="649" customWidth="1"/>
    <col min="15881" max="15881" width="11.7109375" style="649" customWidth="1"/>
    <col min="15882" max="15882" width="9.5703125" style="649" customWidth="1"/>
    <col min="15883" max="15883" width="10.140625" style="649" customWidth="1"/>
    <col min="15884" max="15884" width="9.7109375" style="649" customWidth="1"/>
    <col min="15885" max="16128" width="8.85546875" style="649"/>
    <col min="16129" max="16129" width="12.140625" style="649" customWidth="1"/>
    <col min="16130" max="16130" width="7.85546875" style="649" customWidth="1"/>
    <col min="16131" max="16131" width="11.28515625" style="649" customWidth="1"/>
    <col min="16132" max="16132" width="9.140625" style="649" customWidth="1"/>
    <col min="16133" max="16133" width="10" style="649" customWidth="1"/>
    <col min="16134" max="16134" width="9" style="649" customWidth="1"/>
    <col min="16135" max="16135" width="9.85546875" style="649" customWidth="1"/>
    <col min="16136" max="16136" width="9.5703125" style="649" customWidth="1"/>
    <col min="16137" max="16137" width="11.7109375" style="649" customWidth="1"/>
    <col min="16138" max="16138" width="9.5703125" style="649" customWidth="1"/>
    <col min="16139" max="16139" width="10.140625" style="649" customWidth="1"/>
    <col min="16140" max="16140" width="9.7109375" style="649" customWidth="1"/>
    <col min="16141" max="16384" width="8.85546875" style="649"/>
  </cols>
  <sheetData>
    <row r="1" spans="1:13" ht="15.75">
      <c r="A1" s="1408" t="s">
        <v>32</v>
      </c>
      <c r="B1" s="1408"/>
      <c r="C1" s="1408"/>
      <c r="D1" s="1408"/>
      <c r="E1" s="1408"/>
      <c r="F1" s="1408"/>
      <c r="G1" s="1408"/>
      <c r="H1" s="1408"/>
      <c r="I1" s="1408"/>
      <c r="J1" s="1408"/>
      <c r="K1" s="1408"/>
      <c r="L1" s="1408"/>
    </row>
    <row r="2" spans="1:13" ht="12.75" customHeight="1">
      <c r="A2" s="1409" t="s">
        <v>435</v>
      </c>
      <c r="B2" s="1409" t="s">
        <v>186</v>
      </c>
      <c r="C2" s="1410" t="s">
        <v>492</v>
      </c>
      <c r="D2" s="1410"/>
      <c r="E2" s="1411" t="s">
        <v>491</v>
      </c>
      <c r="F2" s="1412"/>
      <c r="G2" s="1412"/>
      <c r="H2" s="1413"/>
      <c r="I2" s="1410" t="s">
        <v>102</v>
      </c>
      <c r="J2" s="1410"/>
      <c r="K2" s="1414" t="s">
        <v>495</v>
      </c>
      <c r="L2" s="1414"/>
    </row>
    <row r="3" spans="1:13" ht="15.75" customHeight="1">
      <c r="A3" s="1409"/>
      <c r="B3" s="1409"/>
      <c r="C3" s="1410"/>
      <c r="D3" s="1410"/>
      <c r="E3" s="1411" t="s">
        <v>445</v>
      </c>
      <c r="F3" s="1413"/>
      <c r="G3" s="1415" t="s">
        <v>444</v>
      </c>
      <c r="H3" s="1416"/>
      <c r="I3" s="1410"/>
      <c r="J3" s="1410"/>
      <c r="K3" s="1414"/>
      <c r="L3" s="1414"/>
    </row>
    <row r="4" spans="1:13" ht="37.5" customHeight="1">
      <c r="A4" s="1409"/>
      <c r="B4" s="1409"/>
      <c r="C4" s="1095" t="s">
        <v>442</v>
      </c>
      <c r="D4" s="1095" t="s">
        <v>443</v>
      </c>
      <c r="E4" s="1095" t="s">
        <v>442</v>
      </c>
      <c r="F4" s="1095" t="s">
        <v>443</v>
      </c>
      <c r="G4" s="1095" t="s">
        <v>442</v>
      </c>
      <c r="H4" s="1095" t="s">
        <v>443</v>
      </c>
      <c r="I4" s="1095" t="s">
        <v>442</v>
      </c>
      <c r="J4" s="1095" t="s">
        <v>443</v>
      </c>
      <c r="K4" s="1095" t="s">
        <v>442</v>
      </c>
      <c r="L4" s="1095" t="s">
        <v>494</v>
      </c>
    </row>
    <row r="5" spans="1:13">
      <c r="A5" s="588" t="s">
        <v>269</v>
      </c>
      <c r="B5" s="645">
        <v>242</v>
      </c>
      <c r="C5" s="672">
        <v>45626511</v>
      </c>
      <c r="D5" s="672">
        <v>303353.12203750003</v>
      </c>
      <c r="E5" s="672">
        <v>1687097</v>
      </c>
      <c r="F5" s="672">
        <v>11123.777447500001</v>
      </c>
      <c r="G5" s="672">
        <v>1544673</v>
      </c>
      <c r="H5" s="645">
        <v>10098.647645999999</v>
      </c>
      <c r="I5" s="672">
        <v>48858281</v>
      </c>
      <c r="J5" s="672">
        <v>324575.54714474926</v>
      </c>
      <c r="K5" s="672">
        <v>322811</v>
      </c>
      <c r="L5" s="672">
        <v>2161.574834500002</v>
      </c>
      <c r="M5" s="671"/>
    </row>
    <row r="6" spans="1:13" ht="13.5" customHeight="1">
      <c r="A6" s="588" t="s">
        <v>270</v>
      </c>
      <c r="B6" s="670">
        <f>SUM(B7:B17)</f>
        <v>221</v>
      </c>
      <c r="C6" s="670">
        <f t="shared" ref="C6:J6" si="0">SUM(C7:C17)</f>
        <v>40606679</v>
      </c>
      <c r="D6" s="670">
        <f t="shared" si="0"/>
        <v>274756.93719800003</v>
      </c>
      <c r="E6" s="670">
        <f t="shared" si="0"/>
        <v>699081</v>
      </c>
      <c r="F6" s="670">
        <f t="shared" si="0"/>
        <v>4738.0907307499992</v>
      </c>
      <c r="G6" s="670">
        <f t="shared" si="0"/>
        <v>656716</v>
      </c>
      <c r="H6" s="670">
        <f t="shared" si="0"/>
        <v>4510.6003659999997</v>
      </c>
      <c r="I6" s="670">
        <f t="shared" si="0"/>
        <v>41962476</v>
      </c>
      <c r="J6" s="670">
        <f t="shared" si="0"/>
        <v>284005.62829475006</v>
      </c>
      <c r="K6" s="669">
        <v>245511</v>
      </c>
      <c r="L6" s="668">
        <v>1651.1394555000008</v>
      </c>
    </row>
    <row r="7" spans="1:13" ht="13.5" customHeight="1">
      <c r="A7" s="578">
        <v>42474</v>
      </c>
      <c r="B7" s="667">
        <v>16</v>
      </c>
      <c r="C7" s="666">
        <v>2584072</v>
      </c>
      <c r="D7" s="666">
        <v>17440.425272999997</v>
      </c>
      <c r="E7" s="666">
        <v>32475</v>
      </c>
      <c r="F7" s="667">
        <v>221.94626099999999</v>
      </c>
      <c r="G7" s="666">
        <v>21169</v>
      </c>
      <c r="H7" s="666">
        <v>143.05452100000002</v>
      </c>
      <c r="I7" s="666">
        <v>2637716</v>
      </c>
      <c r="J7" s="667">
        <v>17805.426054999996</v>
      </c>
      <c r="K7" s="666">
        <v>278878</v>
      </c>
      <c r="L7" s="666">
        <v>1872.9130064999972</v>
      </c>
    </row>
    <row r="8" spans="1:13" ht="13.5" customHeight="1">
      <c r="A8" s="578">
        <v>42504</v>
      </c>
      <c r="B8" s="667">
        <v>22</v>
      </c>
      <c r="C8" s="666">
        <v>3734333</v>
      </c>
      <c r="D8" s="666">
        <v>25340.504979999998</v>
      </c>
      <c r="E8" s="666">
        <v>18184</v>
      </c>
      <c r="F8" s="667">
        <v>122.05923199999999</v>
      </c>
      <c r="G8" s="666">
        <v>17620</v>
      </c>
      <c r="H8" s="666">
        <v>118.08918849999999</v>
      </c>
      <c r="I8" s="666">
        <v>3770137</v>
      </c>
      <c r="J8" s="667">
        <v>25580.653400499999</v>
      </c>
      <c r="K8" s="666">
        <v>228158</v>
      </c>
      <c r="L8" s="666">
        <v>1550.5253839999968</v>
      </c>
    </row>
    <row r="9" spans="1:13" ht="13.5" customHeight="1">
      <c r="A9" s="578">
        <v>42522</v>
      </c>
      <c r="B9" s="667">
        <v>22</v>
      </c>
      <c r="C9" s="666">
        <v>6350841</v>
      </c>
      <c r="D9" s="666">
        <v>43189.435203499997</v>
      </c>
      <c r="E9" s="666">
        <v>15631</v>
      </c>
      <c r="F9" s="667">
        <v>106.69838200000001</v>
      </c>
      <c r="G9" s="666">
        <v>21263</v>
      </c>
      <c r="H9" s="666">
        <v>143.72849099999999</v>
      </c>
      <c r="I9" s="666">
        <v>6387735</v>
      </c>
      <c r="J9" s="667">
        <v>43439.862076499994</v>
      </c>
      <c r="K9" s="666">
        <v>205088</v>
      </c>
      <c r="L9" s="666">
        <v>1395.3440937500027</v>
      </c>
    </row>
    <row r="10" spans="1:13" ht="13.5" customHeight="1">
      <c r="A10" s="578">
        <v>42552</v>
      </c>
      <c r="B10" s="667">
        <v>20</v>
      </c>
      <c r="C10" s="666">
        <v>4316582</v>
      </c>
      <c r="D10" s="666">
        <v>29202.537123500006</v>
      </c>
      <c r="E10" s="666">
        <v>36016</v>
      </c>
      <c r="F10" s="667">
        <v>244.902952</v>
      </c>
      <c r="G10" s="666">
        <v>46789</v>
      </c>
      <c r="H10" s="666">
        <v>315.99956200000003</v>
      </c>
      <c r="I10" s="666">
        <v>4399387</v>
      </c>
      <c r="J10" s="667">
        <v>29763.439637500007</v>
      </c>
      <c r="K10" s="666">
        <v>270068</v>
      </c>
      <c r="L10" s="666">
        <v>1822.2597544999931</v>
      </c>
    </row>
    <row r="11" spans="1:13" ht="13.5" customHeight="1">
      <c r="A11" s="578">
        <v>42583</v>
      </c>
      <c r="B11" s="659">
        <v>21</v>
      </c>
      <c r="C11" s="665">
        <v>3832873</v>
      </c>
      <c r="D11" s="662">
        <v>25838.986870999997</v>
      </c>
      <c r="E11" s="663">
        <v>80855</v>
      </c>
      <c r="F11" s="664">
        <v>548.15058424999995</v>
      </c>
      <c r="G11" s="663">
        <v>117267</v>
      </c>
      <c r="H11" s="662">
        <v>790.14098324999998</v>
      </c>
      <c r="I11" s="662">
        <v>4030995</v>
      </c>
      <c r="J11" s="662">
        <v>27177.278438499998</v>
      </c>
      <c r="K11" s="662">
        <v>297991</v>
      </c>
      <c r="L11" s="662">
        <v>2009.4579052499998</v>
      </c>
    </row>
    <row r="12" spans="1:13" ht="13.5" customHeight="1">
      <c r="A12" s="578">
        <v>42614</v>
      </c>
      <c r="B12" s="659">
        <v>20</v>
      </c>
      <c r="C12" s="659">
        <v>4813187</v>
      </c>
      <c r="D12" s="660">
        <v>32295.982985250001</v>
      </c>
      <c r="E12" s="661">
        <v>144713</v>
      </c>
      <c r="F12" s="657">
        <v>974.39360799999986</v>
      </c>
      <c r="G12" s="661">
        <v>97021</v>
      </c>
      <c r="H12" s="657">
        <v>653.48434899999995</v>
      </c>
      <c r="I12" s="657">
        <v>5054921</v>
      </c>
      <c r="J12" s="660">
        <v>33923.860942250001</v>
      </c>
      <c r="K12" s="657">
        <v>300348</v>
      </c>
      <c r="L12" s="660">
        <v>2013.7401867500005</v>
      </c>
    </row>
    <row r="13" spans="1:13" ht="13.5" customHeight="1">
      <c r="A13" s="578">
        <v>42644</v>
      </c>
      <c r="B13" s="659">
        <v>19</v>
      </c>
      <c r="C13" s="659">
        <v>3631585</v>
      </c>
      <c r="D13" s="656">
        <v>24358.4832685</v>
      </c>
      <c r="E13" s="658">
        <v>1700</v>
      </c>
      <c r="F13" s="657">
        <v>11.6629</v>
      </c>
      <c r="G13" s="658">
        <v>0</v>
      </c>
      <c r="H13" s="656">
        <v>0</v>
      </c>
      <c r="I13" s="657">
        <v>3633285</v>
      </c>
      <c r="J13" s="656">
        <v>24370.146168499999</v>
      </c>
      <c r="K13" s="657">
        <v>256063</v>
      </c>
      <c r="L13" s="656">
        <v>1721.2589572500003</v>
      </c>
    </row>
    <row r="14" spans="1:13" ht="13.5" customHeight="1">
      <c r="A14" s="578">
        <v>42675</v>
      </c>
      <c r="B14" s="659">
        <v>21</v>
      </c>
      <c r="C14" s="659">
        <v>4909909</v>
      </c>
      <c r="D14" s="656">
        <v>33333.561694750002</v>
      </c>
      <c r="E14" s="658">
        <v>12205</v>
      </c>
      <c r="F14" s="657">
        <v>83.686748000000009</v>
      </c>
      <c r="G14" s="658">
        <v>7000</v>
      </c>
      <c r="H14" s="656">
        <v>48.414250000000003</v>
      </c>
      <c r="I14" s="657">
        <v>4929114</v>
      </c>
      <c r="J14" s="656">
        <v>33465.662692750004</v>
      </c>
      <c r="K14" s="657">
        <v>265902</v>
      </c>
      <c r="L14" s="656">
        <v>1826.4679515000053</v>
      </c>
    </row>
    <row r="15" spans="1:13" ht="13.5" customHeight="1">
      <c r="A15" s="578">
        <v>42705</v>
      </c>
      <c r="B15" s="659">
        <v>21</v>
      </c>
      <c r="C15" s="659">
        <v>2775673</v>
      </c>
      <c r="D15" s="656">
        <v>18884.937963250031</v>
      </c>
      <c r="E15" s="658">
        <v>95046</v>
      </c>
      <c r="F15" s="657">
        <v>648.11797599999989</v>
      </c>
      <c r="G15" s="658">
        <v>67323</v>
      </c>
      <c r="H15" s="656">
        <v>465.91378000000009</v>
      </c>
      <c r="I15" s="657">
        <v>2938042</v>
      </c>
      <c r="J15" s="656">
        <v>19998.969719250032</v>
      </c>
      <c r="K15" s="657">
        <v>197315</v>
      </c>
      <c r="L15" s="656">
        <v>1346.9792242499975</v>
      </c>
    </row>
    <row r="16" spans="1:13" ht="13.5" customHeight="1">
      <c r="A16" s="578">
        <v>42736</v>
      </c>
      <c r="B16" s="659">
        <v>21</v>
      </c>
      <c r="C16" s="659">
        <v>2104543</v>
      </c>
      <c r="D16" s="656">
        <v>14397.741018999996</v>
      </c>
      <c r="E16" s="658">
        <v>119875</v>
      </c>
      <c r="F16" s="657">
        <v>818.30950049999979</v>
      </c>
      <c r="G16" s="658">
        <v>86329</v>
      </c>
      <c r="H16" s="656">
        <v>604.94327175000012</v>
      </c>
      <c r="I16" s="657">
        <v>2310747</v>
      </c>
      <c r="J16" s="656">
        <v>15820.993791249995</v>
      </c>
      <c r="K16" s="657">
        <v>170551</v>
      </c>
      <c r="L16" s="656">
        <v>1165.8354659999984</v>
      </c>
    </row>
    <row r="17" spans="1:12" ht="13.5" customHeight="1">
      <c r="A17" s="578">
        <v>42767</v>
      </c>
      <c r="B17" s="659">
        <v>18</v>
      </c>
      <c r="C17" s="659">
        <v>1553081</v>
      </c>
      <c r="D17" s="656">
        <v>10474.34081625</v>
      </c>
      <c r="E17" s="658">
        <v>142381</v>
      </c>
      <c r="F17" s="657">
        <v>958.16258699999992</v>
      </c>
      <c r="G17" s="658">
        <v>174935</v>
      </c>
      <c r="H17" s="656">
        <v>1226.8319695000002</v>
      </c>
      <c r="I17" s="657">
        <v>1870397</v>
      </c>
      <c r="J17" s="656">
        <v>12659.33537275</v>
      </c>
      <c r="K17" s="657">
        <v>245511</v>
      </c>
      <c r="L17" s="656">
        <v>1651.1394555000008</v>
      </c>
    </row>
    <row r="18" spans="1:12" ht="12.75" customHeight="1">
      <c r="A18" s="1407" t="s">
        <v>769</v>
      </c>
      <c r="B18" s="1407"/>
      <c r="C18" s="1407"/>
      <c r="D18" s="1407"/>
      <c r="E18" s="655"/>
      <c r="F18" s="655"/>
      <c r="G18" s="655"/>
      <c r="H18" s="655"/>
      <c r="I18" s="655"/>
      <c r="J18" s="654"/>
      <c r="K18" s="653"/>
      <c r="L18" s="652"/>
    </row>
    <row r="19" spans="1:12">
      <c r="A19" s="651" t="s">
        <v>493</v>
      </c>
    </row>
    <row r="21" spans="1:12">
      <c r="J21" s="650"/>
    </row>
    <row r="22" spans="1:12">
      <c r="I22" s="650"/>
    </row>
  </sheetData>
  <mergeCells count="10">
    <mergeCell ref="A18:D18"/>
    <mergeCell ref="A1:L1"/>
    <mergeCell ref="A2:A4"/>
    <mergeCell ref="B2:B4"/>
    <mergeCell ref="C2:D3"/>
    <mergeCell ref="E2:H2"/>
    <mergeCell ref="I2:J3"/>
    <mergeCell ref="K2:L3"/>
    <mergeCell ref="E3:F3"/>
    <mergeCell ref="G3:H3"/>
  </mergeCells>
  <pageMargins left="0.7" right="0.7" top="0.75" bottom="0.75" header="0.3" footer="0.3"/>
  <pageSetup orientation="landscape" r:id="rId1"/>
</worksheet>
</file>

<file path=xl/worksheets/sheet4.xml><?xml version="1.0" encoding="utf-8"?>
<worksheet xmlns="http://schemas.openxmlformats.org/spreadsheetml/2006/main" xmlns:r="http://schemas.openxmlformats.org/officeDocument/2006/relationships">
  <sheetPr codeName="Sheet4">
    <tabColor rgb="FF92D050"/>
  </sheetPr>
  <dimension ref="A1:H14"/>
  <sheetViews>
    <sheetView zoomScale="85" zoomScaleNormal="85" zoomScaleSheetLayoutView="85" workbookViewId="0">
      <selection activeCell="K22" sqref="K22"/>
    </sheetView>
  </sheetViews>
  <sheetFormatPr defaultColWidth="9.140625" defaultRowHeight="15.75"/>
  <cols>
    <col min="1" max="1" width="7.28515625" style="39" customWidth="1"/>
    <col min="2" max="2" width="22.140625" style="39" customWidth="1"/>
    <col min="3" max="3" width="22.85546875" style="39" customWidth="1"/>
    <col min="4" max="4" width="11" style="40" customWidth="1"/>
    <col min="5" max="5" width="9.85546875" style="40" customWidth="1"/>
    <col min="6" max="6" width="11.7109375" style="39" customWidth="1"/>
    <col min="7" max="7" width="8.42578125" style="39" customWidth="1"/>
    <col min="8" max="8" width="8.85546875" style="39" customWidth="1"/>
    <col min="9" max="16384" width="9.140625" style="39"/>
  </cols>
  <sheetData>
    <row r="1" spans="1:8" s="3" customFormat="1" ht="15">
      <c r="A1" s="1174" t="str">
        <f>Tables!A4</f>
        <v>Table 3: Open Offers under SEBI Takeover Code closed during February-2017</v>
      </c>
      <c r="B1" s="1174"/>
      <c r="C1" s="1174"/>
      <c r="D1" s="1174"/>
      <c r="E1" s="1174"/>
      <c r="F1" s="1174"/>
      <c r="G1" s="1174"/>
      <c r="H1" s="1174"/>
    </row>
    <row r="2" spans="1:8" s="35" customFormat="1" ht="12.75">
      <c r="A2" s="1175" t="s">
        <v>79</v>
      </c>
      <c r="B2" s="1175" t="s">
        <v>91</v>
      </c>
      <c r="C2" s="1175" t="s">
        <v>92</v>
      </c>
      <c r="D2" s="1176" t="s">
        <v>93</v>
      </c>
      <c r="E2" s="1176" t="s">
        <v>94</v>
      </c>
      <c r="F2" s="1175" t="s">
        <v>95</v>
      </c>
      <c r="G2" s="1175"/>
      <c r="H2" s="1175" t="s">
        <v>96</v>
      </c>
    </row>
    <row r="3" spans="1:8" s="36" customFormat="1" ht="39.75" customHeight="1">
      <c r="A3" s="1175"/>
      <c r="B3" s="1175"/>
      <c r="C3" s="1175"/>
      <c r="D3" s="1176"/>
      <c r="E3" s="1176"/>
      <c r="F3" s="1123" t="s">
        <v>97</v>
      </c>
      <c r="G3" s="1123" t="s">
        <v>98</v>
      </c>
      <c r="H3" s="1175"/>
    </row>
    <row r="4" spans="1:8" s="36" customFormat="1" ht="63.75">
      <c r="A4" s="401">
        <v>1</v>
      </c>
      <c r="B4" s="305" t="s">
        <v>793</v>
      </c>
      <c r="C4" s="305" t="s">
        <v>794</v>
      </c>
      <c r="D4" s="356">
        <v>42755</v>
      </c>
      <c r="E4" s="356">
        <v>42769</v>
      </c>
      <c r="F4" s="304">
        <v>4287972</v>
      </c>
      <c r="G4" s="37">
        <v>26.22</v>
      </c>
      <c r="H4" s="38">
        <v>37</v>
      </c>
    </row>
    <row r="5" spans="1:8" s="36" customFormat="1" ht="39.75" customHeight="1">
      <c r="A5" s="401">
        <v>2</v>
      </c>
      <c r="B5" s="305" t="s">
        <v>795</v>
      </c>
      <c r="C5" s="305" t="s">
        <v>796</v>
      </c>
      <c r="D5" s="356">
        <v>42762</v>
      </c>
      <c r="E5" s="356">
        <v>42775</v>
      </c>
      <c r="F5" s="304">
        <v>858650</v>
      </c>
      <c r="G5" s="37">
        <v>26</v>
      </c>
      <c r="H5" s="38">
        <v>10</v>
      </c>
    </row>
    <row r="6" spans="1:8" s="36" customFormat="1" ht="38.25">
      <c r="A6" s="401">
        <v>3</v>
      </c>
      <c r="B6" s="305" t="s">
        <v>797</v>
      </c>
      <c r="C6" s="305" t="s">
        <v>798</v>
      </c>
      <c r="D6" s="356">
        <v>42760</v>
      </c>
      <c r="E6" s="356">
        <v>42779</v>
      </c>
      <c r="F6" s="304">
        <v>609000</v>
      </c>
      <c r="G6" s="37">
        <v>20</v>
      </c>
      <c r="H6" s="38">
        <v>17.2</v>
      </c>
    </row>
    <row r="7" spans="1:8" s="36" customFormat="1" ht="39.75" customHeight="1">
      <c r="A7" s="401">
        <v>4</v>
      </c>
      <c r="B7" s="305" t="s">
        <v>799</v>
      </c>
      <c r="C7" s="305" t="s">
        <v>800</v>
      </c>
      <c r="D7" s="356">
        <v>42776</v>
      </c>
      <c r="E7" s="356">
        <v>42789</v>
      </c>
      <c r="F7" s="304">
        <v>8588580</v>
      </c>
      <c r="G7" s="37">
        <v>26</v>
      </c>
      <c r="H7" s="38">
        <v>10.16</v>
      </c>
    </row>
    <row r="8" spans="1:8" s="36" customFormat="1" ht="39.75" customHeight="1">
      <c r="A8" s="401">
        <v>5</v>
      </c>
      <c r="B8" s="305" t="s">
        <v>801</v>
      </c>
      <c r="C8" s="305" t="s">
        <v>802</v>
      </c>
      <c r="D8" s="356">
        <v>42780</v>
      </c>
      <c r="E8" s="356">
        <v>42794</v>
      </c>
      <c r="F8" s="304">
        <v>2002000</v>
      </c>
      <c r="G8" s="37">
        <v>26</v>
      </c>
      <c r="H8" s="38">
        <v>13</v>
      </c>
    </row>
    <row r="10" spans="1:8">
      <c r="A10" s="1173" t="s">
        <v>90</v>
      </c>
      <c r="B10" s="1173"/>
      <c r="C10" s="1173"/>
      <c r="D10" s="1173"/>
      <c r="E10" s="1173"/>
      <c r="F10" s="1173"/>
      <c r="G10" s="1173"/>
      <c r="H10" s="1173"/>
    </row>
    <row r="11" spans="1:8" ht="14.25" customHeight="1">
      <c r="A11" s="357"/>
      <c r="B11" s="357"/>
      <c r="C11" s="357"/>
      <c r="D11" s="358"/>
      <c r="E11" s="358"/>
      <c r="F11" s="357"/>
      <c r="G11" s="357"/>
      <c r="H11" s="357"/>
    </row>
    <row r="12" spans="1:8">
      <c r="A12" s="357"/>
      <c r="B12" s="357"/>
      <c r="C12" s="357"/>
      <c r="D12" s="358"/>
      <c r="E12" s="358"/>
      <c r="F12" s="357"/>
      <c r="G12" s="357"/>
      <c r="H12" s="357"/>
    </row>
    <row r="13" spans="1:8">
      <c r="A13" s="357"/>
      <c r="B13" s="357"/>
      <c r="C13" s="357"/>
      <c r="D13" s="358"/>
      <c r="E13" s="358"/>
      <c r="F13" s="357"/>
      <c r="G13" s="357"/>
      <c r="H13" s="357"/>
    </row>
    <row r="14" spans="1:8" ht="15.75" customHeight="1"/>
  </sheetData>
  <mergeCells count="9">
    <mergeCell ref="A10:H10"/>
    <mergeCell ref="A1:H1"/>
    <mergeCell ref="A2:A3"/>
    <mergeCell ref="B2:B3"/>
    <mergeCell ref="C2:C3"/>
    <mergeCell ref="D2:D3"/>
    <mergeCell ref="E2:E3"/>
    <mergeCell ref="F2:G2"/>
    <mergeCell ref="H2:H3"/>
  </mergeCells>
  <pageMargins left="0.75" right="0.75" top="0.25" bottom="0.25" header="0.5" footer="0.5"/>
  <pageSetup scale="86" orientation="landscape" r:id="rId1"/>
  <headerFooter alignWithMargins="0"/>
</worksheet>
</file>

<file path=xl/worksheets/sheet40.xml><?xml version="1.0" encoding="utf-8"?>
<worksheet xmlns="http://schemas.openxmlformats.org/spreadsheetml/2006/main" xmlns:r="http://schemas.openxmlformats.org/officeDocument/2006/relationships">
  <sheetPr codeName="Sheet40">
    <tabColor rgb="FF92D050"/>
  </sheetPr>
  <dimension ref="A1:L22"/>
  <sheetViews>
    <sheetView workbookViewId="0">
      <selection activeCell="K22" sqref="K22"/>
    </sheetView>
  </sheetViews>
  <sheetFormatPr defaultRowHeight="15"/>
  <cols>
    <col min="1" max="1" width="8.140625" customWidth="1"/>
    <col min="2" max="2" width="8.28515625" customWidth="1"/>
    <col min="3" max="3" width="10.140625" bestFit="1" customWidth="1"/>
    <col min="4" max="4" width="9" bestFit="1" customWidth="1"/>
    <col min="5" max="5" width="9.28515625" bestFit="1" customWidth="1"/>
    <col min="6" max="6" width="9" bestFit="1" customWidth="1"/>
    <col min="7" max="7" width="9.140625" bestFit="1" customWidth="1"/>
    <col min="8" max="8" width="9" bestFit="1" customWidth="1"/>
    <col min="9" max="9" width="10.140625" customWidth="1"/>
    <col min="10" max="11" width="9" bestFit="1" customWidth="1"/>
    <col min="12" max="12" width="8.42578125" customWidth="1"/>
  </cols>
  <sheetData>
    <row r="1" spans="1:12" ht="15.75">
      <c r="A1" s="1393" t="s">
        <v>33</v>
      </c>
      <c r="B1" s="1393"/>
      <c r="C1" s="1393"/>
      <c r="D1" s="1393"/>
      <c r="E1" s="1393"/>
      <c r="F1" s="1393"/>
      <c r="G1" s="1393"/>
      <c r="H1" s="1393"/>
      <c r="I1" s="1393"/>
      <c r="J1" s="1393"/>
      <c r="K1" s="1393"/>
      <c r="L1" s="1393"/>
    </row>
    <row r="2" spans="1:12">
      <c r="A2" s="1419" t="s">
        <v>435</v>
      </c>
      <c r="B2" s="1419" t="s">
        <v>186</v>
      </c>
      <c r="C2" s="1342" t="s">
        <v>492</v>
      </c>
      <c r="D2" s="1342"/>
      <c r="E2" s="1342" t="s">
        <v>497</v>
      </c>
      <c r="F2" s="1342"/>
      <c r="G2" s="1342"/>
      <c r="H2" s="1342"/>
      <c r="I2" s="1342" t="s">
        <v>102</v>
      </c>
      <c r="J2" s="1342"/>
      <c r="K2" s="1343" t="s">
        <v>495</v>
      </c>
      <c r="L2" s="1343"/>
    </row>
    <row r="3" spans="1:12">
      <c r="A3" s="1419"/>
      <c r="B3" s="1419"/>
      <c r="C3" s="1342"/>
      <c r="D3" s="1342"/>
      <c r="E3" s="1342" t="s">
        <v>445</v>
      </c>
      <c r="F3" s="1342"/>
      <c r="G3" s="1342" t="s">
        <v>444</v>
      </c>
      <c r="H3" s="1342"/>
      <c r="I3" s="1342"/>
      <c r="J3" s="1342"/>
      <c r="K3" s="1343"/>
      <c r="L3" s="1343"/>
    </row>
    <row r="4" spans="1:12" ht="29.25" customHeight="1">
      <c r="A4" s="1419"/>
      <c r="B4" s="1419"/>
      <c r="C4" s="1097" t="s">
        <v>442</v>
      </c>
      <c r="D4" s="1097" t="s">
        <v>443</v>
      </c>
      <c r="E4" s="1097" t="s">
        <v>442</v>
      </c>
      <c r="F4" s="1097" t="s">
        <v>443</v>
      </c>
      <c r="G4" s="1097" t="s">
        <v>442</v>
      </c>
      <c r="H4" s="1097" t="s">
        <v>443</v>
      </c>
      <c r="I4" s="1097" t="s">
        <v>442</v>
      </c>
      <c r="J4" s="1097" t="s">
        <v>443</v>
      </c>
      <c r="K4" s="1097" t="s">
        <v>442</v>
      </c>
      <c r="L4" s="1097" t="s">
        <v>494</v>
      </c>
    </row>
    <row r="5" spans="1:12" s="674" customFormat="1">
      <c r="A5" s="680" t="s">
        <v>269</v>
      </c>
      <c r="B5" s="681">
        <v>242</v>
      </c>
      <c r="C5" s="681">
        <v>280635711</v>
      </c>
      <c r="D5" s="681">
        <v>1850359.2716000001</v>
      </c>
      <c r="E5" s="681">
        <v>66736708</v>
      </c>
      <c r="F5" s="681">
        <v>444137.21</v>
      </c>
      <c r="G5" s="681">
        <v>72854123</v>
      </c>
      <c r="H5" s="681">
        <v>469429.65279999998</v>
      </c>
      <c r="I5" s="681">
        <v>420226542</v>
      </c>
      <c r="J5" s="681">
        <v>2763926.1344000003</v>
      </c>
      <c r="K5" s="681">
        <v>1287841</v>
      </c>
      <c r="L5" s="681">
        <v>8553.9315399999996</v>
      </c>
    </row>
    <row r="6" spans="1:12" s="674" customFormat="1">
      <c r="A6" s="680" t="s">
        <v>270</v>
      </c>
      <c r="B6" s="679">
        <f>SUM(B7:B17)</f>
        <v>221</v>
      </c>
      <c r="C6" s="679">
        <f t="shared" ref="C6:J6" si="0">SUM(C7:C17)</f>
        <v>247264882</v>
      </c>
      <c r="D6" s="679">
        <f t="shared" si="0"/>
        <v>1668754.5377000002</v>
      </c>
      <c r="E6" s="679">
        <f t="shared" si="0"/>
        <v>99106898</v>
      </c>
      <c r="F6" s="679">
        <f t="shared" si="0"/>
        <v>675090.08479999995</v>
      </c>
      <c r="G6" s="679">
        <f t="shared" si="0"/>
        <v>82073409</v>
      </c>
      <c r="H6" s="679">
        <f t="shared" si="0"/>
        <v>549846.55680000002</v>
      </c>
      <c r="I6" s="679">
        <f t="shared" si="0"/>
        <v>428445189</v>
      </c>
      <c r="J6" s="679">
        <f t="shared" si="0"/>
        <v>2893691.1792999995</v>
      </c>
      <c r="K6" s="678">
        <v>1728532</v>
      </c>
      <c r="L6" s="678">
        <v>11541.662214489999</v>
      </c>
    </row>
    <row r="7" spans="1:12" s="674" customFormat="1">
      <c r="A7" s="677">
        <v>42474</v>
      </c>
      <c r="B7" s="667">
        <v>16</v>
      </c>
      <c r="C7" s="666">
        <v>23133265</v>
      </c>
      <c r="D7" s="666">
        <v>154366.58889999997</v>
      </c>
      <c r="E7" s="666">
        <v>9492234</v>
      </c>
      <c r="F7" s="666">
        <v>63910.60590000001</v>
      </c>
      <c r="G7" s="666">
        <v>7850678</v>
      </c>
      <c r="H7" s="666">
        <v>52114.085899999998</v>
      </c>
      <c r="I7" s="666">
        <v>40476177</v>
      </c>
      <c r="J7" s="666">
        <v>270391.2807</v>
      </c>
      <c r="K7" s="666">
        <v>1185981</v>
      </c>
      <c r="L7" s="666">
        <v>7894.7761099999998</v>
      </c>
    </row>
    <row r="8" spans="1:12" s="674" customFormat="1">
      <c r="A8" s="677">
        <v>42494</v>
      </c>
      <c r="B8" s="667">
        <v>22</v>
      </c>
      <c r="C8" s="666">
        <v>28835159</v>
      </c>
      <c r="D8" s="666">
        <v>193916.3615</v>
      </c>
      <c r="E8" s="666">
        <v>9997617</v>
      </c>
      <c r="F8" s="666">
        <v>67781.611099999995</v>
      </c>
      <c r="G8" s="666">
        <v>8954576</v>
      </c>
      <c r="H8" s="666">
        <v>59722.538999999997</v>
      </c>
      <c r="I8" s="666">
        <v>47787352</v>
      </c>
      <c r="J8" s="666">
        <v>321420.51159999997</v>
      </c>
      <c r="K8" s="666">
        <v>1032381</v>
      </c>
      <c r="L8" s="666">
        <v>6951.7983100000001</v>
      </c>
    </row>
    <row r="9" spans="1:12" s="674" customFormat="1">
      <c r="A9" s="677">
        <v>42525</v>
      </c>
      <c r="B9" s="667">
        <v>22</v>
      </c>
      <c r="C9" s="666">
        <v>33712616</v>
      </c>
      <c r="D9" s="666">
        <v>228206.63440000001</v>
      </c>
      <c r="E9" s="666">
        <v>8915140</v>
      </c>
      <c r="F9" s="666">
        <v>60796.950100000009</v>
      </c>
      <c r="G9" s="666">
        <v>9647051</v>
      </c>
      <c r="H9" s="666">
        <v>64594.068100000004</v>
      </c>
      <c r="I9" s="666">
        <v>52274807</v>
      </c>
      <c r="J9" s="666">
        <v>353597.65260000003</v>
      </c>
      <c r="K9" s="666">
        <v>1025657</v>
      </c>
      <c r="L9" s="666">
        <v>6943.6217500000002</v>
      </c>
    </row>
    <row r="10" spans="1:12" s="674" customFormat="1">
      <c r="A10" s="677">
        <v>42555</v>
      </c>
      <c r="B10" s="667">
        <v>20</v>
      </c>
      <c r="C10" s="666">
        <v>17612158</v>
      </c>
      <c r="D10" s="666">
        <v>118967.87910000001</v>
      </c>
      <c r="E10" s="666">
        <v>10100898</v>
      </c>
      <c r="F10" s="666">
        <v>69039.865999999995</v>
      </c>
      <c r="G10" s="666">
        <v>5863364</v>
      </c>
      <c r="H10" s="666">
        <v>39269.3462</v>
      </c>
      <c r="I10" s="666">
        <v>33576420</v>
      </c>
      <c r="J10" s="666">
        <v>227277.0913</v>
      </c>
      <c r="K10" s="666">
        <v>1234262</v>
      </c>
      <c r="L10" s="666">
        <v>8279.4252400000005</v>
      </c>
    </row>
    <row r="11" spans="1:12" s="674" customFormat="1">
      <c r="A11" s="677">
        <v>42586</v>
      </c>
      <c r="B11" s="676">
        <v>21</v>
      </c>
      <c r="C11" s="676">
        <v>18850183</v>
      </c>
      <c r="D11" s="676">
        <v>126847.0128</v>
      </c>
      <c r="E11" s="676">
        <v>9406727</v>
      </c>
      <c r="F11" s="676">
        <v>63959.257299999997</v>
      </c>
      <c r="G11" s="676">
        <v>6892053</v>
      </c>
      <c r="H11" s="676">
        <v>46026.869299999998</v>
      </c>
      <c r="I11" s="676">
        <v>35148963</v>
      </c>
      <c r="J11" s="676">
        <v>236833.13939999999</v>
      </c>
      <c r="K11" s="676">
        <v>1381830</v>
      </c>
      <c r="L11" s="676">
        <v>9260.0649236800018</v>
      </c>
    </row>
    <row r="12" spans="1:12" s="674" customFormat="1">
      <c r="A12" s="677">
        <v>42617</v>
      </c>
      <c r="B12" s="676">
        <v>20</v>
      </c>
      <c r="C12" s="676">
        <v>21394660</v>
      </c>
      <c r="D12" s="676">
        <v>143510.24960000001</v>
      </c>
      <c r="E12" s="676">
        <v>9813210</v>
      </c>
      <c r="F12" s="676">
        <v>66454.8413</v>
      </c>
      <c r="G12" s="676">
        <v>7716415</v>
      </c>
      <c r="H12" s="676">
        <v>51392.25069999999</v>
      </c>
      <c r="I12" s="676">
        <v>38924285</v>
      </c>
      <c r="J12" s="676">
        <v>261357.34160000001</v>
      </c>
      <c r="K12" s="675">
        <v>1473371</v>
      </c>
      <c r="L12" s="675">
        <v>9841.4280699999999</v>
      </c>
    </row>
    <row r="13" spans="1:12" s="674" customFormat="1">
      <c r="A13" s="677">
        <v>42647</v>
      </c>
      <c r="B13" s="676">
        <v>19</v>
      </c>
      <c r="C13" s="676">
        <v>16942838</v>
      </c>
      <c r="D13" s="676">
        <v>113657.16580000002</v>
      </c>
      <c r="E13" s="676">
        <v>7709659</v>
      </c>
      <c r="F13" s="676">
        <v>52163.899600000004</v>
      </c>
      <c r="G13" s="676">
        <v>6479644</v>
      </c>
      <c r="H13" s="676">
        <v>43139.768600000003</v>
      </c>
      <c r="I13" s="676">
        <v>31132141</v>
      </c>
      <c r="J13" s="676">
        <v>208960.83400000003</v>
      </c>
      <c r="K13" s="675">
        <v>1448711</v>
      </c>
      <c r="L13" s="675">
        <v>9690.5628899999992</v>
      </c>
    </row>
    <row r="14" spans="1:12" s="674" customFormat="1">
      <c r="A14" s="677">
        <v>42678</v>
      </c>
      <c r="B14" s="676">
        <v>21</v>
      </c>
      <c r="C14" s="676">
        <v>28187268</v>
      </c>
      <c r="D14" s="676">
        <v>191568.51959999997</v>
      </c>
      <c r="E14" s="676">
        <v>7694075</v>
      </c>
      <c r="F14" s="676">
        <v>52599.4444</v>
      </c>
      <c r="G14" s="676">
        <v>8641134</v>
      </c>
      <c r="H14" s="676">
        <v>58158.897400000002</v>
      </c>
      <c r="I14" s="676">
        <v>44522477</v>
      </c>
      <c r="J14" s="676">
        <v>302326.86139999994</v>
      </c>
      <c r="K14" s="675">
        <v>1566820</v>
      </c>
      <c r="L14" s="675">
        <v>10739.68046</v>
      </c>
    </row>
    <row r="15" spans="1:12" s="674" customFormat="1">
      <c r="A15" s="677">
        <v>42708</v>
      </c>
      <c r="B15" s="676">
        <v>21</v>
      </c>
      <c r="C15" s="676">
        <v>20694993</v>
      </c>
      <c r="D15" s="676">
        <v>140698.79670000001</v>
      </c>
      <c r="E15" s="676">
        <v>9994952</v>
      </c>
      <c r="F15" s="676">
        <v>68843.554899999988</v>
      </c>
      <c r="G15" s="676">
        <v>6947874</v>
      </c>
      <c r="H15" s="676">
        <v>47063.8577</v>
      </c>
      <c r="I15" s="676">
        <v>37637819</v>
      </c>
      <c r="J15" s="676">
        <v>256606.20929999999</v>
      </c>
      <c r="K15" s="675">
        <v>1191625</v>
      </c>
      <c r="L15" s="675">
        <v>8098.6513657900005</v>
      </c>
    </row>
    <row r="16" spans="1:12" s="674" customFormat="1">
      <c r="A16" s="677">
        <v>42739</v>
      </c>
      <c r="B16" s="676">
        <v>21</v>
      </c>
      <c r="C16" s="676">
        <v>20526941</v>
      </c>
      <c r="D16" s="676">
        <v>140132.72229999999</v>
      </c>
      <c r="E16" s="676">
        <v>7558154</v>
      </c>
      <c r="F16" s="676">
        <v>52199.595000000016</v>
      </c>
      <c r="G16" s="676">
        <v>6422597</v>
      </c>
      <c r="H16" s="676">
        <v>43572.455900000001</v>
      </c>
      <c r="I16" s="676">
        <v>34507692</v>
      </c>
      <c r="J16" s="676">
        <v>235904.7732</v>
      </c>
      <c r="K16" s="675">
        <v>1205245</v>
      </c>
      <c r="L16" s="675">
        <v>8179.8676210200001</v>
      </c>
    </row>
    <row r="17" spans="1:12" s="674" customFormat="1">
      <c r="A17" s="677">
        <v>42770</v>
      </c>
      <c r="B17" s="676">
        <v>18</v>
      </c>
      <c r="C17" s="676">
        <v>17374801</v>
      </c>
      <c r="D17" s="676">
        <v>116882.607</v>
      </c>
      <c r="E17" s="676">
        <v>8424232</v>
      </c>
      <c r="F17" s="676">
        <v>57340.459200000005</v>
      </c>
      <c r="G17" s="676">
        <v>6658023</v>
      </c>
      <c r="H17" s="676">
        <v>44792.417999999998</v>
      </c>
      <c r="I17" s="676">
        <v>32457056</v>
      </c>
      <c r="J17" s="676">
        <v>219015.48420000001</v>
      </c>
      <c r="K17" s="675">
        <v>1728532</v>
      </c>
      <c r="L17" s="675">
        <v>11541.662214489999</v>
      </c>
    </row>
    <row r="18" spans="1:12" ht="14.25" customHeight="1">
      <c r="A18" s="1417" t="s">
        <v>769</v>
      </c>
      <c r="B18" s="1417"/>
      <c r="C18" s="1417"/>
      <c r="D18" s="1417"/>
      <c r="E18" s="1417"/>
      <c r="F18" s="1417"/>
      <c r="G18" s="1096"/>
    </row>
    <row r="19" spans="1:12">
      <c r="A19" s="1418" t="s">
        <v>496</v>
      </c>
      <c r="B19" s="1418"/>
      <c r="C19" s="1418"/>
      <c r="D19" s="1418"/>
      <c r="E19" s="1418"/>
      <c r="F19" s="1418"/>
      <c r="G19" s="1096"/>
    </row>
    <row r="22" spans="1:12">
      <c r="J22" s="673"/>
    </row>
  </sheetData>
  <mergeCells count="11">
    <mergeCell ref="A18:F18"/>
    <mergeCell ref="A19:F19"/>
    <mergeCell ref="A1:L1"/>
    <mergeCell ref="A2:A4"/>
    <mergeCell ref="B2:B4"/>
    <mergeCell ref="C2:D3"/>
    <mergeCell ref="E2:H2"/>
    <mergeCell ref="I2:J3"/>
    <mergeCell ref="K2:L3"/>
    <mergeCell ref="E3:F3"/>
    <mergeCell ref="G3:H3"/>
  </mergeCells>
  <pageMargins left="0.7" right="0.7" top="0.75" bottom="0.75" header="0.3" footer="0.3"/>
  <pageSetup orientation="landscape" r:id="rId1"/>
</worksheet>
</file>

<file path=xl/worksheets/sheet41.xml><?xml version="1.0" encoding="utf-8"?>
<worksheet xmlns="http://schemas.openxmlformats.org/spreadsheetml/2006/main" xmlns:r="http://schemas.openxmlformats.org/officeDocument/2006/relationships">
  <sheetPr codeName="Sheet41">
    <tabColor rgb="FF92D050"/>
  </sheetPr>
  <dimension ref="A1:P30"/>
  <sheetViews>
    <sheetView zoomScaleSheetLayoutView="100" workbookViewId="0">
      <selection activeCell="K22" sqref="K22"/>
    </sheetView>
  </sheetViews>
  <sheetFormatPr defaultColWidth="9.140625" defaultRowHeight="12.75"/>
  <cols>
    <col min="1" max="1" width="8.5703125" style="682" customWidth="1"/>
    <col min="2" max="2" width="9.28515625" style="682" customWidth="1"/>
    <col min="3" max="3" width="9.7109375" style="682" customWidth="1"/>
    <col min="4" max="4" width="10.28515625" style="682" customWidth="1"/>
    <col min="5" max="5" width="9.7109375" style="682" customWidth="1"/>
    <col min="6" max="6" width="7.28515625" style="682" customWidth="1"/>
    <col min="7" max="8" width="10" style="682" customWidth="1"/>
    <col min="9" max="9" width="9.5703125" style="682" customWidth="1"/>
    <col min="10" max="10" width="9.7109375" style="682" customWidth="1"/>
    <col min="11" max="11" width="6.140625" style="682" customWidth="1"/>
    <col min="12" max="13" width="9.140625" style="682" customWidth="1"/>
    <col min="14" max="14" width="10" style="682" customWidth="1"/>
    <col min="15" max="15" width="9.140625" style="682" customWidth="1"/>
    <col min="16" max="16" width="7.42578125" style="682" customWidth="1"/>
    <col min="17" max="16384" width="9.140625" style="682"/>
  </cols>
  <sheetData>
    <row r="1" spans="1:16" ht="15.75">
      <c r="A1" s="706" t="s">
        <v>500</v>
      </c>
      <c r="B1" s="706"/>
      <c r="C1" s="706"/>
      <c r="D1" s="706"/>
      <c r="E1" s="706"/>
      <c r="F1" s="706"/>
      <c r="G1" s="706"/>
      <c r="H1" s="705"/>
      <c r="I1" s="705"/>
      <c r="J1" s="705"/>
      <c r="K1" s="705"/>
    </row>
    <row r="2" spans="1:16" ht="19.5" customHeight="1">
      <c r="A2" s="1394" t="s">
        <v>435</v>
      </c>
      <c r="B2" s="1404" t="s">
        <v>153</v>
      </c>
      <c r="C2" s="1420"/>
      <c r="D2" s="1420"/>
      <c r="E2" s="1405"/>
      <c r="F2" s="1394" t="s">
        <v>102</v>
      </c>
      <c r="G2" s="1404" t="s">
        <v>161</v>
      </c>
      <c r="H2" s="1420"/>
      <c r="I2" s="1420"/>
      <c r="J2" s="1405"/>
      <c r="K2" s="1394" t="s">
        <v>102</v>
      </c>
      <c r="L2" s="1404" t="s">
        <v>154</v>
      </c>
      <c r="M2" s="1420"/>
      <c r="N2" s="1420"/>
      <c r="O2" s="1405"/>
      <c r="P2" s="1394" t="s">
        <v>102</v>
      </c>
    </row>
    <row r="3" spans="1:16">
      <c r="A3" s="1425"/>
      <c r="B3" s="1427" t="s">
        <v>492</v>
      </c>
      <c r="C3" s="1427"/>
      <c r="D3" s="1427" t="s">
        <v>491</v>
      </c>
      <c r="E3" s="1427"/>
      <c r="F3" s="1425" t="s">
        <v>102</v>
      </c>
      <c r="G3" s="1428" t="s">
        <v>492</v>
      </c>
      <c r="H3" s="1428"/>
      <c r="I3" s="1429" t="s">
        <v>499</v>
      </c>
      <c r="J3" s="1430"/>
      <c r="K3" s="1425" t="s">
        <v>102</v>
      </c>
      <c r="L3" s="1427" t="s">
        <v>492</v>
      </c>
      <c r="M3" s="1427"/>
      <c r="N3" s="1427" t="s">
        <v>491</v>
      </c>
      <c r="O3" s="1427"/>
      <c r="P3" s="1425" t="s">
        <v>102</v>
      </c>
    </row>
    <row r="4" spans="1:16" ht="24.75" customHeight="1">
      <c r="A4" s="1425"/>
      <c r="B4" s="1400" t="s">
        <v>456</v>
      </c>
      <c r="C4" s="1400" t="s">
        <v>455</v>
      </c>
      <c r="D4" s="1421" t="s">
        <v>454</v>
      </c>
      <c r="E4" s="1421" t="s">
        <v>453</v>
      </c>
      <c r="F4" s="1425"/>
      <c r="G4" s="1400" t="s">
        <v>456</v>
      </c>
      <c r="H4" s="1400" t="s">
        <v>455</v>
      </c>
      <c r="I4" s="1400" t="s">
        <v>454</v>
      </c>
      <c r="J4" s="1400" t="s">
        <v>453</v>
      </c>
      <c r="K4" s="1425"/>
      <c r="L4" s="1400" t="s">
        <v>456</v>
      </c>
      <c r="M4" s="1400" t="s">
        <v>455</v>
      </c>
      <c r="N4" s="1421" t="s">
        <v>454</v>
      </c>
      <c r="O4" s="1421" t="s">
        <v>453</v>
      </c>
      <c r="P4" s="1425"/>
    </row>
    <row r="5" spans="1:16" ht="0.75" customHeight="1">
      <c r="A5" s="1426"/>
      <c r="B5" s="1423"/>
      <c r="C5" s="1423"/>
      <c r="D5" s="1422"/>
      <c r="E5" s="1422" t="s">
        <v>453</v>
      </c>
      <c r="F5" s="1426"/>
      <c r="G5" s="1423"/>
      <c r="H5" s="1423"/>
      <c r="I5" s="1423"/>
      <c r="J5" s="1423" t="s">
        <v>453</v>
      </c>
      <c r="K5" s="1426"/>
      <c r="L5" s="1423"/>
      <c r="M5" s="1423"/>
      <c r="N5" s="1422"/>
      <c r="O5" s="1422" t="s">
        <v>453</v>
      </c>
      <c r="P5" s="1426"/>
    </row>
    <row r="6" spans="1:16" ht="15" customHeight="1">
      <c r="A6" s="588" t="s">
        <v>269</v>
      </c>
      <c r="B6" s="704">
        <v>6540.5758972499989</v>
      </c>
      <c r="C6" s="704">
        <v>184.36146269</v>
      </c>
      <c r="D6" s="704">
        <v>948.74610499999994</v>
      </c>
      <c r="E6" s="704">
        <v>393.60350175000002</v>
      </c>
      <c r="F6" s="704">
        <v>8067.2869666900006</v>
      </c>
      <c r="G6" s="703">
        <v>935.14946255000007</v>
      </c>
      <c r="H6" s="703">
        <v>18.557625479999999</v>
      </c>
      <c r="I6" s="703">
        <v>37.156563999999989</v>
      </c>
      <c r="J6" s="703">
        <v>17.446905010000002</v>
      </c>
      <c r="K6" s="703">
        <v>1008.3105570399999</v>
      </c>
      <c r="L6" s="703">
        <v>3338.43</v>
      </c>
      <c r="M6" s="703">
        <v>65.210000000000008</v>
      </c>
      <c r="N6" s="703">
        <v>2920.3699999999994</v>
      </c>
      <c r="O6" s="703">
        <v>152.67000000000002</v>
      </c>
      <c r="P6" s="703">
        <v>6476.6799999999994</v>
      </c>
    </row>
    <row r="7" spans="1:16" ht="15" customHeight="1">
      <c r="A7" s="43" t="s">
        <v>270</v>
      </c>
      <c r="B7" s="702">
        <f>SUM(B8:B18)</f>
        <v>4700.5099090000003</v>
      </c>
      <c r="C7" s="702">
        <f t="shared" ref="C7:F7" si="0">SUM(C8:C18)</f>
        <v>184.27135748999999</v>
      </c>
      <c r="D7" s="702">
        <f t="shared" si="0"/>
        <v>979.44802175000007</v>
      </c>
      <c r="E7" s="702">
        <f t="shared" si="0"/>
        <v>304.48047495999998</v>
      </c>
      <c r="F7" s="702">
        <f t="shared" si="0"/>
        <v>6168.7097631999995</v>
      </c>
      <c r="G7" s="702">
        <f t="shared" ref="G7" si="1">SUM(G8:G18)</f>
        <v>516.39096175000009</v>
      </c>
      <c r="H7" s="702">
        <f t="shared" ref="H7" si="2">SUM(H8:H18)</f>
        <v>17.994808000000003</v>
      </c>
      <c r="I7" s="702">
        <f t="shared" ref="I7" si="3">SUM(I8:I18)</f>
        <v>11.681617500000002</v>
      </c>
      <c r="J7" s="702">
        <f t="shared" ref="J7" si="4">SUM(J8:J18)</f>
        <v>6.1295554500000007</v>
      </c>
      <c r="K7" s="702">
        <f t="shared" ref="K7" si="5">SUM(K8:K18)</f>
        <v>552.19694270000002</v>
      </c>
      <c r="L7" s="702">
        <f t="shared" ref="L7" si="6">SUM(L8:L18)</f>
        <v>3185.5399999999995</v>
      </c>
      <c r="M7" s="702">
        <f t="shared" ref="M7" si="7">SUM(M8:M18)</f>
        <v>96.83</v>
      </c>
      <c r="N7" s="702">
        <f t="shared" ref="N7" si="8">SUM(N8:N18)</f>
        <v>2571.7199999999998</v>
      </c>
      <c r="O7" s="702">
        <f t="shared" ref="O7" si="9">SUM(O8:O18)</f>
        <v>141.91</v>
      </c>
      <c r="P7" s="702">
        <f t="shared" ref="P7" si="10">SUM(P8:P18)</f>
        <v>5995.9999999999991</v>
      </c>
    </row>
    <row r="8" spans="1:16" ht="15" customHeight="1">
      <c r="A8" s="578">
        <v>42474</v>
      </c>
      <c r="B8" s="701">
        <v>407.28751649999998</v>
      </c>
      <c r="C8" s="701">
        <v>0.96178456000000001</v>
      </c>
      <c r="D8" s="701">
        <v>71.100254000000007</v>
      </c>
      <c r="E8" s="701">
        <v>18.477194799999999</v>
      </c>
      <c r="F8" s="701">
        <v>497.82674986000001</v>
      </c>
      <c r="G8" s="644">
        <v>38.232419999999998</v>
      </c>
      <c r="H8" s="644">
        <v>0.13225000000000001</v>
      </c>
      <c r="I8" s="644">
        <v>0.32683374999999998</v>
      </c>
      <c r="J8" s="644">
        <v>0.01</v>
      </c>
      <c r="K8" s="644">
        <v>38.701503749999993</v>
      </c>
      <c r="L8" s="644">
        <v>249.12</v>
      </c>
      <c r="M8" s="644">
        <v>0.94</v>
      </c>
      <c r="N8" s="644">
        <v>248.03</v>
      </c>
      <c r="O8" s="644">
        <v>6.65</v>
      </c>
      <c r="P8" s="644">
        <v>504.74</v>
      </c>
    </row>
    <row r="9" spans="1:16" ht="15" customHeight="1">
      <c r="A9" s="578">
        <v>42504</v>
      </c>
      <c r="B9" s="644">
        <v>386.16085175000001</v>
      </c>
      <c r="C9" s="644">
        <v>11.462539829999999</v>
      </c>
      <c r="D9" s="644">
        <v>106.04062725</v>
      </c>
      <c r="E9" s="644">
        <v>17.01427739</v>
      </c>
      <c r="F9" s="644">
        <v>520.67829621999999</v>
      </c>
      <c r="G9" s="644">
        <v>34.28049575</v>
      </c>
      <c r="H9" s="644">
        <v>1.7825580000000001</v>
      </c>
      <c r="I9" s="644">
        <v>1.1417677500000001</v>
      </c>
      <c r="J9" s="644">
        <v>0.84172899999999995</v>
      </c>
      <c r="K9" s="644">
        <v>38.046550500000002</v>
      </c>
      <c r="L9" s="644">
        <v>255.76</v>
      </c>
      <c r="M9" s="644">
        <v>5.94</v>
      </c>
      <c r="N9" s="644">
        <v>263.86</v>
      </c>
      <c r="O9" s="644">
        <v>8.1300000000000008</v>
      </c>
      <c r="P9" s="644">
        <v>533.69000000000005</v>
      </c>
    </row>
    <row r="10" spans="1:16" ht="15" customHeight="1">
      <c r="A10" s="578">
        <v>42535</v>
      </c>
      <c r="B10" s="644">
        <v>671.66463150000004</v>
      </c>
      <c r="C10" s="644">
        <v>16.723986610000001</v>
      </c>
      <c r="D10" s="644">
        <v>124.51139499999999</v>
      </c>
      <c r="E10" s="644">
        <v>33.442103439999997</v>
      </c>
      <c r="F10" s="644">
        <v>846.34211655000001</v>
      </c>
      <c r="G10" s="644">
        <v>58.488045999999997</v>
      </c>
      <c r="H10" s="644">
        <v>1.4</v>
      </c>
      <c r="I10" s="644">
        <v>0.55385399999999996</v>
      </c>
      <c r="J10" s="644">
        <v>0.16</v>
      </c>
      <c r="K10" s="644">
        <v>60.601899999999993</v>
      </c>
      <c r="L10" s="644">
        <v>408.49</v>
      </c>
      <c r="M10" s="644">
        <v>6.42</v>
      </c>
      <c r="N10" s="644">
        <v>322.94</v>
      </c>
      <c r="O10" s="644">
        <v>10.16</v>
      </c>
      <c r="P10" s="644">
        <v>748.01</v>
      </c>
    </row>
    <row r="11" spans="1:16" ht="15" customHeight="1">
      <c r="A11" s="578">
        <v>42565</v>
      </c>
      <c r="B11" s="644">
        <v>292.42183275000002</v>
      </c>
      <c r="C11" s="644">
        <v>1.8414798300000004</v>
      </c>
      <c r="D11" s="644">
        <v>70.431186749999995</v>
      </c>
      <c r="E11" s="644">
        <v>19.40376298</v>
      </c>
      <c r="F11" s="644">
        <v>384.09826231000005</v>
      </c>
      <c r="G11" s="644">
        <v>33.65</v>
      </c>
      <c r="H11" s="644">
        <v>0.4</v>
      </c>
      <c r="I11" s="644">
        <v>0.41</v>
      </c>
      <c r="J11" s="644">
        <v>0.24</v>
      </c>
      <c r="K11" s="644">
        <v>34.699999999999996</v>
      </c>
      <c r="L11" s="644">
        <v>237.38</v>
      </c>
      <c r="M11" s="644">
        <v>2.5099999999999998</v>
      </c>
      <c r="N11" s="644">
        <v>162.52000000000001</v>
      </c>
      <c r="O11" s="644">
        <v>6.38</v>
      </c>
      <c r="P11" s="644">
        <v>408.79</v>
      </c>
    </row>
    <row r="12" spans="1:16" ht="15" customHeight="1">
      <c r="A12" s="578">
        <v>42596</v>
      </c>
      <c r="B12" s="690">
        <v>361.40665000000001</v>
      </c>
      <c r="C12" s="691">
        <v>8.503106380000002</v>
      </c>
      <c r="D12" s="690">
        <v>94.203075749999996</v>
      </c>
      <c r="E12" s="691">
        <v>29.6121558</v>
      </c>
      <c r="F12" s="700">
        <v>493.72498793</v>
      </c>
      <c r="G12" s="696">
        <v>53.33</v>
      </c>
      <c r="H12" s="696">
        <v>1.59</v>
      </c>
      <c r="I12" s="697">
        <v>1.4742999999999999</v>
      </c>
      <c r="J12" s="696">
        <v>0.09</v>
      </c>
      <c r="K12" s="699">
        <v>56.484300000000005</v>
      </c>
      <c r="L12" s="686">
        <v>269.47000000000003</v>
      </c>
      <c r="M12" s="686">
        <v>5.1100000000000003</v>
      </c>
      <c r="N12" s="686">
        <v>158.96</v>
      </c>
      <c r="O12" s="686">
        <v>8.5399999999999991</v>
      </c>
      <c r="P12" s="686">
        <v>442.08</v>
      </c>
    </row>
    <row r="13" spans="1:16" ht="15" customHeight="1">
      <c r="A13" s="692">
        <v>42627</v>
      </c>
      <c r="B13" s="693">
        <v>493.26023300000003</v>
      </c>
      <c r="C13" s="698">
        <v>3.2656282400000007</v>
      </c>
      <c r="D13" s="693">
        <v>81.319377500000002</v>
      </c>
      <c r="E13" s="698">
        <v>33.862077879999994</v>
      </c>
      <c r="F13" s="693">
        <v>611.70731662000003</v>
      </c>
      <c r="G13" s="696">
        <v>67.540000000000006</v>
      </c>
      <c r="H13" s="696">
        <v>0.34</v>
      </c>
      <c r="I13" s="697">
        <v>2.91</v>
      </c>
      <c r="J13" s="696">
        <v>2.83</v>
      </c>
      <c r="K13" s="695">
        <v>73.62</v>
      </c>
      <c r="L13" s="686">
        <v>342.55</v>
      </c>
      <c r="M13" s="686">
        <v>2.92</v>
      </c>
      <c r="N13" s="686">
        <v>190.14</v>
      </c>
      <c r="O13" s="686">
        <v>11.55</v>
      </c>
      <c r="P13" s="686">
        <v>547.16</v>
      </c>
    </row>
    <row r="14" spans="1:16" ht="15" customHeight="1">
      <c r="A14" s="578">
        <v>42657</v>
      </c>
      <c r="B14" s="690">
        <v>259.9792625</v>
      </c>
      <c r="C14" s="694">
        <v>5.6803685999999987</v>
      </c>
      <c r="D14" s="690">
        <v>57.931280999999998</v>
      </c>
      <c r="E14" s="691">
        <v>13.274739760000001</v>
      </c>
      <c r="F14" s="693">
        <v>336.86565186000001</v>
      </c>
      <c r="G14" s="688">
        <v>37.74</v>
      </c>
      <c r="H14" s="688">
        <v>1.37</v>
      </c>
      <c r="I14" s="689">
        <v>0.09</v>
      </c>
      <c r="J14" s="688">
        <v>0</v>
      </c>
      <c r="K14" s="687">
        <v>39.200000000000003</v>
      </c>
      <c r="L14" s="686">
        <v>218.34</v>
      </c>
      <c r="M14" s="686">
        <v>3.75</v>
      </c>
      <c r="N14" s="686">
        <v>142.26</v>
      </c>
      <c r="O14" s="686">
        <v>5.38</v>
      </c>
      <c r="P14" s="686">
        <v>369.73</v>
      </c>
    </row>
    <row r="15" spans="1:16" ht="15" customHeight="1">
      <c r="A15" s="692">
        <v>42688</v>
      </c>
      <c r="B15" s="690">
        <v>714.76641074999998</v>
      </c>
      <c r="C15" s="691">
        <v>89.507654090000003</v>
      </c>
      <c r="D15" s="690">
        <v>118.20078475</v>
      </c>
      <c r="E15" s="691">
        <v>63.049967549999998</v>
      </c>
      <c r="F15" s="690">
        <v>985.52481713999998</v>
      </c>
      <c r="G15" s="688">
        <v>80.92</v>
      </c>
      <c r="H15" s="688">
        <v>4.66</v>
      </c>
      <c r="I15" s="689">
        <v>0.66</v>
      </c>
      <c r="J15" s="688">
        <v>0</v>
      </c>
      <c r="K15" s="687">
        <v>86.24</v>
      </c>
      <c r="L15" s="686">
        <v>406.21</v>
      </c>
      <c r="M15" s="686">
        <v>33.65</v>
      </c>
      <c r="N15" s="686">
        <v>258.29000000000002</v>
      </c>
      <c r="O15" s="686">
        <v>38.49</v>
      </c>
      <c r="P15" s="686">
        <v>736.64</v>
      </c>
    </row>
    <row r="16" spans="1:16" ht="15" customHeight="1">
      <c r="A16" s="578">
        <v>42718</v>
      </c>
      <c r="B16" s="690">
        <v>478.12021824999999</v>
      </c>
      <c r="C16" s="691">
        <v>27.351495929999995</v>
      </c>
      <c r="D16" s="690">
        <v>100.822142</v>
      </c>
      <c r="E16" s="691">
        <v>22.250985</v>
      </c>
      <c r="F16" s="690">
        <v>628.54484118000005</v>
      </c>
      <c r="G16" s="688">
        <v>47.56</v>
      </c>
      <c r="H16" s="688">
        <v>3.09</v>
      </c>
      <c r="I16" s="689">
        <v>1.71</v>
      </c>
      <c r="J16" s="688">
        <v>0.65</v>
      </c>
      <c r="K16" s="687">
        <v>53.010000000000005</v>
      </c>
      <c r="L16" s="686">
        <v>352.35</v>
      </c>
      <c r="M16" s="686">
        <v>19.43</v>
      </c>
      <c r="N16" s="686">
        <v>286.61</v>
      </c>
      <c r="O16" s="686">
        <v>15.34</v>
      </c>
      <c r="P16" s="686">
        <v>673.73</v>
      </c>
    </row>
    <row r="17" spans="1:16" ht="15" customHeight="1">
      <c r="A17" s="1116">
        <v>42751</v>
      </c>
      <c r="B17" s="690">
        <v>334.90358500000002</v>
      </c>
      <c r="C17" s="691">
        <v>12.73749535</v>
      </c>
      <c r="D17" s="690">
        <v>84.968675250000004</v>
      </c>
      <c r="E17" s="691">
        <v>18.038350700000006</v>
      </c>
      <c r="F17" s="690">
        <v>450.64810630000005</v>
      </c>
      <c r="G17" s="688">
        <v>35.11</v>
      </c>
      <c r="H17" s="688">
        <v>1.68</v>
      </c>
      <c r="I17" s="689">
        <v>0.61486200000000002</v>
      </c>
      <c r="J17" s="688">
        <v>0.34782645000000001</v>
      </c>
      <c r="K17" s="687">
        <v>37.752688450000001</v>
      </c>
      <c r="L17" s="686">
        <v>209.9</v>
      </c>
      <c r="M17" s="686">
        <v>8.75</v>
      </c>
      <c r="N17" s="686">
        <v>235.53</v>
      </c>
      <c r="O17" s="686">
        <v>9.1</v>
      </c>
      <c r="P17" s="686">
        <v>463.28</v>
      </c>
    </row>
    <row r="18" spans="1:16" ht="15" customHeight="1">
      <c r="A18" s="578">
        <v>42784</v>
      </c>
      <c r="B18" s="690">
        <v>300.53871700000002</v>
      </c>
      <c r="C18" s="691">
        <v>6.2358180699999979</v>
      </c>
      <c r="D18" s="690">
        <v>69.919222500000004</v>
      </c>
      <c r="E18" s="691">
        <v>36.054859659999998</v>
      </c>
      <c r="F18" s="690">
        <v>412.74861722999998</v>
      </c>
      <c r="G18" s="688">
        <v>29.54</v>
      </c>
      <c r="H18" s="688">
        <v>1.55</v>
      </c>
      <c r="I18" s="689">
        <v>1.79</v>
      </c>
      <c r="J18" s="688">
        <v>0.96</v>
      </c>
      <c r="K18" s="687">
        <v>33.840000000000003</v>
      </c>
      <c r="L18" s="686">
        <v>235.97</v>
      </c>
      <c r="M18" s="686">
        <v>7.41</v>
      </c>
      <c r="N18" s="686">
        <v>302.58</v>
      </c>
      <c r="O18" s="686">
        <v>22.19</v>
      </c>
      <c r="P18" s="686">
        <v>568.15</v>
      </c>
    </row>
    <row r="19" spans="1:16" ht="13.5" customHeight="1">
      <c r="A19" s="1424" t="s">
        <v>769</v>
      </c>
      <c r="B19" s="1341"/>
      <c r="C19" s="1341"/>
      <c r="D19" s="1341"/>
      <c r="E19" s="1341"/>
      <c r="F19" s="1341"/>
    </row>
    <row r="20" spans="1:16" s="684" customFormat="1">
      <c r="A20" s="685" t="s">
        <v>498</v>
      </c>
    </row>
    <row r="24" spans="1:16">
      <c r="D24" s="193"/>
      <c r="E24" s="193"/>
    </row>
    <row r="27" spans="1:16">
      <c r="I27" s="683"/>
    </row>
    <row r="28" spans="1:16">
      <c r="F28" s="193"/>
    </row>
    <row r="29" spans="1:16">
      <c r="E29" s="193"/>
      <c r="F29" s="193"/>
    </row>
    <row r="30" spans="1:16">
      <c r="E30" s="193"/>
    </row>
  </sheetData>
  <mergeCells count="26">
    <mergeCell ref="A19:F19"/>
    <mergeCell ref="P2:P5"/>
    <mergeCell ref="B3:C3"/>
    <mergeCell ref="D3:E3"/>
    <mergeCell ref="G3:H3"/>
    <mergeCell ref="I3:J3"/>
    <mergeCell ref="L3:M3"/>
    <mergeCell ref="N3:O3"/>
    <mergeCell ref="B4:B5"/>
    <mergeCell ref="C4:C5"/>
    <mergeCell ref="D4:D5"/>
    <mergeCell ref="A2:A5"/>
    <mergeCell ref="B2:E2"/>
    <mergeCell ref="F2:F5"/>
    <mergeCell ref="G2:J2"/>
    <mergeCell ref="K2:K5"/>
    <mergeCell ref="L2:O2"/>
    <mergeCell ref="E4:E5"/>
    <mergeCell ref="G4:G5"/>
    <mergeCell ref="H4:H5"/>
    <mergeCell ref="I4:I5"/>
    <mergeCell ref="J4:J5"/>
    <mergeCell ref="L4:L5"/>
    <mergeCell ref="M4:M5"/>
    <mergeCell ref="N4:N5"/>
    <mergeCell ref="O4:O5"/>
  </mergeCells>
  <pageMargins left="0.25" right="0" top="1" bottom="1" header="0.5" footer="0.5"/>
  <pageSetup scale="70" orientation="landscape" r:id="rId1"/>
  <headerFooter alignWithMargins="0"/>
</worksheet>
</file>

<file path=xl/worksheets/sheet42.xml><?xml version="1.0" encoding="utf-8"?>
<worksheet xmlns="http://schemas.openxmlformats.org/spreadsheetml/2006/main" xmlns:r="http://schemas.openxmlformats.org/officeDocument/2006/relationships">
  <sheetPr>
    <tabColor rgb="FF92D050"/>
  </sheetPr>
  <dimension ref="A1:I18"/>
  <sheetViews>
    <sheetView workbookViewId="0">
      <selection activeCell="K22" sqref="K22"/>
    </sheetView>
  </sheetViews>
  <sheetFormatPr defaultColWidth="8.85546875" defaultRowHeight="15"/>
  <cols>
    <col min="1" max="16384" width="8.85546875" style="804"/>
  </cols>
  <sheetData>
    <row r="1" spans="1:9" ht="15.75">
      <c r="A1" s="238" t="str">
        <f>[2]Tables!$A$42</f>
        <v>Table 41: Instrument-wise Turnover in Currency Derivatives of NSE</v>
      </c>
      <c r="B1" s="784"/>
      <c r="C1" s="784"/>
      <c r="D1" s="784"/>
      <c r="E1" s="784"/>
      <c r="F1" s="784"/>
      <c r="G1" s="784"/>
      <c r="H1" s="784"/>
      <c r="I1" s="784"/>
    </row>
    <row r="2" spans="1:9">
      <c r="A2" s="1431" t="s">
        <v>406</v>
      </c>
      <c r="B2" s="1433" t="s">
        <v>554</v>
      </c>
      <c r="C2" s="1434"/>
      <c r="D2" s="1434"/>
      <c r="E2" s="1435"/>
      <c r="F2" s="1436" t="s">
        <v>553</v>
      </c>
      <c r="G2" s="1436"/>
      <c r="H2" s="1436"/>
      <c r="I2" s="1436"/>
    </row>
    <row r="3" spans="1:9">
      <c r="A3" s="1432"/>
      <c r="B3" s="792" t="s">
        <v>552</v>
      </c>
      <c r="C3" s="792" t="s">
        <v>551</v>
      </c>
      <c r="D3" s="792" t="s">
        <v>550</v>
      </c>
      <c r="E3" s="792" t="s">
        <v>549</v>
      </c>
      <c r="F3" s="791" t="s">
        <v>552</v>
      </c>
      <c r="G3" s="791" t="s">
        <v>551</v>
      </c>
      <c r="H3" s="791" t="s">
        <v>550</v>
      </c>
      <c r="I3" s="791" t="s">
        <v>549</v>
      </c>
    </row>
    <row r="4" spans="1:9">
      <c r="A4" s="323" t="s">
        <v>269</v>
      </c>
      <c r="B4" s="790">
        <v>4205400.4206652502</v>
      </c>
      <c r="C4" s="790">
        <v>135414.50916125</v>
      </c>
      <c r="D4" s="790">
        <v>130497.33005899999</v>
      </c>
      <c r="E4" s="790">
        <v>30573.321623250002</v>
      </c>
      <c r="F4" s="790">
        <v>4364508</v>
      </c>
      <c r="G4" s="790">
        <v>68311</v>
      </c>
      <c r="H4" s="790">
        <v>21529</v>
      </c>
      <c r="I4" s="790">
        <v>10093</v>
      </c>
    </row>
    <row r="5" spans="1:9">
      <c r="A5" s="323" t="s">
        <v>270</v>
      </c>
      <c r="B5" s="790">
        <f>SUM(B6:B19)</f>
        <v>4113919.6185312504</v>
      </c>
      <c r="C5" s="790">
        <f t="shared" ref="C5:D5" si="0">SUM(C6:C19)</f>
        <v>90987.690954999998</v>
      </c>
      <c r="D5" s="790">
        <f t="shared" si="0"/>
        <v>170881.11046</v>
      </c>
      <c r="E5" s="790">
        <f>SUM(E6:E19)</f>
        <v>62750.549789250006</v>
      </c>
      <c r="F5" s="790">
        <f>F16</f>
        <v>4652224</v>
      </c>
      <c r="G5" s="790">
        <f>G16</f>
        <v>78326</v>
      </c>
      <c r="H5" s="790">
        <f t="shared" ref="H5:I5" si="1">H16</f>
        <v>43868</v>
      </c>
      <c r="I5" s="790">
        <f t="shared" si="1"/>
        <v>16033</v>
      </c>
    </row>
    <row r="6" spans="1:9">
      <c r="A6" s="242">
        <v>42475</v>
      </c>
      <c r="B6" s="789">
        <v>326259.11796</v>
      </c>
      <c r="C6" s="789">
        <v>7675.2817359999999</v>
      </c>
      <c r="D6" s="789">
        <v>11096.311078999999</v>
      </c>
      <c r="E6" s="789">
        <v>3300.0901087500001</v>
      </c>
      <c r="F6" s="789">
        <v>3989664</v>
      </c>
      <c r="G6" s="789">
        <v>54510</v>
      </c>
      <c r="H6" s="789">
        <v>39005</v>
      </c>
      <c r="I6" s="789">
        <v>28724</v>
      </c>
    </row>
    <row r="7" spans="1:9">
      <c r="A7" s="242">
        <v>42505</v>
      </c>
      <c r="B7" s="789">
        <v>395697.12394324999</v>
      </c>
      <c r="C7" s="789">
        <v>9030.9780527500006</v>
      </c>
      <c r="D7" s="789">
        <v>17213.334349500001</v>
      </c>
      <c r="E7" s="789">
        <v>4655.10699475</v>
      </c>
      <c r="F7" s="789">
        <v>3927621</v>
      </c>
      <c r="G7" s="789">
        <v>66540</v>
      </c>
      <c r="H7" s="789">
        <v>46688</v>
      </c>
      <c r="I7" s="789">
        <v>17158</v>
      </c>
    </row>
    <row r="8" spans="1:9">
      <c r="A8" s="242">
        <v>42536</v>
      </c>
      <c r="B8" s="789">
        <v>491865.01715725003</v>
      </c>
      <c r="C8" s="789">
        <v>11720.984163499999</v>
      </c>
      <c r="D8" s="789">
        <v>36062.002260250003</v>
      </c>
      <c r="E8" s="789">
        <v>8019.7476162499997</v>
      </c>
      <c r="F8" s="789">
        <v>3786186</v>
      </c>
      <c r="G8" s="789">
        <v>46891</v>
      </c>
      <c r="H8" s="789">
        <v>43633</v>
      </c>
      <c r="I8" s="789">
        <v>45869</v>
      </c>
    </row>
    <row r="9" spans="1:9">
      <c r="A9" s="242">
        <v>42566</v>
      </c>
      <c r="B9" s="789">
        <v>280468.21312500001</v>
      </c>
      <c r="C9" s="789">
        <v>8189.7981817500004</v>
      </c>
      <c r="D9" s="789">
        <v>19297.455616250001</v>
      </c>
      <c r="E9" s="789">
        <v>7283.1780732500001</v>
      </c>
      <c r="F9" s="789">
        <v>3828445</v>
      </c>
      <c r="G9" s="789">
        <v>65918</v>
      </c>
      <c r="H9" s="789">
        <v>45698</v>
      </c>
      <c r="I9" s="789">
        <v>41853</v>
      </c>
    </row>
    <row r="10" spans="1:9">
      <c r="A10" s="242">
        <v>42597</v>
      </c>
      <c r="B10" s="789">
        <v>306304.19468875002</v>
      </c>
      <c r="C10" s="789">
        <v>8326.7336039999991</v>
      </c>
      <c r="D10" s="789">
        <v>14271.32878</v>
      </c>
      <c r="E10" s="789">
        <v>7103.2006545000004</v>
      </c>
      <c r="F10" s="789">
        <v>4754700</v>
      </c>
      <c r="G10" s="789">
        <v>78627</v>
      </c>
      <c r="H10" s="789">
        <v>36726</v>
      </c>
      <c r="I10" s="789">
        <v>42844</v>
      </c>
    </row>
    <row r="11" spans="1:9">
      <c r="A11" s="242">
        <v>42629</v>
      </c>
      <c r="B11" s="789">
        <v>391965.03544324997</v>
      </c>
      <c r="C11" s="789">
        <v>8780.3969247500008</v>
      </c>
      <c r="D11" s="789">
        <v>13672.036705500001</v>
      </c>
      <c r="E11" s="789">
        <v>8878.1415317499996</v>
      </c>
      <c r="F11" s="789">
        <v>5029827</v>
      </c>
      <c r="G11" s="789">
        <v>59364</v>
      </c>
      <c r="H11" s="789">
        <v>73407</v>
      </c>
      <c r="I11" s="789">
        <v>53500</v>
      </c>
    </row>
    <row r="12" spans="1:9">
      <c r="A12" s="242">
        <v>42659</v>
      </c>
      <c r="B12" s="789">
        <v>278877.86043674999</v>
      </c>
      <c r="C12" s="789">
        <v>6322.72859625</v>
      </c>
      <c r="D12" s="789">
        <v>14161.85634</v>
      </c>
      <c r="E12" s="789">
        <v>4466.1747939999996</v>
      </c>
      <c r="F12" s="789">
        <v>4154928</v>
      </c>
      <c r="G12" s="789">
        <v>42026</v>
      </c>
      <c r="H12" s="789">
        <v>65188</v>
      </c>
      <c r="I12" s="789">
        <v>27321</v>
      </c>
    </row>
    <row r="13" spans="1:9">
      <c r="A13" s="242">
        <v>42690</v>
      </c>
      <c r="B13" s="789">
        <v>525247.51512650005</v>
      </c>
      <c r="C13" s="789">
        <v>8884.2244287499998</v>
      </c>
      <c r="D13" s="789">
        <v>12573.35624125</v>
      </c>
      <c r="E13" s="789">
        <v>7303.9769317500004</v>
      </c>
      <c r="F13" s="789">
        <v>4574558</v>
      </c>
      <c r="G13" s="789">
        <v>40468</v>
      </c>
      <c r="H13" s="789">
        <v>26551</v>
      </c>
      <c r="I13" s="789">
        <v>24449</v>
      </c>
    </row>
    <row r="14" spans="1:9">
      <c r="A14" s="242">
        <v>42720</v>
      </c>
      <c r="B14" s="789">
        <v>419679.19792850001</v>
      </c>
      <c r="C14" s="789">
        <v>7087.11430225</v>
      </c>
      <c r="D14" s="789">
        <v>8248.7960497500007</v>
      </c>
      <c r="E14" s="789">
        <v>3713.8166550000001</v>
      </c>
      <c r="F14" s="789">
        <v>4283242</v>
      </c>
      <c r="G14" s="789">
        <v>43782</v>
      </c>
      <c r="H14" s="789">
        <v>27844</v>
      </c>
      <c r="I14" s="789">
        <v>34592</v>
      </c>
    </row>
    <row r="15" spans="1:9">
      <c r="A15" s="242">
        <v>42751</v>
      </c>
      <c r="B15" s="789">
        <v>365156.42509425001</v>
      </c>
      <c r="C15" s="789">
        <v>7503.3138435000001</v>
      </c>
      <c r="D15" s="789">
        <v>13803.859237999999</v>
      </c>
      <c r="E15" s="789">
        <v>4730.6210995000001</v>
      </c>
      <c r="F15" s="789">
        <v>3793524</v>
      </c>
      <c r="G15" s="789">
        <v>59458</v>
      </c>
      <c r="H15" s="789">
        <v>44865</v>
      </c>
      <c r="I15" s="789">
        <v>21933</v>
      </c>
    </row>
    <row r="16" spans="1:9">
      <c r="A16" s="242">
        <v>42782</v>
      </c>
      <c r="B16" s="789">
        <v>332399.91762775002</v>
      </c>
      <c r="C16" s="789">
        <v>7466.1371214999999</v>
      </c>
      <c r="D16" s="789">
        <v>10480.773800499999</v>
      </c>
      <c r="E16" s="789">
        <v>3296.4953297500001</v>
      </c>
      <c r="F16" s="789">
        <v>4652224</v>
      </c>
      <c r="G16" s="789">
        <v>78326</v>
      </c>
      <c r="H16" s="789">
        <v>43868</v>
      </c>
      <c r="I16" s="789">
        <v>16033</v>
      </c>
    </row>
    <row r="17" spans="1:9">
      <c r="A17" s="788" t="str">
        <f>'[2]1'!A43</f>
        <v>$ indicates as on February 28, 2017.</v>
      </c>
      <c r="B17" s="787"/>
      <c r="C17" s="787"/>
      <c r="D17" s="787"/>
      <c r="E17" s="787"/>
      <c r="F17" s="787"/>
      <c r="G17" s="787"/>
      <c r="H17" s="787"/>
      <c r="I17" s="787"/>
    </row>
    <row r="18" spans="1:9" ht="15.75">
      <c r="A18" s="786" t="s">
        <v>236</v>
      </c>
      <c r="B18" s="785"/>
      <c r="C18" s="785"/>
      <c r="D18" s="785"/>
      <c r="E18" s="785"/>
      <c r="F18" s="784"/>
      <c r="G18" s="784"/>
      <c r="H18" s="784"/>
      <c r="I18" s="784"/>
    </row>
  </sheetData>
  <mergeCells count="3">
    <mergeCell ref="A2:A3"/>
    <mergeCell ref="B2:E2"/>
    <mergeCell ref="F2:I2"/>
  </mergeCells>
  <pageMargins left="0.7" right="0.7" top="0.75" bottom="0.75" header="0.3" footer="0.3"/>
</worksheet>
</file>

<file path=xl/worksheets/sheet43.xml><?xml version="1.0" encoding="utf-8"?>
<worksheet xmlns="http://schemas.openxmlformats.org/spreadsheetml/2006/main" xmlns:r="http://schemas.openxmlformats.org/officeDocument/2006/relationships">
  <sheetPr>
    <tabColor rgb="FF92D050"/>
  </sheetPr>
  <dimension ref="A1:O18"/>
  <sheetViews>
    <sheetView workbookViewId="0">
      <selection activeCell="K22" sqref="K22"/>
    </sheetView>
  </sheetViews>
  <sheetFormatPr defaultColWidth="9.140625" defaultRowHeight="15"/>
  <cols>
    <col min="1" max="1" width="9.140625" style="793"/>
    <col min="2" max="9" width="10.5703125" style="794" customWidth="1"/>
    <col min="10" max="16384" width="9.140625" style="793"/>
  </cols>
  <sheetData>
    <row r="1" spans="1:9" s="801" customFormat="1" ht="16.5" customHeight="1">
      <c r="A1" s="803" t="str">
        <f>[3]Tables!$A$43</f>
        <v>Table 42: Instrument-wise Turnover in Currency Derivative Segment of MSEI</v>
      </c>
      <c r="B1" s="802"/>
      <c r="C1" s="802"/>
      <c r="D1" s="802"/>
      <c r="E1" s="802"/>
      <c r="F1" s="802"/>
      <c r="G1" s="802"/>
      <c r="H1" s="802"/>
      <c r="I1" s="802"/>
    </row>
    <row r="2" spans="1:9" ht="30.75" customHeight="1">
      <c r="A2" s="1437" t="s">
        <v>406</v>
      </c>
      <c r="B2" s="1436" t="s">
        <v>555</v>
      </c>
      <c r="C2" s="1436"/>
      <c r="D2" s="1436"/>
      <c r="E2" s="1436"/>
      <c r="F2" s="1436" t="s">
        <v>553</v>
      </c>
      <c r="G2" s="1436"/>
      <c r="H2" s="1436"/>
      <c r="I2" s="1436"/>
    </row>
    <row r="3" spans="1:9" s="800" customFormat="1" ht="20.25" customHeight="1">
      <c r="A3" s="1438"/>
      <c r="B3" s="791" t="s">
        <v>552</v>
      </c>
      <c r="C3" s="791" t="s">
        <v>551</v>
      </c>
      <c r="D3" s="791" t="s">
        <v>550</v>
      </c>
      <c r="E3" s="791" t="s">
        <v>549</v>
      </c>
      <c r="F3" s="791" t="s">
        <v>552</v>
      </c>
      <c r="G3" s="791" t="s">
        <v>551</v>
      </c>
      <c r="H3" s="791" t="s">
        <v>550</v>
      </c>
      <c r="I3" s="791" t="s">
        <v>549</v>
      </c>
    </row>
    <row r="4" spans="1:9" s="799" customFormat="1">
      <c r="A4" s="323" t="s">
        <v>269</v>
      </c>
      <c r="B4" s="790">
        <v>296770.88</v>
      </c>
      <c r="C4" s="790">
        <v>13422.71</v>
      </c>
      <c r="D4" s="790">
        <v>12541.38</v>
      </c>
      <c r="E4" s="790">
        <v>1840.58</v>
      </c>
      <c r="F4" s="790">
        <v>315831</v>
      </c>
      <c r="G4" s="790">
        <v>3213</v>
      </c>
      <c r="H4" s="790">
        <v>3183</v>
      </c>
      <c r="I4" s="790">
        <v>584</v>
      </c>
    </row>
    <row r="5" spans="1:9" s="799" customFormat="1">
      <c r="A5" s="323" t="s">
        <v>270</v>
      </c>
      <c r="B5" s="790">
        <f>SUM(B6:B19)</f>
        <v>276227.73628975009</v>
      </c>
      <c r="C5" s="790">
        <f>SUM(C6:C19)</f>
        <v>2048.6705424999991</v>
      </c>
      <c r="D5" s="790">
        <f>SUM(D6:D19)</f>
        <v>4030.7701152499999</v>
      </c>
      <c r="E5" s="790">
        <f t="shared" ref="E5" si="0">SUM(E6:E19)</f>
        <v>1698.4398100000001</v>
      </c>
      <c r="F5" s="790">
        <f>F16</f>
        <v>239285</v>
      </c>
      <c r="G5" s="790">
        <f t="shared" ref="G5:I5" si="1">G16</f>
        <v>2710</v>
      </c>
      <c r="H5" s="790">
        <f>H16</f>
        <v>2828</v>
      </c>
      <c r="I5" s="790">
        <f t="shared" si="1"/>
        <v>688</v>
      </c>
    </row>
    <row r="6" spans="1:9" s="799" customFormat="1">
      <c r="A6" s="242">
        <v>42461</v>
      </c>
      <c r="B6" s="789">
        <v>16770.95</v>
      </c>
      <c r="C6" s="789">
        <v>288.61</v>
      </c>
      <c r="D6" s="789">
        <v>621.83000000000004</v>
      </c>
      <c r="E6" s="789">
        <v>124.03</v>
      </c>
      <c r="F6" s="789">
        <v>270016</v>
      </c>
      <c r="G6" s="789">
        <v>3513</v>
      </c>
      <c r="H6" s="789">
        <v>2757</v>
      </c>
      <c r="I6" s="789">
        <v>2592</v>
      </c>
    </row>
    <row r="7" spans="1:9" s="799" customFormat="1">
      <c r="A7" s="242">
        <v>42491</v>
      </c>
      <c r="B7" s="789">
        <v>24444.59</v>
      </c>
      <c r="C7" s="789">
        <v>347.18</v>
      </c>
      <c r="D7" s="789">
        <v>659.81</v>
      </c>
      <c r="E7" s="789">
        <v>129.07</v>
      </c>
      <c r="F7" s="789">
        <v>221255</v>
      </c>
      <c r="G7" s="789">
        <v>4370</v>
      </c>
      <c r="H7" s="789">
        <v>1513</v>
      </c>
      <c r="I7" s="789">
        <v>1020</v>
      </c>
    </row>
    <row r="8" spans="1:9" s="799" customFormat="1">
      <c r="A8" s="242">
        <v>42522</v>
      </c>
      <c r="B8" s="789">
        <v>41994.64</v>
      </c>
      <c r="C8" s="789">
        <v>391.63</v>
      </c>
      <c r="D8" s="789">
        <v>832.59</v>
      </c>
      <c r="E8" s="789">
        <v>221</v>
      </c>
      <c r="F8" s="789">
        <v>199160</v>
      </c>
      <c r="G8" s="789">
        <v>1436</v>
      </c>
      <c r="H8" s="789">
        <v>1681</v>
      </c>
      <c r="I8" s="789">
        <v>2811</v>
      </c>
    </row>
    <row r="9" spans="1:9" s="799" customFormat="1">
      <c r="A9" s="242">
        <v>42552</v>
      </c>
      <c r="B9" s="789">
        <v>28868.686846000001</v>
      </c>
      <c r="C9" s="789">
        <v>209.309594</v>
      </c>
      <c r="D9" s="789">
        <v>433.07553024999999</v>
      </c>
      <c r="E9" s="789">
        <v>252.3676725</v>
      </c>
      <c r="F9" s="789">
        <v>264814</v>
      </c>
      <c r="G9" s="789">
        <v>1573</v>
      </c>
      <c r="H9" s="789">
        <v>1701</v>
      </c>
      <c r="I9" s="789">
        <v>1980</v>
      </c>
    </row>
    <row r="10" spans="1:9" s="799" customFormat="1">
      <c r="A10" s="242">
        <v>42583</v>
      </c>
      <c r="B10" s="789">
        <v>26393.915069750037</v>
      </c>
      <c r="C10" s="789">
        <v>245.45678424999934</v>
      </c>
      <c r="D10" s="789">
        <v>315.97807974999995</v>
      </c>
      <c r="E10" s="789">
        <v>221.92850474999986</v>
      </c>
      <c r="F10" s="789">
        <v>291594</v>
      </c>
      <c r="G10" s="789">
        <v>2396</v>
      </c>
      <c r="H10" s="789">
        <v>1360</v>
      </c>
      <c r="I10" s="789">
        <v>2641</v>
      </c>
    </row>
    <row r="11" spans="1:9" s="799" customFormat="1">
      <c r="A11" s="242">
        <v>42615</v>
      </c>
      <c r="B11" s="789">
        <v>33210.478491499969</v>
      </c>
      <c r="C11" s="789">
        <v>152.88538824999952</v>
      </c>
      <c r="D11" s="789">
        <v>294.88632524999963</v>
      </c>
      <c r="E11" s="789">
        <v>265.61073725000034</v>
      </c>
      <c r="F11" s="789">
        <v>294889</v>
      </c>
      <c r="G11" s="789">
        <v>680</v>
      </c>
      <c r="H11" s="789">
        <v>1983</v>
      </c>
      <c r="I11" s="789">
        <v>2796</v>
      </c>
    </row>
    <row r="12" spans="1:9" s="799" customFormat="1">
      <c r="A12" s="242">
        <v>42645</v>
      </c>
      <c r="B12" s="789">
        <v>23902.7365675</v>
      </c>
      <c r="C12" s="789">
        <v>84.332817500000004</v>
      </c>
      <c r="D12" s="789">
        <v>225.44978225</v>
      </c>
      <c r="E12" s="789">
        <v>157.62700125000001</v>
      </c>
      <c r="F12" s="789">
        <v>250250</v>
      </c>
      <c r="G12" s="789">
        <v>409</v>
      </c>
      <c r="H12" s="789">
        <v>2606</v>
      </c>
      <c r="I12" s="789">
        <v>2798</v>
      </c>
    </row>
    <row r="13" spans="1:9" s="799" customFormat="1">
      <c r="A13" s="242">
        <v>42676</v>
      </c>
      <c r="B13" s="789">
        <v>33063.372104500027</v>
      </c>
      <c r="C13" s="789">
        <v>99.039034249999915</v>
      </c>
      <c r="D13" s="789">
        <v>179.64961600000018</v>
      </c>
      <c r="E13" s="789">
        <v>123.60193750000008</v>
      </c>
      <c r="F13" s="789">
        <v>261072</v>
      </c>
      <c r="G13" s="789">
        <v>684</v>
      </c>
      <c r="H13" s="789">
        <v>1997</v>
      </c>
      <c r="I13" s="789">
        <v>2149</v>
      </c>
    </row>
    <row r="14" spans="1:9" s="799" customFormat="1">
      <c r="A14" s="242">
        <v>42706</v>
      </c>
      <c r="B14" s="789">
        <v>19732.656448500024</v>
      </c>
      <c r="C14" s="789">
        <v>67.397461000000035</v>
      </c>
      <c r="D14" s="789">
        <v>125.08391974999999</v>
      </c>
      <c r="E14" s="789">
        <v>73.831879999999956</v>
      </c>
      <c r="F14" s="789">
        <v>191654</v>
      </c>
      <c r="G14" s="789">
        <v>548</v>
      </c>
      <c r="H14" s="789">
        <v>2301</v>
      </c>
      <c r="I14" s="789">
        <v>2812</v>
      </c>
    </row>
    <row r="15" spans="1:9" s="799" customFormat="1">
      <c r="A15" s="242">
        <v>42737</v>
      </c>
      <c r="B15" s="789">
        <v>15475.380618249999</v>
      </c>
      <c r="C15" s="789">
        <v>84.30980624999998</v>
      </c>
      <c r="D15" s="789">
        <v>187.62300575</v>
      </c>
      <c r="E15" s="789">
        <v>73.680360999999905</v>
      </c>
      <c r="F15" s="789">
        <v>164598</v>
      </c>
      <c r="G15" s="789">
        <v>1837</v>
      </c>
      <c r="H15" s="789">
        <v>2403</v>
      </c>
      <c r="I15" s="789">
        <v>1713</v>
      </c>
    </row>
    <row r="16" spans="1:9" s="799" customFormat="1">
      <c r="A16" s="242">
        <v>42768</v>
      </c>
      <c r="B16" s="789">
        <v>12370.330143750012</v>
      </c>
      <c r="C16" s="789">
        <v>78.519657000000009</v>
      </c>
      <c r="D16" s="789">
        <v>154.79385624999995</v>
      </c>
      <c r="E16" s="789">
        <v>55.691715750000007</v>
      </c>
      <c r="F16" s="789">
        <v>239285</v>
      </c>
      <c r="G16" s="789">
        <v>2710</v>
      </c>
      <c r="H16" s="789">
        <v>2828</v>
      </c>
      <c r="I16" s="789">
        <v>688</v>
      </c>
    </row>
    <row r="17" spans="1:15" s="799" customFormat="1">
      <c r="A17" s="788" t="str">
        <f>'[3]1'!A43</f>
        <v>$ indicates as on February 28, 2017.</v>
      </c>
      <c r="B17" s="787"/>
      <c r="C17" s="787"/>
      <c r="D17" s="787"/>
      <c r="E17" s="787"/>
      <c r="F17" s="787"/>
      <c r="G17" s="787"/>
      <c r="H17" s="787"/>
      <c r="I17" s="787"/>
    </row>
    <row r="18" spans="1:15" s="795" customFormat="1" ht="15" customHeight="1">
      <c r="A18" s="798" t="s">
        <v>493</v>
      </c>
      <c r="F18" s="797"/>
      <c r="G18" s="796"/>
      <c r="H18" s="796"/>
      <c r="I18" s="796"/>
      <c r="J18" s="796"/>
      <c r="K18" s="796"/>
      <c r="L18" s="796"/>
      <c r="M18" s="796"/>
      <c r="N18" s="796"/>
      <c r="O18" s="796"/>
    </row>
  </sheetData>
  <mergeCells count="3">
    <mergeCell ref="A2:A3"/>
    <mergeCell ref="B2:E2"/>
    <mergeCell ref="F2:I2"/>
  </mergeCells>
  <pageMargins left="0.7" right="0.7" top="0.75" bottom="0.75" header="0.3" footer="0.3"/>
  <pageSetup scale="95" orientation="landscape" r:id="rId1"/>
</worksheet>
</file>

<file path=xl/worksheets/sheet44.xml><?xml version="1.0" encoding="utf-8"?>
<worksheet xmlns="http://schemas.openxmlformats.org/spreadsheetml/2006/main" xmlns:r="http://schemas.openxmlformats.org/officeDocument/2006/relationships">
  <sheetPr>
    <tabColor rgb="FF92D050"/>
  </sheetPr>
  <dimension ref="A1:I18"/>
  <sheetViews>
    <sheetView workbookViewId="0">
      <selection activeCell="K22" sqref="K22"/>
    </sheetView>
  </sheetViews>
  <sheetFormatPr defaultColWidth="9.140625" defaultRowHeight="15"/>
  <cols>
    <col min="1" max="12" width="9.140625" style="804"/>
    <col min="13" max="17" width="0" style="804" hidden="1" customWidth="1"/>
    <col min="18" max="16384" width="9.140625" style="804"/>
  </cols>
  <sheetData>
    <row r="1" spans="1:9" ht="15.75">
      <c r="A1" s="803" t="str">
        <f>[3]Tables!$A$44</f>
        <v>Table 43: Instrument-wise Turnover in Currency Derivative Segment of BSE</v>
      </c>
      <c r="B1" s="802"/>
      <c r="C1" s="802"/>
      <c r="D1" s="802"/>
      <c r="E1" s="802"/>
      <c r="F1" s="802"/>
      <c r="G1" s="802"/>
      <c r="H1" s="802"/>
      <c r="I1" s="802"/>
    </row>
    <row r="2" spans="1:9">
      <c r="A2" s="1437" t="s">
        <v>406</v>
      </c>
      <c r="B2" s="1436" t="s">
        <v>555</v>
      </c>
      <c r="C2" s="1436"/>
      <c r="D2" s="1436"/>
      <c r="E2" s="1436"/>
      <c r="F2" s="1436" t="s">
        <v>553</v>
      </c>
      <c r="G2" s="1436"/>
      <c r="H2" s="1436"/>
      <c r="I2" s="1436"/>
    </row>
    <row r="3" spans="1:9">
      <c r="A3" s="1438"/>
      <c r="B3" s="791" t="s">
        <v>552</v>
      </c>
      <c r="C3" s="791" t="s">
        <v>551</v>
      </c>
      <c r="D3" s="791" t="s">
        <v>550</v>
      </c>
      <c r="E3" s="791" t="s">
        <v>549</v>
      </c>
      <c r="F3" s="791" t="s">
        <v>552</v>
      </c>
      <c r="G3" s="791" t="s">
        <v>551</v>
      </c>
      <c r="H3" s="791" t="s">
        <v>550</v>
      </c>
      <c r="I3" s="791" t="s">
        <v>549</v>
      </c>
    </row>
    <row r="4" spans="1:9">
      <c r="A4" s="323" t="s">
        <v>557</v>
      </c>
      <c r="B4" s="790">
        <v>2751844.7056999998</v>
      </c>
      <c r="C4" s="790">
        <v>7785.7367000000004</v>
      </c>
      <c r="D4" s="790">
        <v>3136.0607</v>
      </c>
      <c r="E4" s="790">
        <v>1159.6313000000002</v>
      </c>
      <c r="F4" s="790">
        <v>1275750</v>
      </c>
      <c r="G4" s="790">
        <v>11087</v>
      </c>
      <c r="H4" s="790">
        <v>645</v>
      </c>
      <c r="I4" s="790">
        <v>359</v>
      </c>
    </row>
    <row r="5" spans="1:9">
      <c r="A5" s="323" t="s">
        <v>270</v>
      </c>
      <c r="B5" s="790">
        <f>SUM(B6:B19)</f>
        <v>2873107.2472999999</v>
      </c>
      <c r="C5" s="790">
        <f>SUM(C6:C19)</f>
        <v>8649.6528999999991</v>
      </c>
      <c r="D5" s="790">
        <f t="shared" ref="D5:E5" si="0">SUM(D6:D19)</f>
        <v>8022.9578999999994</v>
      </c>
      <c r="E5" s="790">
        <f t="shared" si="0"/>
        <v>3911.3211999999994</v>
      </c>
      <c r="F5" s="790">
        <f>F16</f>
        <v>1718986</v>
      </c>
      <c r="G5" s="790">
        <f>G16</f>
        <v>6153</v>
      </c>
      <c r="H5" s="790">
        <f t="shared" ref="H5:I5" si="1">H16</f>
        <v>2502</v>
      </c>
      <c r="I5" s="790">
        <f t="shared" si="1"/>
        <v>891</v>
      </c>
    </row>
    <row r="6" spans="1:9">
      <c r="A6" s="242">
        <v>42473</v>
      </c>
      <c r="B6" s="789">
        <v>269026.14480000001</v>
      </c>
      <c r="C6" s="789">
        <v>947.03800000000012</v>
      </c>
      <c r="D6" s="789">
        <v>305.01339999999999</v>
      </c>
      <c r="E6" s="789">
        <v>113.08450000000001</v>
      </c>
      <c r="F6" s="789">
        <v>1180469</v>
      </c>
      <c r="G6" s="789">
        <v>2321</v>
      </c>
      <c r="H6" s="789">
        <v>1476</v>
      </c>
      <c r="I6" s="789">
        <v>1715</v>
      </c>
    </row>
    <row r="7" spans="1:9">
      <c r="A7" s="242">
        <v>42504</v>
      </c>
      <c r="B7" s="789">
        <v>319290.24219999998</v>
      </c>
      <c r="C7" s="789">
        <v>1271.1285000000003</v>
      </c>
      <c r="D7" s="789">
        <v>648.92129999999997</v>
      </c>
      <c r="E7" s="789">
        <v>210.21960000000004</v>
      </c>
      <c r="F7" s="789">
        <v>1023765</v>
      </c>
      <c r="G7" s="789">
        <v>5247</v>
      </c>
      <c r="H7" s="789">
        <v>3189</v>
      </c>
      <c r="I7" s="789">
        <v>180</v>
      </c>
    </row>
    <row r="8" spans="1:9">
      <c r="A8" s="242">
        <v>42535</v>
      </c>
      <c r="B8" s="789">
        <v>350572.14130000002</v>
      </c>
      <c r="C8" s="789">
        <v>1250.4431999999999</v>
      </c>
      <c r="D8" s="789">
        <v>1331.9439000000002</v>
      </c>
      <c r="E8" s="789">
        <v>443.12419999999997</v>
      </c>
      <c r="F8" s="789">
        <v>1018682</v>
      </c>
      <c r="G8" s="789">
        <v>3600</v>
      </c>
      <c r="H8" s="789">
        <v>2598</v>
      </c>
      <c r="I8" s="789">
        <v>777</v>
      </c>
    </row>
    <row r="9" spans="1:9">
      <c r="A9" s="242">
        <v>42565</v>
      </c>
      <c r="B9" s="789">
        <v>224992.95939999999</v>
      </c>
      <c r="C9" s="789">
        <v>743.18639999999982</v>
      </c>
      <c r="D9" s="789">
        <v>1100.1222999999998</v>
      </c>
      <c r="E9" s="789">
        <v>440.82319999999993</v>
      </c>
      <c r="F9" s="789">
        <v>1229286</v>
      </c>
      <c r="G9" s="789">
        <v>2331</v>
      </c>
      <c r="H9" s="789">
        <v>1951</v>
      </c>
      <c r="I9" s="789">
        <v>694</v>
      </c>
    </row>
    <row r="10" spans="1:9">
      <c r="A10" s="242">
        <v>42596</v>
      </c>
      <c r="B10" s="789">
        <v>234594.75999999998</v>
      </c>
      <c r="C10" s="789">
        <v>763.8071000000001</v>
      </c>
      <c r="D10" s="789">
        <v>947.49710000000005</v>
      </c>
      <c r="E10" s="789">
        <v>527.0752</v>
      </c>
      <c r="F10" s="789">
        <v>1375420</v>
      </c>
      <c r="G10" s="789">
        <v>2836</v>
      </c>
      <c r="H10" s="789">
        <v>2272</v>
      </c>
      <c r="I10" s="789">
        <v>1302</v>
      </c>
    </row>
    <row r="11" spans="1:9">
      <c r="A11" s="242">
        <v>42628</v>
      </c>
      <c r="B11" s="789">
        <v>258923.40350000001</v>
      </c>
      <c r="C11" s="789">
        <v>729.50800000000004</v>
      </c>
      <c r="D11" s="789">
        <v>1029.3467000000001</v>
      </c>
      <c r="E11" s="789">
        <v>675.08339999999976</v>
      </c>
      <c r="F11" s="789">
        <v>1455816</v>
      </c>
      <c r="G11" s="789">
        <v>4012</v>
      </c>
      <c r="H11" s="789">
        <v>8626</v>
      </c>
      <c r="I11" s="789">
        <v>4917</v>
      </c>
    </row>
    <row r="12" spans="1:9">
      <c r="A12" s="242">
        <v>42658</v>
      </c>
      <c r="B12" s="789">
        <v>206938.74960000004</v>
      </c>
      <c r="C12" s="789">
        <v>461.99380000000008</v>
      </c>
      <c r="D12" s="789">
        <v>1190.9104</v>
      </c>
      <c r="E12" s="789">
        <v>369.18019999999996</v>
      </c>
      <c r="F12" s="789">
        <v>1443559</v>
      </c>
      <c r="G12" s="789">
        <v>1158</v>
      </c>
      <c r="H12" s="789">
        <v>837</v>
      </c>
      <c r="I12" s="789">
        <v>3157</v>
      </c>
    </row>
    <row r="13" spans="1:9">
      <c r="A13" s="242">
        <v>42689</v>
      </c>
      <c r="B13" s="789">
        <v>300402.28339999996</v>
      </c>
      <c r="C13" s="789">
        <v>886.06029999999998</v>
      </c>
      <c r="D13" s="789">
        <v>529.99969999999996</v>
      </c>
      <c r="E13" s="789">
        <v>508.51800000000003</v>
      </c>
      <c r="F13" s="789">
        <v>1561419</v>
      </c>
      <c r="G13" s="789">
        <v>1908</v>
      </c>
      <c r="H13" s="789">
        <v>1927</v>
      </c>
      <c r="I13" s="789">
        <v>1566</v>
      </c>
    </row>
    <row r="14" spans="1:9">
      <c r="A14" s="242">
        <v>42719</v>
      </c>
      <c r="B14" s="789">
        <v>255687.91399999999</v>
      </c>
      <c r="C14" s="789">
        <v>461.83609999999993</v>
      </c>
      <c r="D14" s="789">
        <v>235.6046</v>
      </c>
      <c r="E14" s="789">
        <v>220.8546</v>
      </c>
      <c r="F14" s="789">
        <v>1189006</v>
      </c>
      <c r="G14" s="789">
        <v>1415</v>
      </c>
      <c r="H14" s="789">
        <v>548</v>
      </c>
      <c r="I14" s="789">
        <v>656</v>
      </c>
    </row>
    <row r="15" spans="1:9">
      <c r="A15" s="242">
        <v>42750</v>
      </c>
      <c r="B15" s="789">
        <v>234621.81510000001</v>
      </c>
      <c r="C15" s="789">
        <v>668.22899999999993</v>
      </c>
      <c r="D15" s="789">
        <v>374.42420000000004</v>
      </c>
      <c r="E15" s="789">
        <v>240.30489999999998</v>
      </c>
      <c r="F15" s="789">
        <v>1196266</v>
      </c>
      <c r="G15" s="789">
        <v>5117</v>
      </c>
      <c r="H15" s="789">
        <v>2983</v>
      </c>
      <c r="I15" s="789">
        <v>879</v>
      </c>
    </row>
    <row r="16" spans="1:9">
      <c r="A16" s="242">
        <v>42781</v>
      </c>
      <c r="B16" s="789">
        <v>218056.834</v>
      </c>
      <c r="C16" s="789">
        <v>466.42250000000001</v>
      </c>
      <c r="D16" s="789">
        <v>329.17429999999996</v>
      </c>
      <c r="E16" s="789">
        <v>163.05340000000001</v>
      </c>
      <c r="F16" s="789">
        <v>1718986</v>
      </c>
      <c r="G16" s="789">
        <v>6153</v>
      </c>
      <c r="H16" s="789">
        <v>2502</v>
      </c>
      <c r="I16" s="789">
        <v>891</v>
      </c>
    </row>
    <row r="17" spans="1:9">
      <c r="A17" s="788" t="str">
        <f>'[3]1'!A43</f>
        <v>$ indicates as on February 28, 2017.</v>
      </c>
      <c r="B17" s="787"/>
      <c r="C17" s="787"/>
      <c r="D17" s="787"/>
      <c r="E17" s="787"/>
      <c r="F17" s="787"/>
      <c r="G17" s="787"/>
      <c r="H17" s="787"/>
      <c r="I17" s="787"/>
    </row>
    <row r="18" spans="1:9">
      <c r="A18" s="798" t="s">
        <v>556</v>
      </c>
      <c r="B18" s="795"/>
      <c r="C18" s="795"/>
      <c r="D18" s="795"/>
      <c r="E18" s="795"/>
      <c r="F18" s="797"/>
      <c r="G18" s="796"/>
      <c r="H18" s="796"/>
      <c r="I18" s="796"/>
    </row>
  </sheetData>
  <mergeCells count="3">
    <mergeCell ref="A2:A3"/>
    <mergeCell ref="B2:E2"/>
    <mergeCell ref="F2:I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sheetPr>
    <tabColor rgb="FF92D050"/>
  </sheetPr>
  <dimension ref="A1:I18"/>
  <sheetViews>
    <sheetView workbookViewId="0">
      <selection activeCell="K22" sqref="K22"/>
    </sheetView>
  </sheetViews>
  <sheetFormatPr defaultRowHeight="15"/>
  <cols>
    <col min="1" max="1" width="8.85546875" style="239" customWidth="1"/>
    <col min="2" max="2" width="11.140625" style="805" customWidth="1"/>
    <col min="3" max="8" width="12.140625" style="805" customWidth="1"/>
    <col min="9" max="9" width="10.85546875" style="805" customWidth="1"/>
    <col min="10" max="12" width="8.85546875" style="239"/>
    <col min="13" max="17" width="0" style="239" hidden="1" customWidth="1"/>
    <col min="18" max="257" width="8.85546875" style="239"/>
    <col min="258" max="260" width="10.42578125" style="239" bestFit="1" customWidth="1"/>
    <col min="261" max="261" width="12" style="239" bestFit="1" customWidth="1"/>
    <col min="262" max="262" width="10.7109375" style="239" bestFit="1" customWidth="1"/>
    <col min="263" max="264" width="9.28515625" style="239" bestFit="1" customWidth="1"/>
    <col min="265" max="265" width="11.28515625" style="239" bestFit="1" customWidth="1"/>
    <col min="266" max="513" width="8.85546875" style="239"/>
    <col min="514" max="516" width="10.42578125" style="239" bestFit="1" customWidth="1"/>
    <col min="517" max="517" width="12" style="239" bestFit="1" customWidth="1"/>
    <col min="518" max="518" width="10.7109375" style="239" bestFit="1" customWidth="1"/>
    <col min="519" max="520" width="9.28515625" style="239" bestFit="1" customWidth="1"/>
    <col min="521" max="521" width="11.28515625" style="239" bestFit="1" customWidth="1"/>
    <col min="522" max="769" width="8.85546875" style="239"/>
    <col min="770" max="772" width="10.42578125" style="239" bestFit="1" customWidth="1"/>
    <col min="773" max="773" width="12" style="239" bestFit="1" customWidth="1"/>
    <col min="774" max="774" width="10.7109375" style="239" bestFit="1" customWidth="1"/>
    <col min="775" max="776" width="9.28515625" style="239" bestFit="1" customWidth="1"/>
    <col min="777" max="777" width="11.28515625" style="239" bestFit="1" customWidth="1"/>
    <col min="778" max="1025" width="8.85546875" style="239"/>
    <col min="1026" max="1028" width="10.42578125" style="239" bestFit="1" customWidth="1"/>
    <col min="1029" max="1029" width="12" style="239" bestFit="1" customWidth="1"/>
    <col min="1030" max="1030" width="10.7109375" style="239" bestFit="1" customWidth="1"/>
    <col min="1031" max="1032" width="9.28515625" style="239" bestFit="1" customWidth="1"/>
    <col min="1033" max="1033" width="11.28515625" style="239" bestFit="1" customWidth="1"/>
    <col min="1034" max="1281" width="8.85546875" style="239"/>
    <col min="1282" max="1284" width="10.42578125" style="239" bestFit="1" customWidth="1"/>
    <col min="1285" max="1285" width="12" style="239" bestFit="1" customWidth="1"/>
    <col min="1286" max="1286" width="10.7109375" style="239" bestFit="1" customWidth="1"/>
    <col min="1287" max="1288" width="9.28515625" style="239" bestFit="1" customWidth="1"/>
    <col min="1289" max="1289" width="11.28515625" style="239" bestFit="1" customWidth="1"/>
    <col min="1290" max="1537" width="8.85546875" style="239"/>
    <col min="1538" max="1540" width="10.42578125" style="239" bestFit="1" customWidth="1"/>
    <col min="1541" max="1541" width="12" style="239" bestFit="1" customWidth="1"/>
    <col min="1542" max="1542" width="10.7109375" style="239" bestFit="1" customWidth="1"/>
    <col min="1543" max="1544" width="9.28515625" style="239" bestFit="1" customWidth="1"/>
    <col min="1545" max="1545" width="11.28515625" style="239" bestFit="1" customWidth="1"/>
    <col min="1546" max="1793" width="8.85546875" style="239"/>
    <col min="1794" max="1796" width="10.42578125" style="239" bestFit="1" customWidth="1"/>
    <col min="1797" max="1797" width="12" style="239" bestFit="1" customWidth="1"/>
    <col min="1798" max="1798" width="10.7109375" style="239" bestFit="1" customWidth="1"/>
    <col min="1799" max="1800" width="9.28515625" style="239" bestFit="1" customWidth="1"/>
    <col min="1801" max="1801" width="11.28515625" style="239" bestFit="1" customWidth="1"/>
    <col min="1802" max="2049" width="8.85546875" style="239"/>
    <col min="2050" max="2052" width="10.42578125" style="239" bestFit="1" customWidth="1"/>
    <col min="2053" max="2053" width="12" style="239" bestFit="1" customWidth="1"/>
    <col min="2054" max="2054" width="10.7109375" style="239" bestFit="1" customWidth="1"/>
    <col min="2055" max="2056" width="9.28515625" style="239" bestFit="1" customWidth="1"/>
    <col min="2057" max="2057" width="11.28515625" style="239" bestFit="1" customWidth="1"/>
    <col min="2058" max="2305" width="8.85546875" style="239"/>
    <col min="2306" max="2308" width="10.42578125" style="239" bestFit="1" customWidth="1"/>
    <col min="2309" max="2309" width="12" style="239" bestFit="1" customWidth="1"/>
    <col min="2310" max="2310" width="10.7109375" style="239" bestFit="1" customWidth="1"/>
    <col min="2311" max="2312" width="9.28515625" style="239" bestFit="1" customWidth="1"/>
    <col min="2313" max="2313" width="11.28515625" style="239" bestFit="1" customWidth="1"/>
    <col min="2314" max="2561" width="8.85546875" style="239"/>
    <col min="2562" max="2564" width="10.42578125" style="239" bestFit="1" customWidth="1"/>
    <col min="2565" max="2565" width="12" style="239" bestFit="1" customWidth="1"/>
    <col min="2566" max="2566" width="10.7109375" style="239" bestFit="1" customWidth="1"/>
    <col min="2567" max="2568" width="9.28515625" style="239" bestFit="1" customWidth="1"/>
    <col min="2569" max="2569" width="11.28515625" style="239" bestFit="1" customWidth="1"/>
    <col min="2570" max="2817" width="8.85546875" style="239"/>
    <col min="2818" max="2820" width="10.42578125" style="239" bestFit="1" customWidth="1"/>
    <col min="2821" max="2821" width="12" style="239" bestFit="1" customWidth="1"/>
    <col min="2822" max="2822" width="10.7109375" style="239" bestFit="1" customWidth="1"/>
    <col min="2823" max="2824" width="9.28515625" style="239" bestFit="1" customWidth="1"/>
    <col min="2825" max="2825" width="11.28515625" style="239" bestFit="1" customWidth="1"/>
    <col min="2826" max="3073" width="8.85546875" style="239"/>
    <col min="3074" max="3076" width="10.42578125" style="239" bestFit="1" customWidth="1"/>
    <col min="3077" max="3077" width="12" style="239" bestFit="1" customWidth="1"/>
    <col min="3078" max="3078" width="10.7109375" style="239" bestFit="1" customWidth="1"/>
    <col min="3079" max="3080" width="9.28515625" style="239" bestFit="1" customWidth="1"/>
    <col min="3081" max="3081" width="11.28515625" style="239" bestFit="1" customWidth="1"/>
    <col min="3082" max="3329" width="8.85546875" style="239"/>
    <col min="3330" max="3332" width="10.42578125" style="239" bestFit="1" customWidth="1"/>
    <col min="3333" max="3333" width="12" style="239" bestFit="1" customWidth="1"/>
    <col min="3334" max="3334" width="10.7109375" style="239" bestFit="1" customWidth="1"/>
    <col min="3335" max="3336" width="9.28515625" style="239" bestFit="1" customWidth="1"/>
    <col min="3337" max="3337" width="11.28515625" style="239" bestFit="1" customWidth="1"/>
    <col min="3338" max="3585" width="8.85546875" style="239"/>
    <col min="3586" max="3588" width="10.42578125" style="239" bestFit="1" customWidth="1"/>
    <col min="3589" max="3589" width="12" style="239" bestFit="1" customWidth="1"/>
    <col min="3590" max="3590" width="10.7109375" style="239" bestFit="1" customWidth="1"/>
    <col min="3591" max="3592" width="9.28515625" style="239" bestFit="1" customWidth="1"/>
    <col min="3593" max="3593" width="11.28515625" style="239" bestFit="1" customWidth="1"/>
    <col min="3594" max="3841" width="8.85546875" style="239"/>
    <col min="3842" max="3844" width="10.42578125" style="239" bestFit="1" customWidth="1"/>
    <col min="3845" max="3845" width="12" style="239" bestFit="1" customWidth="1"/>
    <col min="3846" max="3846" width="10.7109375" style="239" bestFit="1" customWidth="1"/>
    <col min="3847" max="3848" width="9.28515625" style="239" bestFit="1" customWidth="1"/>
    <col min="3849" max="3849" width="11.28515625" style="239" bestFit="1" customWidth="1"/>
    <col min="3850" max="4097" width="8.85546875" style="239"/>
    <col min="4098" max="4100" width="10.42578125" style="239" bestFit="1" customWidth="1"/>
    <col min="4101" max="4101" width="12" style="239" bestFit="1" customWidth="1"/>
    <col min="4102" max="4102" width="10.7109375" style="239" bestFit="1" customWidth="1"/>
    <col min="4103" max="4104" width="9.28515625" style="239" bestFit="1" customWidth="1"/>
    <col min="4105" max="4105" width="11.28515625" style="239" bestFit="1" customWidth="1"/>
    <col min="4106" max="4353" width="8.85546875" style="239"/>
    <col min="4354" max="4356" width="10.42578125" style="239" bestFit="1" customWidth="1"/>
    <col min="4357" max="4357" width="12" style="239" bestFit="1" customWidth="1"/>
    <col min="4358" max="4358" width="10.7109375" style="239" bestFit="1" customWidth="1"/>
    <col min="4359" max="4360" width="9.28515625" style="239" bestFit="1" customWidth="1"/>
    <col min="4361" max="4361" width="11.28515625" style="239" bestFit="1" customWidth="1"/>
    <col min="4362" max="4609" width="8.85546875" style="239"/>
    <col min="4610" max="4612" width="10.42578125" style="239" bestFit="1" customWidth="1"/>
    <col min="4613" max="4613" width="12" style="239" bestFit="1" customWidth="1"/>
    <col min="4614" max="4614" width="10.7109375" style="239" bestFit="1" customWidth="1"/>
    <col min="4615" max="4616" width="9.28515625" style="239" bestFit="1" customWidth="1"/>
    <col min="4617" max="4617" width="11.28515625" style="239" bestFit="1" customWidth="1"/>
    <col min="4618" max="4865" width="8.85546875" style="239"/>
    <col min="4866" max="4868" width="10.42578125" style="239" bestFit="1" customWidth="1"/>
    <col min="4869" max="4869" width="12" style="239" bestFit="1" customWidth="1"/>
    <col min="4870" max="4870" width="10.7109375" style="239" bestFit="1" customWidth="1"/>
    <col min="4871" max="4872" width="9.28515625" style="239" bestFit="1" customWidth="1"/>
    <col min="4873" max="4873" width="11.28515625" style="239" bestFit="1" customWidth="1"/>
    <col min="4874" max="5121" width="8.85546875" style="239"/>
    <col min="5122" max="5124" width="10.42578125" style="239" bestFit="1" customWidth="1"/>
    <col min="5125" max="5125" width="12" style="239" bestFit="1" customWidth="1"/>
    <col min="5126" max="5126" width="10.7109375" style="239" bestFit="1" customWidth="1"/>
    <col min="5127" max="5128" width="9.28515625" style="239" bestFit="1" customWidth="1"/>
    <col min="5129" max="5129" width="11.28515625" style="239" bestFit="1" customWidth="1"/>
    <col min="5130" max="5377" width="8.85546875" style="239"/>
    <col min="5378" max="5380" width="10.42578125" style="239" bestFit="1" customWidth="1"/>
    <col min="5381" max="5381" width="12" style="239" bestFit="1" customWidth="1"/>
    <col min="5382" max="5382" width="10.7109375" style="239" bestFit="1" customWidth="1"/>
    <col min="5383" max="5384" width="9.28515625" style="239" bestFit="1" customWidth="1"/>
    <col min="5385" max="5385" width="11.28515625" style="239" bestFit="1" customWidth="1"/>
    <col min="5386" max="5633" width="8.85546875" style="239"/>
    <col min="5634" max="5636" width="10.42578125" style="239" bestFit="1" customWidth="1"/>
    <col min="5637" max="5637" width="12" style="239" bestFit="1" customWidth="1"/>
    <col min="5638" max="5638" width="10.7109375" style="239" bestFit="1" customWidth="1"/>
    <col min="5639" max="5640" width="9.28515625" style="239" bestFit="1" customWidth="1"/>
    <col min="5641" max="5641" width="11.28515625" style="239" bestFit="1" customWidth="1"/>
    <col min="5642" max="5889" width="8.85546875" style="239"/>
    <col min="5890" max="5892" width="10.42578125" style="239" bestFit="1" customWidth="1"/>
    <col min="5893" max="5893" width="12" style="239" bestFit="1" customWidth="1"/>
    <col min="5894" max="5894" width="10.7109375" style="239" bestFit="1" customWidth="1"/>
    <col min="5895" max="5896" width="9.28515625" style="239" bestFit="1" customWidth="1"/>
    <col min="5897" max="5897" width="11.28515625" style="239" bestFit="1" customWidth="1"/>
    <col min="5898" max="6145" width="8.85546875" style="239"/>
    <col min="6146" max="6148" width="10.42578125" style="239" bestFit="1" customWidth="1"/>
    <col min="6149" max="6149" width="12" style="239" bestFit="1" customWidth="1"/>
    <col min="6150" max="6150" width="10.7109375" style="239" bestFit="1" customWidth="1"/>
    <col min="6151" max="6152" width="9.28515625" style="239" bestFit="1" customWidth="1"/>
    <col min="6153" max="6153" width="11.28515625" style="239" bestFit="1" customWidth="1"/>
    <col min="6154" max="6401" width="8.85546875" style="239"/>
    <col min="6402" max="6404" width="10.42578125" style="239" bestFit="1" customWidth="1"/>
    <col min="6405" max="6405" width="12" style="239" bestFit="1" customWidth="1"/>
    <col min="6406" max="6406" width="10.7109375" style="239" bestFit="1" customWidth="1"/>
    <col min="6407" max="6408" width="9.28515625" style="239" bestFit="1" customWidth="1"/>
    <col min="6409" max="6409" width="11.28515625" style="239" bestFit="1" customWidth="1"/>
    <col min="6410" max="6657" width="8.85546875" style="239"/>
    <col min="6658" max="6660" width="10.42578125" style="239" bestFit="1" customWidth="1"/>
    <col min="6661" max="6661" width="12" style="239" bestFit="1" customWidth="1"/>
    <col min="6662" max="6662" width="10.7109375" style="239" bestFit="1" customWidth="1"/>
    <col min="6663" max="6664" width="9.28515625" style="239" bestFit="1" customWidth="1"/>
    <col min="6665" max="6665" width="11.28515625" style="239" bestFit="1" customWidth="1"/>
    <col min="6666" max="6913" width="8.85546875" style="239"/>
    <col min="6914" max="6916" width="10.42578125" style="239" bestFit="1" customWidth="1"/>
    <col min="6917" max="6917" width="12" style="239" bestFit="1" customWidth="1"/>
    <col min="6918" max="6918" width="10.7109375" style="239" bestFit="1" customWidth="1"/>
    <col min="6919" max="6920" width="9.28515625" style="239" bestFit="1" customWidth="1"/>
    <col min="6921" max="6921" width="11.28515625" style="239" bestFit="1" customWidth="1"/>
    <col min="6922" max="7169" width="8.85546875" style="239"/>
    <col min="7170" max="7172" width="10.42578125" style="239" bestFit="1" customWidth="1"/>
    <col min="7173" max="7173" width="12" style="239" bestFit="1" customWidth="1"/>
    <col min="7174" max="7174" width="10.7109375" style="239" bestFit="1" customWidth="1"/>
    <col min="7175" max="7176" width="9.28515625" style="239" bestFit="1" customWidth="1"/>
    <col min="7177" max="7177" width="11.28515625" style="239" bestFit="1" customWidth="1"/>
    <col min="7178" max="7425" width="8.85546875" style="239"/>
    <col min="7426" max="7428" width="10.42578125" style="239" bestFit="1" customWidth="1"/>
    <col min="7429" max="7429" width="12" style="239" bestFit="1" customWidth="1"/>
    <col min="7430" max="7430" width="10.7109375" style="239" bestFit="1" customWidth="1"/>
    <col min="7431" max="7432" width="9.28515625" style="239" bestFit="1" customWidth="1"/>
    <col min="7433" max="7433" width="11.28515625" style="239" bestFit="1" customWidth="1"/>
    <col min="7434" max="7681" width="8.85546875" style="239"/>
    <col min="7682" max="7684" width="10.42578125" style="239" bestFit="1" customWidth="1"/>
    <col min="7685" max="7685" width="12" style="239" bestFit="1" customWidth="1"/>
    <col min="7686" max="7686" width="10.7109375" style="239" bestFit="1" customWidth="1"/>
    <col min="7687" max="7688" width="9.28515625" style="239" bestFit="1" customWidth="1"/>
    <col min="7689" max="7689" width="11.28515625" style="239" bestFit="1" customWidth="1"/>
    <col min="7690" max="7937" width="8.85546875" style="239"/>
    <col min="7938" max="7940" width="10.42578125" style="239" bestFit="1" customWidth="1"/>
    <col min="7941" max="7941" width="12" style="239" bestFit="1" customWidth="1"/>
    <col min="7942" max="7942" width="10.7109375" style="239" bestFit="1" customWidth="1"/>
    <col min="7943" max="7944" width="9.28515625" style="239" bestFit="1" customWidth="1"/>
    <col min="7945" max="7945" width="11.28515625" style="239" bestFit="1" customWidth="1"/>
    <col min="7946" max="8193" width="8.85546875" style="239"/>
    <col min="8194" max="8196" width="10.42578125" style="239" bestFit="1" customWidth="1"/>
    <col min="8197" max="8197" width="12" style="239" bestFit="1" customWidth="1"/>
    <col min="8198" max="8198" width="10.7109375" style="239" bestFit="1" customWidth="1"/>
    <col min="8199" max="8200" width="9.28515625" style="239" bestFit="1" customWidth="1"/>
    <col min="8201" max="8201" width="11.28515625" style="239" bestFit="1" customWidth="1"/>
    <col min="8202" max="8449" width="8.85546875" style="239"/>
    <col min="8450" max="8452" width="10.42578125" style="239" bestFit="1" customWidth="1"/>
    <col min="8453" max="8453" width="12" style="239" bestFit="1" customWidth="1"/>
    <col min="8454" max="8454" width="10.7109375" style="239" bestFit="1" customWidth="1"/>
    <col min="8455" max="8456" width="9.28515625" style="239" bestFit="1" customWidth="1"/>
    <col min="8457" max="8457" width="11.28515625" style="239" bestFit="1" customWidth="1"/>
    <col min="8458" max="8705" width="8.85546875" style="239"/>
    <col min="8706" max="8708" width="10.42578125" style="239" bestFit="1" customWidth="1"/>
    <col min="8709" max="8709" width="12" style="239" bestFit="1" customWidth="1"/>
    <col min="8710" max="8710" width="10.7109375" style="239" bestFit="1" customWidth="1"/>
    <col min="8711" max="8712" width="9.28515625" style="239" bestFit="1" customWidth="1"/>
    <col min="8713" max="8713" width="11.28515625" style="239" bestFit="1" customWidth="1"/>
    <col min="8714" max="8961" width="8.85546875" style="239"/>
    <col min="8962" max="8964" width="10.42578125" style="239" bestFit="1" customWidth="1"/>
    <col min="8965" max="8965" width="12" style="239" bestFit="1" customWidth="1"/>
    <col min="8966" max="8966" width="10.7109375" style="239" bestFit="1" customWidth="1"/>
    <col min="8967" max="8968" width="9.28515625" style="239" bestFit="1" customWidth="1"/>
    <col min="8969" max="8969" width="11.28515625" style="239" bestFit="1" customWidth="1"/>
    <col min="8970" max="9217" width="8.85546875" style="239"/>
    <col min="9218" max="9220" width="10.42578125" style="239" bestFit="1" customWidth="1"/>
    <col min="9221" max="9221" width="12" style="239" bestFit="1" customWidth="1"/>
    <col min="9222" max="9222" width="10.7109375" style="239" bestFit="1" customWidth="1"/>
    <col min="9223" max="9224" width="9.28515625" style="239" bestFit="1" customWidth="1"/>
    <col min="9225" max="9225" width="11.28515625" style="239" bestFit="1" customWidth="1"/>
    <col min="9226" max="9473" width="8.85546875" style="239"/>
    <col min="9474" max="9476" width="10.42578125" style="239" bestFit="1" customWidth="1"/>
    <col min="9477" max="9477" width="12" style="239" bestFit="1" customWidth="1"/>
    <col min="9478" max="9478" width="10.7109375" style="239" bestFit="1" customWidth="1"/>
    <col min="9479" max="9480" width="9.28515625" style="239" bestFit="1" customWidth="1"/>
    <col min="9481" max="9481" width="11.28515625" style="239" bestFit="1" customWidth="1"/>
    <col min="9482" max="9729" width="8.85546875" style="239"/>
    <col min="9730" max="9732" width="10.42578125" style="239" bestFit="1" customWidth="1"/>
    <col min="9733" max="9733" width="12" style="239" bestFit="1" customWidth="1"/>
    <col min="9734" max="9734" width="10.7109375" style="239" bestFit="1" customWidth="1"/>
    <col min="9735" max="9736" width="9.28515625" style="239" bestFit="1" customWidth="1"/>
    <col min="9737" max="9737" width="11.28515625" style="239" bestFit="1" customWidth="1"/>
    <col min="9738" max="9985" width="8.85546875" style="239"/>
    <col min="9986" max="9988" width="10.42578125" style="239" bestFit="1" customWidth="1"/>
    <col min="9989" max="9989" width="12" style="239" bestFit="1" customWidth="1"/>
    <col min="9990" max="9990" width="10.7109375" style="239" bestFit="1" customWidth="1"/>
    <col min="9991" max="9992" width="9.28515625" style="239" bestFit="1" customWidth="1"/>
    <col min="9993" max="9993" width="11.28515625" style="239" bestFit="1" customWidth="1"/>
    <col min="9994" max="10241" width="8.85546875" style="239"/>
    <col min="10242" max="10244" width="10.42578125" style="239" bestFit="1" customWidth="1"/>
    <col min="10245" max="10245" width="12" style="239" bestFit="1" customWidth="1"/>
    <col min="10246" max="10246" width="10.7109375" style="239" bestFit="1" customWidth="1"/>
    <col min="10247" max="10248" width="9.28515625" style="239" bestFit="1" customWidth="1"/>
    <col min="10249" max="10249" width="11.28515625" style="239" bestFit="1" customWidth="1"/>
    <col min="10250" max="10497" width="8.85546875" style="239"/>
    <col min="10498" max="10500" width="10.42578125" style="239" bestFit="1" customWidth="1"/>
    <col min="10501" max="10501" width="12" style="239" bestFit="1" customWidth="1"/>
    <col min="10502" max="10502" width="10.7109375" style="239" bestFit="1" customWidth="1"/>
    <col min="10503" max="10504" width="9.28515625" style="239" bestFit="1" customWidth="1"/>
    <col min="10505" max="10505" width="11.28515625" style="239" bestFit="1" customWidth="1"/>
    <col min="10506" max="10753" width="8.85546875" style="239"/>
    <col min="10754" max="10756" width="10.42578125" style="239" bestFit="1" customWidth="1"/>
    <col min="10757" max="10757" width="12" style="239" bestFit="1" customWidth="1"/>
    <col min="10758" max="10758" width="10.7109375" style="239" bestFit="1" customWidth="1"/>
    <col min="10759" max="10760" width="9.28515625" style="239" bestFit="1" customWidth="1"/>
    <col min="10761" max="10761" width="11.28515625" style="239" bestFit="1" customWidth="1"/>
    <col min="10762" max="11009" width="8.85546875" style="239"/>
    <col min="11010" max="11012" width="10.42578125" style="239" bestFit="1" customWidth="1"/>
    <col min="11013" max="11013" width="12" style="239" bestFit="1" customWidth="1"/>
    <col min="11014" max="11014" width="10.7109375" style="239" bestFit="1" customWidth="1"/>
    <col min="11015" max="11016" width="9.28515625" style="239" bestFit="1" customWidth="1"/>
    <col min="11017" max="11017" width="11.28515625" style="239" bestFit="1" customWidth="1"/>
    <col min="11018" max="11265" width="8.85546875" style="239"/>
    <col min="11266" max="11268" width="10.42578125" style="239" bestFit="1" customWidth="1"/>
    <col min="11269" max="11269" width="12" style="239" bestFit="1" customWidth="1"/>
    <col min="11270" max="11270" width="10.7109375" style="239" bestFit="1" customWidth="1"/>
    <col min="11271" max="11272" width="9.28515625" style="239" bestFit="1" customWidth="1"/>
    <col min="11273" max="11273" width="11.28515625" style="239" bestFit="1" customWidth="1"/>
    <col min="11274" max="11521" width="8.85546875" style="239"/>
    <col min="11522" max="11524" width="10.42578125" style="239" bestFit="1" customWidth="1"/>
    <col min="11525" max="11525" width="12" style="239" bestFit="1" customWidth="1"/>
    <col min="11526" max="11526" width="10.7109375" style="239" bestFit="1" customWidth="1"/>
    <col min="11527" max="11528" width="9.28515625" style="239" bestFit="1" customWidth="1"/>
    <col min="11529" max="11529" width="11.28515625" style="239" bestFit="1" customWidth="1"/>
    <col min="11530" max="11777" width="8.85546875" style="239"/>
    <col min="11778" max="11780" width="10.42578125" style="239" bestFit="1" customWidth="1"/>
    <col min="11781" max="11781" width="12" style="239" bestFit="1" customWidth="1"/>
    <col min="11782" max="11782" width="10.7109375" style="239" bestFit="1" customWidth="1"/>
    <col min="11783" max="11784" width="9.28515625" style="239" bestFit="1" customWidth="1"/>
    <col min="11785" max="11785" width="11.28515625" style="239" bestFit="1" customWidth="1"/>
    <col min="11786" max="12033" width="8.85546875" style="239"/>
    <col min="12034" max="12036" width="10.42578125" style="239" bestFit="1" customWidth="1"/>
    <col min="12037" max="12037" width="12" style="239" bestFit="1" customWidth="1"/>
    <col min="12038" max="12038" width="10.7109375" style="239" bestFit="1" customWidth="1"/>
    <col min="12039" max="12040" width="9.28515625" style="239" bestFit="1" customWidth="1"/>
    <col min="12041" max="12041" width="11.28515625" style="239" bestFit="1" customWidth="1"/>
    <col min="12042" max="12289" width="8.85546875" style="239"/>
    <col min="12290" max="12292" width="10.42578125" style="239" bestFit="1" customWidth="1"/>
    <col min="12293" max="12293" width="12" style="239" bestFit="1" customWidth="1"/>
    <col min="12294" max="12294" width="10.7109375" style="239" bestFit="1" customWidth="1"/>
    <col min="12295" max="12296" width="9.28515625" style="239" bestFit="1" customWidth="1"/>
    <col min="12297" max="12297" width="11.28515625" style="239" bestFit="1" customWidth="1"/>
    <col min="12298" max="12545" width="8.85546875" style="239"/>
    <col min="12546" max="12548" width="10.42578125" style="239" bestFit="1" customWidth="1"/>
    <col min="12549" max="12549" width="12" style="239" bestFit="1" customWidth="1"/>
    <col min="12550" max="12550" width="10.7109375" style="239" bestFit="1" customWidth="1"/>
    <col min="12551" max="12552" width="9.28515625" style="239" bestFit="1" customWidth="1"/>
    <col min="12553" max="12553" width="11.28515625" style="239" bestFit="1" customWidth="1"/>
    <col min="12554" max="12801" width="8.85546875" style="239"/>
    <col min="12802" max="12804" width="10.42578125" style="239" bestFit="1" customWidth="1"/>
    <col min="12805" max="12805" width="12" style="239" bestFit="1" customWidth="1"/>
    <col min="12806" max="12806" width="10.7109375" style="239" bestFit="1" customWidth="1"/>
    <col min="12807" max="12808" width="9.28515625" style="239" bestFit="1" customWidth="1"/>
    <col min="12809" max="12809" width="11.28515625" style="239" bestFit="1" customWidth="1"/>
    <col min="12810" max="13057" width="8.85546875" style="239"/>
    <col min="13058" max="13060" width="10.42578125" style="239" bestFit="1" customWidth="1"/>
    <col min="13061" max="13061" width="12" style="239" bestFit="1" customWidth="1"/>
    <col min="13062" max="13062" width="10.7109375" style="239" bestFit="1" customWidth="1"/>
    <col min="13063" max="13064" width="9.28515625" style="239" bestFit="1" customWidth="1"/>
    <col min="13065" max="13065" width="11.28515625" style="239" bestFit="1" customWidth="1"/>
    <col min="13066" max="13313" width="8.85546875" style="239"/>
    <col min="13314" max="13316" width="10.42578125" style="239" bestFit="1" customWidth="1"/>
    <col min="13317" max="13317" width="12" style="239" bestFit="1" customWidth="1"/>
    <col min="13318" max="13318" width="10.7109375" style="239" bestFit="1" customWidth="1"/>
    <col min="13319" max="13320" width="9.28515625" style="239" bestFit="1" customWidth="1"/>
    <col min="13321" max="13321" width="11.28515625" style="239" bestFit="1" customWidth="1"/>
    <col min="13322" max="13569" width="8.85546875" style="239"/>
    <col min="13570" max="13572" width="10.42578125" style="239" bestFit="1" customWidth="1"/>
    <col min="13573" max="13573" width="12" style="239" bestFit="1" customWidth="1"/>
    <col min="13574" max="13574" width="10.7109375" style="239" bestFit="1" customWidth="1"/>
    <col min="13575" max="13576" width="9.28515625" style="239" bestFit="1" customWidth="1"/>
    <col min="13577" max="13577" width="11.28515625" style="239" bestFit="1" customWidth="1"/>
    <col min="13578" max="13825" width="8.85546875" style="239"/>
    <col min="13826" max="13828" width="10.42578125" style="239" bestFit="1" customWidth="1"/>
    <col min="13829" max="13829" width="12" style="239" bestFit="1" customWidth="1"/>
    <col min="13830" max="13830" width="10.7109375" style="239" bestFit="1" customWidth="1"/>
    <col min="13831" max="13832" width="9.28515625" style="239" bestFit="1" customWidth="1"/>
    <col min="13833" max="13833" width="11.28515625" style="239" bestFit="1" customWidth="1"/>
    <col min="13834" max="14081" width="8.85546875" style="239"/>
    <col min="14082" max="14084" width="10.42578125" style="239" bestFit="1" customWidth="1"/>
    <col min="14085" max="14085" width="12" style="239" bestFit="1" customWidth="1"/>
    <col min="14086" max="14086" width="10.7109375" style="239" bestFit="1" customWidth="1"/>
    <col min="14087" max="14088" width="9.28515625" style="239" bestFit="1" customWidth="1"/>
    <col min="14089" max="14089" width="11.28515625" style="239" bestFit="1" customWidth="1"/>
    <col min="14090" max="14337" width="8.85546875" style="239"/>
    <col min="14338" max="14340" width="10.42578125" style="239" bestFit="1" customWidth="1"/>
    <col min="14341" max="14341" width="12" style="239" bestFit="1" customWidth="1"/>
    <col min="14342" max="14342" width="10.7109375" style="239" bestFit="1" customWidth="1"/>
    <col min="14343" max="14344" width="9.28515625" style="239" bestFit="1" customWidth="1"/>
    <col min="14345" max="14345" width="11.28515625" style="239" bestFit="1" customWidth="1"/>
    <col min="14346" max="14593" width="8.85546875" style="239"/>
    <col min="14594" max="14596" width="10.42578125" style="239" bestFit="1" customWidth="1"/>
    <col min="14597" max="14597" width="12" style="239" bestFit="1" customWidth="1"/>
    <col min="14598" max="14598" width="10.7109375" style="239" bestFit="1" customWidth="1"/>
    <col min="14599" max="14600" width="9.28515625" style="239" bestFit="1" customWidth="1"/>
    <col min="14601" max="14601" width="11.28515625" style="239" bestFit="1" customWidth="1"/>
    <col min="14602" max="14849" width="8.85546875" style="239"/>
    <col min="14850" max="14852" width="10.42578125" style="239" bestFit="1" customWidth="1"/>
    <col min="14853" max="14853" width="12" style="239" bestFit="1" customWidth="1"/>
    <col min="14854" max="14854" width="10.7109375" style="239" bestFit="1" customWidth="1"/>
    <col min="14855" max="14856" width="9.28515625" style="239" bestFit="1" customWidth="1"/>
    <col min="14857" max="14857" width="11.28515625" style="239" bestFit="1" customWidth="1"/>
    <col min="14858" max="15105" width="8.85546875" style="239"/>
    <col min="15106" max="15108" width="10.42578125" style="239" bestFit="1" customWidth="1"/>
    <col min="15109" max="15109" width="12" style="239" bestFit="1" customWidth="1"/>
    <col min="15110" max="15110" width="10.7109375" style="239" bestFit="1" customWidth="1"/>
    <col min="15111" max="15112" width="9.28515625" style="239" bestFit="1" customWidth="1"/>
    <col min="15113" max="15113" width="11.28515625" style="239" bestFit="1" customWidth="1"/>
    <col min="15114" max="15361" width="8.85546875" style="239"/>
    <col min="15362" max="15364" width="10.42578125" style="239" bestFit="1" customWidth="1"/>
    <col min="15365" max="15365" width="12" style="239" bestFit="1" customWidth="1"/>
    <col min="15366" max="15366" width="10.7109375" style="239" bestFit="1" customWidth="1"/>
    <col min="15367" max="15368" width="9.28515625" style="239" bestFit="1" customWidth="1"/>
    <col min="15369" max="15369" width="11.28515625" style="239" bestFit="1" customWidth="1"/>
    <col min="15370" max="15617" width="8.85546875" style="239"/>
    <col min="15618" max="15620" width="10.42578125" style="239" bestFit="1" customWidth="1"/>
    <col min="15621" max="15621" width="12" style="239" bestFit="1" customWidth="1"/>
    <col min="15622" max="15622" width="10.7109375" style="239" bestFit="1" customWidth="1"/>
    <col min="15623" max="15624" width="9.28515625" style="239" bestFit="1" customWidth="1"/>
    <col min="15625" max="15625" width="11.28515625" style="239" bestFit="1" customWidth="1"/>
    <col min="15626" max="15873" width="8.85546875" style="239"/>
    <col min="15874" max="15876" width="10.42578125" style="239" bestFit="1" customWidth="1"/>
    <col min="15877" max="15877" width="12" style="239" bestFit="1" customWidth="1"/>
    <col min="15878" max="15878" width="10.7109375" style="239" bestFit="1" customWidth="1"/>
    <col min="15879" max="15880" width="9.28515625" style="239" bestFit="1" customWidth="1"/>
    <col min="15881" max="15881" width="11.28515625" style="239" bestFit="1" customWidth="1"/>
    <col min="15882" max="16129" width="8.85546875" style="239"/>
    <col min="16130" max="16132" width="10.42578125" style="239" bestFit="1" customWidth="1"/>
    <col min="16133" max="16133" width="12" style="239" bestFit="1" customWidth="1"/>
    <col min="16134" max="16134" width="10.7109375" style="239" bestFit="1" customWidth="1"/>
    <col min="16135" max="16136" width="9.28515625" style="239" bestFit="1" customWidth="1"/>
    <col min="16137" max="16137" width="11.28515625" style="239" bestFit="1" customWidth="1"/>
    <col min="16138" max="16384" width="8.85546875" style="239"/>
  </cols>
  <sheetData>
    <row r="1" spans="1:9" s="812" customFormat="1" ht="17.25" customHeight="1">
      <c r="A1" s="814" t="str">
        <f>[3]Tables!$A$45</f>
        <v>Table 44: Maturity-wise Turnover in Currency Derivative Segment of NSE  (` crore)</v>
      </c>
      <c r="B1" s="813"/>
      <c r="C1" s="813"/>
      <c r="D1" s="813"/>
      <c r="E1" s="813"/>
      <c r="F1" s="813"/>
      <c r="G1" s="813"/>
      <c r="H1" s="813"/>
      <c r="I1" s="813"/>
    </row>
    <row r="2" spans="1:9" s="810" customFormat="1">
      <c r="A2" s="1439" t="s">
        <v>406</v>
      </c>
      <c r="B2" s="1441" t="s">
        <v>492</v>
      </c>
      <c r="C2" s="1442"/>
      <c r="D2" s="1442"/>
      <c r="E2" s="1443"/>
      <c r="F2" s="1441" t="s">
        <v>491</v>
      </c>
      <c r="G2" s="1442"/>
      <c r="H2" s="1442"/>
      <c r="I2" s="1443"/>
    </row>
    <row r="3" spans="1:9" s="810" customFormat="1">
      <c r="A3" s="1440"/>
      <c r="B3" s="811" t="s">
        <v>561</v>
      </c>
      <c r="C3" s="811" t="s">
        <v>560</v>
      </c>
      <c r="D3" s="811" t="s">
        <v>559</v>
      </c>
      <c r="E3" s="811" t="s">
        <v>558</v>
      </c>
      <c r="F3" s="811" t="s">
        <v>561</v>
      </c>
      <c r="G3" s="811" t="s">
        <v>560</v>
      </c>
      <c r="H3" s="811" t="s">
        <v>559</v>
      </c>
      <c r="I3" s="811" t="s">
        <v>558</v>
      </c>
    </row>
    <row r="4" spans="1:9">
      <c r="A4" s="323" t="s">
        <v>269</v>
      </c>
      <c r="B4" s="790">
        <v>2283299.8202707497</v>
      </c>
      <c r="C4" s="790">
        <v>409291.93820475007</v>
      </c>
      <c r="D4" s="790">
        <v>36271.92062574999</v>
      </c>
      <c r="E4" s="790">
        <v>20469.2815305</v>
      </c>
      <c r="F4" s="790">
        <v>1523244.9870230001</v>
      </c>
      <c r="G4" s="790">
        <v>223336.98205225001</v>
      </c>
      <c r="H4" s="790">
        <v>5802.7294812999999</v>
      </c>
      <c r="I4" s="790">
        <v>167.91711375</v>
      </c>
    </row>
    <row r="5" spans="1:9">
      <c r="A5" s="323" t="s">
        <v>270</v>
      </c>
      <c r="B5" s="790">
        <f>SUM(B6:B16)</f>
        <v>1848087.8863282502</v>
      </c>
      <c r="C5" s="790">
        <f>SUM(C6:C16)</f>
        <v>388619.00691499998</v>
      </c>
      <c r="D5" s="790">
        <f>SUM(D6:D16)</f>
        <v>36145.519901499996</v>
      </c>
      <c r="E5" s="790">
        <f t="shared" ref="E5:H5" si="0">SUM(E6:E16)</f>
        <v>17486.512575750003</v>
      </c>
      <c r="F5" s="790">
        <f>SUM(F6:F16)</f>
        <v>1774103.687463</v>
      </c>
      <c r="G5" s="790">
        <f>SUM(G6:G16)</f>
        <v>360609.75948599994</v>
      </c>
      <c r="H5" s="790">
        <f t="shared" si="0"/>
        <v>13437.13009875</v>
      </c>
      <c r="I5" s="790">
        <f>SUM(I6:I16)</f>
        <v>49.46696725000001</v>
      </c>
    </row>
    <row r="6" spans="1:9">
      <c r="A6" s="242">
        <v>42476</v>
      </c>
      <c r="B6" s="789">
        <v>162001.59202524999</v>
      </c>
      <c r="C6" s="789">
        <v>33654.464288249997</v>
      </c>
      <c r="D6" s="789">
        <v>1623.1239115000001</v>
      </c>
      <c r="E6" s="789">
        <v>1128.7496204999998</v>
      </c>
      <c r="F6" s="789">
        <v>124157.94673999998</v>
      </c>
      <c r="G6" s="789">
        <v>25651.084841250002</v>
      </c>
      <c r="H6" s="789">
        <v>113.55352574999999</v>
      </c>
      <c r="I6" s="809">
        <v>0.28593125000000003</v>
      </c>
    </row>
    <row r="7" spans="1:9">
      <c r="A7" s="242">
        <v>42506</v>
      </c>
      <c r="B7" s="789">
        <v>190942.34246850002</v>
      </c>
      <c r="C7" s="789">
        <v>35203.926935750002</v>
      </c>
      <c r="D7" s="789">
        <v>2543.0905140000004</v>
      </c>
      <c r="E7" s="789">
        <v>1619.3816584999997</v>
      </c>
      <c r="F7" s="789">
        <v>165390.04293850003</v>
      </c>
      <c r="G7" s="789">
        <v>30141.682581000005</v>
      </c>
      <c r="H7" s="789">
        <v>755.48391375000006</v>
      </c>
      <c r="I7" s="809">
        <v>0.59233025000000006</v>
      </c>
    </row>
    <row r="8" spans="1:9">
      <c r="A8" s="242">
        <v>42522</v>
      </c>
      <c r="B8" s="789">
        <v>268012.44104450004</v>
      </c>
      <c r="C8" s="789">
        <v>46375.66576625</v>
      </c>
      <c r="D8" s="789">
        <v>4135.1651700000002</v>
      </c>
      <c r="E8" s="789">
        <v>2277.1238990000015</v>
      </c>
      <c r="F8" s="789">
        <v>196313.03722774997</v>
      </c>
      <c r="G8" s="789">
        <v>30386.656474500003</v>
      </c>
      <c r="H8" s="789">
        <v>167.3211475</v>
      </c>
      <c r="I8" s="809">
        <v>0.34046775000000001</v>
      </c>
    </row>
    <row r="9" spans="1:9">
      <c r="A9" s="242">
        <v>42552</v>
      </c>
      <c r="B9" s="789">
        <v>134402.79619800003</v>
      </c>
      <c r="C9" s="789">
        <v>27451.014831500001</v>
      </c>
      <c r="D9" s="789">
        <v>2446.4039222499996</v>
      </c>
      <c r="E9" s="789">
        <v>955.80466674999991</v>
      </c>
      <c r="F9" s="789">
        <v>121353.912962</v>
      </c>
      <c r="G9" s="789">
        <v>27420.057135499999</v>
      </c>
      <c r="H9" s="789">
        <v>1205.5956692499999</v>
      </c>
      <c r="I9" s="809">
        <v>3.0596109999999999</v>
      </c>
    </row>
    <row r="10" spans="1:9">
      <c r="A10" s="242">
        <v>42583</v>
      </c>
      <c r="B10" s="789">
        <v>133072.51367724998</v>
      </c>
      <c r="C10" s="789">
        <v>32831.856215499996</v>
      </c>
      <c r="D10" s="789">
        <v>2837.9881512500001</v>
      </c>
      <c r="E10" s="789">
        <v>1066.8157187500003</v>
      </c>
      <c r="F10" s="789">
        <v>134060.49148950004</v>
      </c>
      <c r="G10" s="789">
        <v>30587.679039249997</v>
      </c>
      <c r="H10" s="789">
        <v>1544.5158007500002</v>
      </c>
      <c r="I10" s="809">
        <v>3.5976349999999999</v>
      </c>
    </row>
    <row r="11" spans="1:9">
      <c r="A11" s="242">
        <v>42614</v>
      </c>
      <c r="B11" s="789">
        <v>159067.32340475</v>
      </c>
      <c r="C11" s="789">
        <v>37584.745381249995</v>
      </c>
      <c r="D11" s="789">
        <v>5769.4145207499996</v>
      </c>
      <c r="E11" s="789">
        <v>1438.1869642500001</v>
      </c>
      <c r="F11" s="789">
        <v>181900.01759225002</v>
      </c>
      <c r="G11" s="789">
        <v>35449.703452499991</v>
      </c>
      <c r="H11" s="789">
        <v>2066.8739895000003</v>
      </c>
      <c r="I11" s="809">
        <v>19.345299999999998</v>
      </c>
    </row>
    <row r="12" spans="1:9">
      <c r="A12" s="242">
        <v>42644</v>
      </c>
      <c r="B12" s="789">
        <v>122433.040864</v>
      </c>
      <c r="C12" s="789">
        <v>29323.229410750006</v>
      </c>
      <c r="D12" s="789">
        <v>2608.3391395000003</v>
      </c>
      <c r="E12" s="789">
        <v>1888.6579835000002</v>
      </c>
      <c r="F12" s="789">
        <v>118319.58786299999</v>
      </c>
      <c r="G12" s="789">
        <v>27841.134119250004</v>
      </c>
      <c r="H12" s="789">
        <v>1402.9748167499997</v>
      </c>
      <c r="I12" s="809">
        <v>11.655970250000001</v>
      </c>
    </row>
    <row r="13" spans="1:9">
      <c r="A13" s="242">
        <v>42675</v>
      </c>
      <c r="B13" s="789">
        <v>240089.34839325002</v>
      </c>
      <c r="C13" s="789">
        <v>50192.757426999997</v>
      </c>
      <c r="D13" s="789">
        <v>4907.6664397499999</v>
      </c>
      <c r="E13" s="789">
        <v>2556.278596000001</v>
      </c>
      <c r="F13" s="789">
        <v>211619.09008950001</v>
      </c>
      <c r="G13" s="789">
        <v>43964.835335249998</v>
      </c>
      <c r="H13" s="789">
        <v>675.73058374999994</v>
      </c>
      <c r="I13" s="809">
        <v>3.3658637499999995</v>
      </c>
    </row>
    <row r="14" spans="1:9">
      <c r="A14" s="242">
        <v>42705</v>
      </c>
      <c r="B14" s="789">
        <v>155798.3678415</v>
      </c>
      <c r="C14" s="789">
        <v>32617.787081749997</v>
      </c>
      <c r="D14" s="789">
        <v>2078.7915074999996</v>
      </c>
      <c r="E14" s="789">
        <v>1678.4391890000009</v>
      </c>
      <c r="F14" s="789">
        <v>208512.83308874999</v>
      </c>
      <c r="G14" s="789">
        <v>37231.069636499997</v>
      </c>
      <c r="H14" s="789">
        <v>808.30833150000001</v>
      </c>
      <c r="I14" s="809">
        <v>3.3282590000000001</v>
      </c>
    </row>
    <row r="15" spans="1:9">
      <c r="A15" s="242">
        <v>42736</v>
      </c>
      <c r="B15" s="789">
        <v>153284.84675474997</v>
      </c>
      <c r="C15" s="789">
        <v>31038.274214500001</v>
      </c>
      <c r="D15" s="789">
        <v>3628.9771089999999</v>
      </c>
      <c r="E15" s="789">
        <v>1508.5051107499996</v>
      </c>
      <c r="F15" s="789">
        <v>165547.60187549997</v>
      </c>
      <c r="G15" s="789">
        <v>32015.397443000002</v>
      </c>
      <c r="H15" s="789">
        <v>4166.749280250001</v>
      </c>
      <c r="I15" s="809">
        <v>3.8674874999999997</v>
      </c>
    </row>
    <row r="16" spans="1:9">
      <c r="A16" s="242">
        <v>42767</v>
      </c>
      <c r="B16" s="789">
        <v>128983.27365650001</v>
      </c>
      <c r="C16" s="789">
        <v>32345.285362500003</v>
      </c>
      <c r="D16" s="789">
        <v>3566.5595160000003</v>
      </c>
      <c r="E16" s="789">
        <v>1368.5691687499989</v>
      </c>
      <c r="F16" s="789">
        <v>146929.12559625</v>
      </c>
      <c r="G16" s="789">
        <v>39920.459428000002</v>
      </c>
      <c r="H16" s="789">
        <v>530.02304000000004</v>
      </c>
      <c r="I16" s="809">
        <v>2.8111499999999998E-2</v>
      </c>
    </row>
    <row r="17" spans="1:9">
      <c r="A17" s="788" t="str">
        <f>'[3]1'!A43</f>
        <v>$ indicates as on February 28, 2017.</v>
      </c>
      <c r="B17" s="787"/>
      <c r="C17" s="787"/>
      <c r="D17" s="787"/>
      <c r="E17" s="787"/>
      <c r="F17" s="787"/>
      <c r="G17" s="787"/>
      <c r="H17" s="787"/>
      <c r="I17" s="808"/>
    </row>
    <row r="18" spans="1:9">
      <c r="A18" s="786" t="s">
        <v>236</v>
      </c>
      <c r="B18" s="785"/>
      <c r="C18" s="785"/>
      <c r="D18" s="785"/>
      <c r="E18" s="785"/>
      <c r="F18" s="807"/>
      <c r="G18" s="806"/>
      <c r="H18" s="806"/>
      <c r="I18" s="806"/>
    </row>
  </sheetData>
  <mergeCells count="3">
    <mergeCell ref="A2:A3"/>
    <mergeCell ref="B2:E2"/>
    <mergeCell ref="F2:I2"/>
  </mergeCells>
  <pageMargins left="0.7" right="0.7" top="0.75" bottom="0.75" header="0.3" footer="0.3"/>
  <pageSetup scale="95" orientation="landscape" r:id="rId1"/>
</worksheet>
</file>

<file path=xl/worksheets/sheet46.xml><?xml version="1.0" encoding="utf-8"?>
<worksheet xmlns="http://schemas.openxmlformats.org/spreadsheetml/2006/main" xmlns:r="http://schemas.openxmlformats.org/officeDocument/2006/relationships">
  <sheetPr>
    <tabColor rgb="FF92D050"/>
  </sheetPr>
  <dimension ref="A1:O18"/>
  <sheetViews>
    <sheetView workbookViewId="0">
      <selection activeCell="K22" sqref="K22"/>
    </sheetView>
  </sheetViews>
  <sheetFormatPr defaultRowHeight="15"/>
  <cols>
    <col min="1" max="1" width="7.28515625" style="239" customWidth="1"/>
    <col min="2" max="8" width="13" style="805" customWidth="1"/>
    <col min="9" max="9" width="10.85546875" style="805" customWidth="1"/>
    <col min="10" max="12" width="8.85546875" style="239"/>
    <col min="13" max="17" width="0" style="239" hidden="1" customWidth="1"/>
    <col min="18" max="257" width="8.85546875" style="239"/>
    <col min="258" max="260" width="10.42578125" style="239" bestFit="1" customWidth="1"/>
    <col min="261" max="261" width="12" style="239" bestFit="1" customWidth="1"/>
    <col min="262" max="262" width="10.7109375" style="239" bestFit="1" customWidth="1"/>
    <col min="263" max="264" width="9.28515625" style="239" bestFit="1" customWidth="1"/>
    <col min="265" max="265" width="11.28515625" style="239" bestFit="1" customWidth="1"/>
    <col min="266" max="513" width="8.85546875" style="239"/>
    <col min="514" max="516" width="10.42578125" style="239" bestFit="1" customWidth="1"/>
    <col min="517" max="517" width="12" style="239" bestFit="1" customWidth="1"/>
    <col min="518" max="518" width="10.7109375" style="239" bestFit="1" customWidth="1"/>
    <col min="519" max="520" width="9.28515625" style="239" bestFit="1" customWidth="1"/>
    <col min="521" max="521" width="11.28515625" style="239" bestFit="1" customWidth="1"/>
    <col min="522" max="769" width="8.85546875" style="239"/>
    <col min="770" max="772" width="10.42578125" style="239" bestFit="1" customWidth="1"/>
    <col min="773" max="773" width="12" style="239" bestFit="1" customWidth="1"/>
    <col min="774" max="774" width="10.7109375" style="239" bestFit="1" customWidth="1"/>
    <col min="775" max="776" width="9.28515625" style="239" bestFit="1" customWidth="1"/>
    <col min="777" max="777" width="11.28515625" style="239" bestFit="1" customWidth="1"/>
    <col min="778" max="1025" width="8.85546875" style="239"/>
    <col min="1026" max="1028" width="10.42578125" style="239" bestFit="1" customWidth="1"/>
    <col min="1029" max="1029" width="12" style="239" bestFit="1" customWidth="1"/>
    <col min="1030" max="1030" width="10.7109375" style="239" bestFit="1" customWidth="1"/>
    <col min="1031" max="1032" width="9.28515625" style="239" bestFit="1" customWidth="1"/>
    <col min="1033" max="1033" width="11.28515625" style="239" bestFit="1" customWidth="1"/>
    <col min="1034" max="1281" width="8.85546875" style="239"/>
    <col min="1282" max="1284" width="10.42578125" style="239" bestFit="1" customWidth="1"/>
    <col min="1285" max="1285" width="12" style="239" bestFit="1" customWidth="1"/>
    <col min="1286" max="1286" width="10.7109375" style="239" bestFit="1" customWidth="1"/>
    <col min="1287" max="1288" width="9.28515625" style="239" bestFit="1" customWidth="1"/>
    <col min="1289" max="1289" width="11.28515625" style="239" bestFit="1" customWidth="1"/>
    <col min="1290" max="1537" width="8.85546875" style="239"/>
    <col min="1538" max="1540" width="10.42578125" style="239" bestFit="1" customWidth="1"/>
    <col min="1541" max="1541" width="12" style="239" bestFit="1" customWidth="1"/>
    <col min="1542" max="1542" width="10.7109375" style="239" bestFit="1" customWidth="1"/>
    <col min="1543" max="1544" width="9.28515625" style="239" bestFit="1" customWidth="1"/>
    <col min="1545" max="1545" width="11.28515625" style="239" bestFit="1" customWidth="1"/>
    <col min="1546" max="1793" width="8.85546875" style="239"/>
    <col min="1794" max="1796" width="10.42578125" style="239" bestFit="1" customWidth="1"/>
    <col min="1797" max="1797" width="12" style="239" bestFit="1" customWidth="1"/>
    <col min="1798" max="1798" width="10.7109375" style="239" bestFit="1" customWidth="1"/>
    <col min="1799" max="1800" width="9.28515625" style="239" bestFit="1" customWidth="1"/>
    <col min="1801" max="1801" width="11.28515625" style="239" bestFit="1" customWidth="1"/>
    <col min="1802" max="2049" width="8.85546875" style="239"/>
    <col min="2050" max="2052" width="10.42578125" style="239" bestFit="1" customWidth="1"/>
    <col min="2053" max="2053" width="12" style="239" bestFit="1" customWidth="1"/>
    <col min="2054" max="2054" width="10.7109375" style="239" bestFit="1" customWidth="1"/>
    <col min="2055" max="2056" width="9.28515625" style="239" bestFit="1" customWidth="1"/>
    <col min="2057" max="2057" width="11.28515625" style="239" bestFit="1" customWidth="1"/>
    <col min="2058" max="2305" width="8.85546875" style="239"/>
    <col min="2306" max="2308" width="10.42578125" style="239" bestFit="1" customWidth="1"/>
    <col min="2309" max="2309" width="12" style="239" bestFit="1" customWidth="1"/>
    <col min="2310" max="2310" width="10.7109375" style="239" bestFit="1" customWidth="1"/>
    <col min="2311" max="2312" width="9.28515625" style="239" bestFit="1" customWidth="1"/>
    <col min="2313" max="2313" width="11.28515625" style="239" bestFit="1" customWidth="1"/>
    <col min="2314" max="2561" width="8.85546875" style="239"/>
    <col min="2562" max="2564" width="10.42578125" style="239" bestFit="1" customWidth="1"/>
    <col min="2565" max="2565" width="12" style="239" bestFit="1" customWidth="1"/>
    <col min="2566" max="2566" width="10.7109375" style="239" bestFit="1" customWidth="1"/>
    <col min="2567" max="2568" width="9.28515625" style="239" bestFit="1" customWidth="1"/>
    <col min="2569" max="2569" width="11.28515625" style="239" bestFit="1" customWidth="1"/>
    <col min="2570" max="2817" width="8.85546875" style="239"/>
    <col min="2818" max="2820" width="10.42578125" style="239" bestFit="1" customWidth="1"/>
    <col min="2821" max="2821" width="12" style="239" bestFit="1" customWidth="1"/>
    <col min="2822" max="2822" width="10.7109375" style="239" bestFit="1" customWidth="1"/>
    <col min="2823" max="2824" width="9.28515625" style="239" bestFit="1" customWidth="1"/>
    <col min="2825" max="2825" width="11.28515625" style="239" bestFit="1" customWidth="1"/>
    <col min="2826" max="3073" width="8.85546875" style="239"/>
    <col min="3074" max="3076" width="10.42578125" style="239" bestFit="1" customWidth="1"/>
    <col min="3077" max="3077" width="12" style="239" bestFit="1" customWidth="1"/>
    <col min="3078" max="3078" width="10.7109375" style="239" bestFit="1" customWidth="1"/>
    <col min="3079" max="3080" width="9.28515625" style="239" bestFit="1" customWidth="1"/>
    <col min="3081" max="3081" width="11.28515625" style="239" bestFit="1" customWidth="1"/>
    <col min="3082" max="3329" width="8.85546875" style="239"/>
    <col min="3330" max="3332" width="10.42578125" style="239" bestFit="1" customWidth="1"/>
    <col min="3333" max="3333" width="12" style="239" bestFit="1" customWidth="1"/>
    <col min="3334" max="3334" width="10.7109375" style="239" bestFit="1" customWidth="1"/>
    <col min="3335" max="3336" width="9.28515625" style="239" bestFit="1" customWidth="1"/>
    <col min="3337" max="3337" width="11.28515625" style="239" bestFit="1" customWidth="1"/>
    <col min="3338" max="3585" width="8.85546875" style="239"/>
    <col min="3586" max="3588" width="10.42578125" style="239" bestFit="1" customWidth="1"/>
    <col min="3589" max="3589" width="12" style="239" bestFit="1" customWidth="1"/>
    <col min="3590" max="3590" width="10.7109375" style="239" bestFit="1" customWidth="1"/>
    <col min="3591" max="3592" width="9.28515625" style="239" bestFit="1" customWidth="1"/>
    <col min="3593" max="3593" width="11.28515625" style="239" bestFit="1" customWidth="1"/>
    <col min="3594" max="3841" width="8.85546875" style="239"/>
    <col min="3842" max="3844" width="10.42578125" style="239" bestFit="1" customWidth="1"/>
    <col min="3845" max="3845" width="12" style="239" bestFit="1" customWidth="1"/>
    <col min="3846" max="3846" width="10.7109375" style="239" bestFit="1" customWidth="1"/>
    <col min="3847" max="3848" width="9.28515625" style="239" bestFit="1" customWidth="1"/>
    <col min="3849" max="3849" width="11.28515625" style="239" bestFit="1" customWidth="1"/>
    <col min="3850" max="4097" width="8.85546875" style="239"/>
    <col min="4098" max="4100" width="10.42578125" style="239" bestFit="1" customWidth="1"/>
    <col min="4101" max="4101" width="12" style="239" bestFit="1" customWidth="1"/>
    <col min="4102" max="4102" width="10.7109375" style="239" bestFit="1" customWidth="1"/>
    <col min="4103" max="4104" width="9.28515625" style="239" bestFit="1" customWidth="1"/>
    <col min="4105" max="4105" width="11.28515625" style="239" bestFit="1" customWidth="1"/>
    <col min="4106" max="4353" width="8.85546875" style="239"/>
    <col min="4354" max="4356" width="10.42578125" style="239" bestFit="1" customWidth="1"/>
    <col min="4357" max="4357" width="12" style="239" bestFit="1" customWidth="1"/>
    <col min="4358" max="4358" width="10.7109375" style="239" bestFit="1" customWidth="1"/>
    <col min="4359" max="4360" width="9.28515625" style="239" bestFit="1" customWidth="1"/>
    <col min="4361" max="4361" width="11.28515625" style="239" bestFit="1" customWidth="1"/>
    <col min="4362" max="4609" width="8.85546875" style="239"/>
    <col min="4610" max="4612" width="10.42578125" style="239" bestFit="1" customWidth="1"/>
    <col min="4613" max="4613" width="12" style="239" bestFit="1" customWidth="1"/>
    <col min="4614" max="4614" width="10.7109375" style="239" bestFit="1" customWidth="1"/>
    <col min="4615" max="4616" width="9.28515625" style="239" bestFit="1" customWidth="1"/>
    <col min="4617" max="4617" width="11.28515625" style="239" bestFit="1" customWidth="1"/>
    <col min="4618" max="4865" width="8.85546875" style="239"/>
    <col min="4866" max="4868" width="10.42578125" style="239" bestFit="1" customWidth="1"/>
    <col min="4869" max="4869" width="12" style="239" bestFit="1" customWidth="1"/>
    <col min="4870" max="4870" width="10.7109375" style="239" bestFit="1" customWidth="1"/>
    <col min="4871" max="4872" width="9.28515625" style="239" bestFit="1" customWidth="1"/>
    <col min="4873" max="4873" width="11.28515625" style="239" bestFit="1" customWidth="1"/>
    <col min="4874" max="5121" width="8.85546875" style="239"/>
    <col min="5122" max="5124" width="10.42578125" style="239" bestFit="1" customWidth="1"/>
    <col min="5125" max="5125" width="12" style="239" bestFit="1" customWidth="1"/>
    <col min="5126" max="5126" width="10.7109375" style="239" bestFit="1" customWidth="1"/>
    <col min="5127" max="5128" width="9.28515625" style="239" bestFit="1" customWidth="1"/>
    <col min="5129" max="5129" width="11.28515625" style="239" bestFit="1" customWidth="1"/>
    <col min="5130" max="5377" width="8.85546875" style="239"/>
    <col min="5378" max="5380" width="10.42578125" style="239" bestFit="1" customWidth="1"/>
    <col min="5381" max="5381" width="12" style="239" bestFit="1" customWidth="1"/>
    <col min="5382" max="5382" width="10.7109375" style="239" bestFit="1" customWidth="1"/>
    <col min="5383" max="5384" width="9.28515625" style="239" bestFit="1" customWidth="1"/>
    <col min="5385" max="5385" width="11.28515625" style="239" bestFit="1" customWidth="1"/>
    <col min="5386" max="5633" width="8.85546875" style="239"/>
    <col min="5634" max="5636" width="10.42578125" style="239" bestFit="1" customWidth="1"/>
    <col min="5637" max="5637" width="12" style="239" bestFit="1" customWidth="1"/>
    <col min="5638" max="5638" width="10.7109375" style="239" bestFit="1" customWidth="1"/>
    <col min="5639" max="5640" width="9.28515625" style="239" bestFit="1" customWidth="1"/>
    <col min="5641" max="5641" width="11.28515625" style="239" bestFit="1" customWidth="1"/>
    <col min="5642" max="5889" width="8.85546875" style="239"/>
    <col min="5890" max="5892" width="10.42578125" style="239" bestFit="1" customWidth="1"/>
    <col min="5893" max="5893" width="12" style="239" bestFit="1" customWidth="1"/>
    <col min="5894" max="5894" width="10.7109375" style="239" bestFit="1" customWidth="1"/>
    <col min="5895" max="5896" width="9.28515625" style="239" bestFit="1" customWidth="1"/>
    <col min="5897" max="5897" width="11.28515625" style="239" bestFit="1" customWidth="1"/>
    <col min="5898" max="6145" width="8.85546875" style="239"/>
    <col min="6146" max="6148" width="10.42578125" style="239" bestFit="1" customWidth="1"/>
    <col min="6149" max="6149" width="12" style="239" bestFit="1" customWidth="1"/>
    <col min="6150" max="6150" width="10.7109375" style="239" bestFit="1" customWidth="1"/>
    <col min="6151" max="6152" width="9.28515625" style="239" bestFit="1" customWidth="1"/>
    <col min="6153" max="6153" width="11.28515625" style="239" bestFit="1" customWidth="1"/>
    <col min="6154" max="6401" width="8.85546875" style="239"/>
    <col min="6402" max="6404" width="10.42578125" style="239" bestFit="1" customWidth="1"/>
    <col min="6405" max="6405" width="12" style="239" bestFit="1" customWidth="1"/>
    <col min="6406" max="6406" width="10.7109375" style="239" bestFit="1" customWidth="1"/>
    <col min="6407" max="6408" width="9.28515625" style="239" bestFit="1" customWidth="1"/>
    <col min="6409" max="6409" width="11.28515625" style="239" bestFit="1" customWidth="1"/>
    <col min="6410" max="6657" width="8.85546875" style="239"/>
    <col min="6658" max="6660" width="10.42578125" style="239" bestFit="1" customWidth="1"/>
    <col min="6661" max="6661" width="12" style="239" bestFit="1" customWidth="1"/>
    <col min="6662" max="6662" width="10.7109375" style="239" bestFit="1" customWidth="1"/>
    <col min="6663" max="6664" width="9.28515625" style="239" bestFit="1" customWidth="1"/>
    <col min="6665" max="6665" width="11.28515625" style="239" bestFit="1" customWidth="1"/>
    <col min="6666" max="6913" width="8.85546875" style="239"/>
    <col min="6914" max="6916" width="10.42578125" style="239" bestFit="1" customWidth="1"/>
    <col min="6917" max="6917" width="12" style="239" bestFit="1" customWidth="1"/>
    <col min="6918" max="6918" width="10.7109375" style="239" bestFit="1" customWidth="1"/>
    <col min="6919" max="6920" width="9.28515625" style="239" bestFit="1" customWidth="1"/>
    <col min="6921" max="6921" width="11.28515625" style="239" bestFit="1" customWidth="1"/>
    <col min="6922" max="7169" width="8.85546875" style="239"/>
    <col min="7170" max="7172" width="10.42578125" style="239" bestFit="1" customWidth="1"/>
    <col min="7173" max="7173" width="12" style="239" bestFit="1" customWidth="1"/>
    <col min="7174" max="7174" width="10.7109375" style="239" bestFit="1" customWidth="1"/>
    <col min="7175" max="7176" width="9.28515625" style="239" bestFit="1" customWidth="1"/>
    <col min="7177" max="7177" width="11.28515625" style="239" bestFit="1" customWidth="1"/>
    <col min="7178" max="7425" width="8.85546875" style="239"/>
    <col min="7426" max="7428" width="10.42578125" style="239" bestFit="1" customWidth="1"/>
    <col min="7429" max="7429" width="12" style="239" bestFit="1" customWidth="1"/>
    <col min="7430" max="7430" width="10.7109375" style="239" bestFit="1" customWidth="1"/>
    <col min="7431" max="7432" width="9.28515625" style="239" bestFit="1" customWidth="1"/>
    <col min="7433" max="7433" width="11.28515625" style="239" bestFit="1" customWidth="1"/>
    <col min="7434" max="7681" width="8.85546875" style="239"/>
    <col min="7682" max="7684" width="10.42578125" style="239" bestFit="1" customWidth="1"/>
    <col min="7685" max="7685" width="12" style="239" bestFit="1" customWidth="1"/>
    <col min="7686" max="7686" width="10.7109375" style="239" bestFit="1" customWidth="1"/>
    <col min="7687" max="7688" width="9.28515625" style="239" bestFit="1" customWidth="1"/>
    <col min="7689" max="7689" width="11.28515625" style="239" bestFit="1" customWidth="1"/>
    <col min="7690" max="7937" width="8.85546875" style="239"/>
    <col min="7938" max="7940" width="10.42578125" style="239" bestFit="1" customWidth="1"/>
    <col min="7941" max="7941" width="12" style="239" bestFit="1" customWidth="1"/>
    <col min="7942" max="7942" width="10.7109375" style="239" bestFit="1" customWidth="1"/>
    <col min="7943" max="7944" width="9.28515625" style="239" bestFit="1" customWidth="1"/>
    <col min="7945" max="7945" width="11.28515625" style="239" bestFit="1" customWidth="1"/>
    <col min="7946" max="8193" width="8.85546875" style="239"/>
    <col min="8194" max="8196" width="10.42578125" style="239" bestFit="1" customWidth="1"/>
    <col min="8197" max="8197" width="12" style="239" bestFit="1" customWidth="1"/>
    <col min="8198" max="8198" width="10.7109375" style="239" bestFit="1" customWidth="1"/>
    <col min="8199" max="8200" width="9.28515625" style="239" bestFit="1" customWidth="1"/>
    <col min="8201" max="8201" width="11.28515625" style="239" bestFit="1" customWidth="1"/>
    <col min="8202" max="8449" width="8.85546875" style="239"/>
    <col min="8450" max="8452" width="10.42578125" style="239" bestFit="1" customWidth="1"/>
    <col min="8453" max="8453" width="12" style="239" bestFit="1" customWidth="1"/>
    <col min="8454" max="8454" width="10.7109375" style="239" bestFit="1" customWidth="1"/>
    <col min="8455" max="8456" width="9.28515625" style="239" bestFit="1" customWidth="1"/>
    <col min="8457" max="8457" width="11.28515625" style="239" bestFit="1" customWidth="1"/>
    <col min="8458" max="8705" width="8.85546875" style="239"/>
    <col min="8706" max="8708" width="10.42578125" style="239" bestFit="1" customWidth="1"/>
    <col min="8709" max="8709" width="12" style="239" bestFit="1" customWidth="1"/>
    <col min="8710" max="8710" width="10.7109375" style="239" bestFit="1" customWidth="1"/>
    <col min="8711" max="8712" width="9.28515625" style="239" bestFit="1" customWidth="1"/>
    <col min="8713" max="8713" width="11.28515625" style="239" bestFit="1" customWidth="1"/>
    <col min="8714" max="8961" width="8.85546875" style="239"/>
    <col min="8962" max="8964" width="10.42578125" style="239" bestFit="1" customWidth="1"/>
    <col min="8965" max="8965" width="12" style="239" bestFit="1" customWidth="1"/>
    <col min="8966" max="8966" width="10.7109375" style="239" bestFit="1" customWidth="1"/>
    <col min="8967" max="8968" width="9.28515625" style="239" bestFit="1" customWidth="1"/>
    <col min="8969" max="8969" width="11.28515625" style="239" bestFit="1" customWidth="1"/>
    <col min="8970" max="9217" width="8.85546875" style="239"/>
    <col min="9218" max="9220" width="10.42578125" style="239" bestFit="1" customWidth="1"/>
    <col min="9221" max="9221" width="12" style="239" bestFit="1" customWidth="1"/>
    <col min="9222" max="9222" width="10.7109375" style="239" bestFit="1" customWidth="1"/>
    <col min="9223" max="9224" width="9.28515625" style="239" bestFit="1" customWidth="1"/>
    <col min="9225" max="9225" width="11.28515625" style="239" bestFit="1" customWidth="1"/>
    <col min="9226" max="9473" width="8.85546875" style="239"/>
    <col min="9474" max="9476" width="10.42578125" style="239" bestFit="1" customWidth="1"/>
    <col min="9477" max="9477" width="12" style="239" bestFit="1" customWidth="1"/>
    <col min="9478" max="9478" width="10.7109375" style="239" bestFit="1" customWidth="1"/>
    <col min="9479" max="9480" width="9.28515625" style="239" bestFit="1" customWidth="1"/>
    <col min="9481" max="9481" width="11.28515625" style="239" bestFit="1" customWidth="1"/>
    <col min="9482" max="9729" width="8.85546875" style="239"/>
    <col min="9730" max="9732" width="10.42578125" style="239" bestFit="1" customWidth="1"/>
    <col min="9733" max="9733" width="12" style="239" bestFit="1" customWidth="1"/>
    <col min="9734" max="9734" width="10.7109375" style="239" bestFit="1" customWidth="1"/>
    <col min="9735" max="9736" width="9.28515625" style="239" bestFit="1" customWidth="1"/>
    <col min="9737" max="9737" width="11.28515625" style="239" bestFit="1" customWidth="1"/>
    <col min="9738" max="9985" width="8.85546875" style="239"/>
    <col min="9986" max="9988" width="10.42578125" style="239" bestFit="1" customWidth="1"/>
    <col min="9989" max="9989" width="12" style="239" bestFit="1" customWidth="1"/>
    <col min="9990" max="9990" width="10.7109375" style="239" bestFit="1" customWidth="1"/>
    <col min="9991" max="9992" width="9.28515625" style="239" bestFit="1" customWidth="1"/>
    <col min="9993" max="9993" width="11.28515625" style="239" bestFit="1" customWidth="1"/>
    <col min="9994" max="10241" width="8.85546875" style="239"/>
    <col min="10242" max="10244" width="10.42578125" style="239" bestFit="1" customWidth="1"/>
    <col min="10245" max="10245" width="12" style="239" bestFit="1" customWidth="1"/>
    <col min="10246" max="10246" width="10.7109375" style="239" bestFit="1" customWidth="1"/>
    <col min="10247" max="10248" width="9.28515625" style="239" bestFit="1" customWidth="1"/>
    <col min="10249" max="10249" width="11.28515625" style="239" bestFit="1" customWidth="1"/>
    <col min="10250" max="10497" width="8.85546875" style="239"/>
    <col min="10498" max="10500" width="10.42578125" style="239" bestFit="1" customWidth="1"/>
    <col min="10501" max="10501" width="12" style="239" bestFit="1" customWidth="1"/>
    <col min="10502" max="10502" width="10.7109375" style="239" bestFit="1" customWidth="1"/>
    <col min="10503" max="10504" width="9.28515625" style="239" bestFit="1" customWidth="1"/>
    <col min="10505" max="10505" width="11.28515625" style="239" bestFit="1" customWidth="1"/>
    <col min="10506" max="10753" width="8.85546875" style="239"/>
    <col min="10754" max="10756" width="10.42578125" style="239" bestFit="1" customWidth="1"/>
    <col min="10757" max="10757" width="12" style="239" bestFit="1" customWidth="1"/>
    <col min="10758" max="10758" width="10.7109375" style="239" bestFit="1" customWidth="1"/>
    <col min="10759" max="10760" width="9.28515625" style="239" bestFit="1" customWidth="1"/>
    <col min="10761" max="10761" width="11.28515625" style="239" bestFit="1" customWidth="1"/>
    <col min="10762" max="11009" width="8.85546875" style="239"/>
    <col min="11010" max="11012" width="10.42578125" style="239" bestFit="1" customWidth="1"/>
    <col min="11013" max="11013" width="12" style="239" bestFit="1" customWidth="1"/>
    <col min="11014" max="11014" width="10.7109375" style="239" bestFit="1" customWidth="1"/>
    <col min="11015" max="11016" width="9.28515625" style="239" bestFit="1" customWidth="1"/>
    <col min="11017" max="11017" width="11.28515625" style="239" bestFit="1" customWidth="1"/>
    <col min="11018" max="11265" width="8.85546875" style="239"/>
    <col min="11266" max="11268" width="10.42578125" style="239" bestFit="1" customWidth="1"/>
    <col min="11269" max="11269" width="12" style="239" bestFit="1" customWidth="1"/>
    <col min="11270" max="11270" width="10.7109375" style="239" bestFit="1" customWidth="1"/>
    <col min="11271" max="11272" width="9.28515625" style="239" bestFit="1" customWidth="1"/>
    <col min="11273" max="11273" width="11.28515625" style="239" bestFit="1" customWidth="1"/>
    <col min="11274" max="11521" width="8.85546875" style="239"/>
    <col min="11522" max="11524" width="10.42578125" style="239" bestFit="1" customWidth="1"/>
    <col min="11525" max="11525" width="12" style="239" bestFit="1" customWidth="1"/>
    <col min="11526" max="11526" width="10.7109375" style="239" bestFit="1" customWidth="1"/>
    <col min="11527" max="11528" width="9.28515625" style="239" bestFit="1" customWidth="1"/>
    <col min="11529" max="11529" width="11.28515625" style="239" bestFit="1" customWidth="1"/>
    <col min="11530" max="11777" width="8.85546875" style="239"/>
    <col min="11778" max="11780" width="10.42578125" style="239" bestFit="1" customWidth="1"/>
    <col min="11781" max="11781" width="12" style="239" bestFit="1" customWidth="1"/>
    <col min="11782" max="11782" width="10.7109375" style="239" bestFit="1" customWidth="1"/>
    <col min="11783" max="11784" width="9.28515625" style="239" bestFit="1" customWidth="1"/>
    <col min="11785" max="11785" width="11.28515625" style="239" bestFit="1" customWidth="1"/>
    <col min="11786" max="12033" width="8.85546875" style="239"/>
    <col min="12034" max="12036" width="10.42578125" style="239" bestFit="1" customWidth="1"/>
    <col min="12037" max="12037" width="12" style="239" bestFit="1" customWidth="1"/>
    <col min="12038" max="12038" width="10.7109375" style="239" bestFit="1" customWidth="1"/>
    <col min="12039" max="12040" width="9.28515625" style="239" bestFit="1" customWidth="1"/>
    <col min="12041" max="12041" width="11.28515625" style="239" bestFit="1" customWidth="1"/>
    <col min="12042" max="12289" width="8.85546875" style="239"/>
    <col min="12290" max="12292" width="10.42578125" style="239" bestFit="1" customWidth="1"/>
    <col min="12293" max="12293" width="12" style="239" bestFit="1" customWidth="1"/>
    <col min="12294" max="12294" width="10.7109375" style="239" bestFit="1" customWidth="1"/>
    <col min="12295" max="12296" width="9.28515625" style="239" bestFit="1" customWidth="1"/>
    <col min="12297" max="12297" width="11.28515625" style="239" bestFit="1" customWidth="1"/>
    <col min="12298" max="12545" width="8.85546875" style="239"/>
    <col min="12546" max="12548" width="10.42578125" style="239" bestFit="1" customWidth="1"/>
    <col min="12549" max="12549" width="12" style="239" bestFit="1" customWidth="1"/>
    <col min="12550" max="12550" width="10.7109375" style="239" bestFit="1" customWidth="1"/>
    <col min="12551" max="12552" width="9.28515625" style="239" bestFit="1" customWidth="1"/>
    <col min="12553" max="12553" width="11.28515625" style="239" bestFit="1" customWidth="1"/>
    <col min="12554" max="12801" width="8.85546875" style="239"/>
    <col min="12802" max="12804" width="10.42578125" style="239" bestFit="1" customWidth="1"/>
    <col min="12805" max="12805" width="12" style="239" bestFit="1" customWidth="1"/>
    <col min="12806" max="12806" width="10.7109375" style="239" bestFit="1" customWidth="1"/>
    <col min="12807" max="12808" width="9.28515625" style="239" bestFit="1" customWidth="1"/>
    <col min="12809" max="12809" width="11.28515625" style="239" bestFit="1" customWidth="1"/>
    <col min="12810" max="13057" width="8.85546875" style="239"/>
    <col min="13058" max="13060" width="10.42578125" style="239" bestFit="1" customWidth="1"/>
    <col min="13061" max="13061" width="12" style="239" bestFit="1" customWidth="1"/>
    <col min="13062" max="13062" width="10.7109375" style="239" bestFit="1" customWidth="1"/>
    <col min="13063" max="13064" width="9.28515625" style="239" bestFit="1" customWidth="1"/>
    <col min="13065" max="13065" width="11.28515625" style="239" bestFit="1" customWidth="1"/>
    <col min="13066" max="13313" width="8.85546875" style="239"/>
    <col min="13314" max="13316" width="10.42578125" style="239" bestFit="1" customWidth="1"/>
    <col min="13317" max="13317" width="12" style="239" bestFit="1" customWidth="1"/>
    <col min="13318" max="13318" width="10.7109375" style="239" bestFit="1" customWidth="1"/>
    <col min="13319" max="13320" width="9.28515625" style="239" bestFit="1" customWidth="1"/>
    <col min="13321" max="13321" width="11.28515625" style="239" bestFit="1" customWidth="1"/>
    <col min="13322" max="13569" width="8.85546875" style="239"/>
    <col min="13570" max="13572" width="10.42578125" style="239" bestFit="1" customWidth="1"/>
    <col min="13573" max="13573" width="12" style="239" bestFit="1" customWidth="1"/>
    <col min="13574" max="13574" width="10.7109375" style="239" bestFit="1" customWidth="1"/>
    <col min="13575" max="13576" width="9.28515625" style="239" bestFit="1" customWidth="1"/>
    <col min="13577" max="13577" width="11.28515625" style="239" bestFit="1" customWidth="1"/>
    <col min="13578" max="13825" width="8.85546875" style="239"/>
    <col min="13826" max="13828" width="10.42578125" style="239" bestFit="1" customWidth="1"/>
    <col min="13829" max="13829" width="12" style="239" bestFit="1" customWidth="1"/>
    <col min="13830" max="13830" width="10.7109375" style="239" bestFit="1" customWidth="1"/>
    <col min="13831" max="13832" width="9.28515625" style="239" bestFit="1" customWidth="1"/>
    <col min="13833" max="13833" width="11.28515625" style="239" bestFit="1" customWidth="1"/>
    <col min="13834" max="14081" width="8.85546875" style="239"/>
    <col min="14082" max="14084" width="10.42578125" style="239" bestFit="1" customWidth="1"/>
    <col min="14085" max="14085" width="12" style="239" bestFit="1" customWidth="1"/>
    <col min="14086" max="14086" width="10.7109375" style="239" bestFit="1" customWidth="1"/>
    <col min="14087" max="14088" width="9.28515625" style="239" bestFit="1" customWidth="1"/>
    <col min="14089" max="14089" width="11.28515625" style="239" bestFit="1" customWidth="1"/>
    <col min="14090" max="14337" width="8.85546875" style="239"/>
    <col min="14338" max="14340" width="10.42578125" style="239" bestFit="1" customWidth="1"/>
    <col min="14341" max="14341" width="12" style="239" bestFit="1" customWidth="1"/>
    <col min="14342" max="14342" width="10.7109375" style="239" bestFit="1" customWidth="1"/>
    <col min="14343" max="14344" width="9.28515625" style="239" bestFit="1" customWidth="1"/>
    <col min="14345" max="14345" width="11.28515625" style="239" bestFit="1" customWidth="1"/>
    <col min="14346" max="14593" width="8.85546875" style="239"/>
    <col min="14594" max="14596" width="10.42578125" style="239" bestFit="1" customWidth="1"/>
    <col min="14597" max="14597" width="12" style="239" bestFit="1" customWidth="1"/>
    <col min="14598" max="14598" width="10.7109375" style="239" bestFit="1" customWidth="1"/>
    <col min="14599" max="14600" width="9.28515625" style="239" bestFit="1" customWidth="1"/>
    <col min="14601" max="14601" width="11.28515625" style="239" bestFit="1" customWidth="1"/>
    <col min="14602" max="14849" width="8.85546875" style="239"/>
    <col min="14850" max="14852" width="10.42578125" style="239" bestFit="1" customWidth="1"/>
    <col min="14853" max="14853" width="12" style="239" bestFit="1" customWidth="1"/>
    <col min="14854" max="14854" width="10.7109375" style="239" bestFit="1" customWidth="1"/>
    <col min="14855" max="14856" width="9.28515625" style="239" bestFit="1" customWidth="1"/>
    <col min="14857" max="14857" width="11.28515625" style="239" bestFit="1" customWidth="1"/>
    <col min="14858" max="15105" width="8.85546875" style="239"/>
    <col min="15106" max="15108" width="10.42578125" style="239" bestFit="1" customWidth="1"/>
    <col min="15109" max="15109" width="12" style="239" bestFit="1" customWidth="1"/>
    <col min="15110" max="15110" width="10.7109375" style="239" bestFit="1" customWidth="1"/>
    <col min="15111" max="15112" width="9.28515625" style="239" bestFit="1" customWidth="1"/>
    <col min="15113" max="15113" width="11.28515625" style="239" bestFit="1" customWidth="1"/>
    <col min="15114" max="15361" width="8.85546875" style="239"/>
    <col min="15362" max="15364" width="10.42578125" style="239" bestFit="1" customWidth="1"/>
    <col min="15365" max="15365" width="12" style="239" bestFit="1" customWidth="1"/>
    <col min="15366" max="15366" width="10.7109375" style="239" bestFit="1" customWidth="1"/>
    <col min="15367" max="15368" width="9.28515625" style="239" bestFit="1" customWidth="1"/>
    <col min="15369" max="15369" width="11.28515625" style="239" bestFit="1" customWidth="1"/>
    <col min="15370" max="15617" width="8.85546875" style="239"/>
    <col min="15618" max="15620" width="10.42578125" style="239" bestFit="1" customWidth="1"/>
    <col min="15621" max="15621" width="12" style="239" bestFit="1" customWidth="1"/>
    <col min="15622" max="15622" width="10.7109375" style="239" bestFit="1" customWidth="1"/>
    <col min="15623" max="15624" width="9.28515625" style="239" bestFit="1" customWidth="1"/>
    <col min="15625" max="15625" width="11.28515625" style="239" bestFit="1" customWidth="1"/>
    <col min="15626" max="15873" width="8.85546875" style="239"/>
    <col min="15874" max="15876" width="10.42578125" style="239" bestFit="1" customWidth="1"/>
    <col min="15877" max="15877" width="12" style="239" bestFit="1" customWidth="1"/>
    <col min="15878" max="15878" width="10.7109375" style="239" bestFit="1" customWidth="1"/>
    <col min="15879" max="15880" width="9.28515625" style="239" bestFit="1" customWidth="1"/>
    <col min="15881" max="15881" width="11.28515625" style="239" bestFit="1" customWidth="1"/>
    <col min="15882" max="16129" width="8.85546875" style="239"/>
    <col min="16130" max="16132" width="10.42578125" style="239" bestFit="1" customWidth="1"/>
    <col min="16133" max="16133" width="12" style="239" bestFit="1" customWidth="1"/>
    <col min="16134" max="16134" width="10.7109375" style="239" bestFit="1" customWidth="1"/>
    <col min="16135" max="16136" width="9.28515625" style="239" bestFit="1" customWidth="1"/>
    <col min="16137" max="16137" width="11.28515625" style="239" bestFit="1" customWidth="1"/>
    <col min="16138" max="16384" width="8.85546875" style="239"/>
  </cols>
  <sheetData>
    <row r="1" spans="1:9" s="816" customFormat="1" ht="15.75">
      <c r="A1" s="818" t="str">
        <f>[3]Tables!$A$46</f>
        <v>Table 45: Maturity-wise Turnover in Currency Derivative Segment of MSEI (` crore)</v>
      </c>
      <c r="B1" s="818"/>
      <c r="C1" s="818"/>
      <c r="D1" s="818"/>
      <c r="E1" s="818"/>
      <c r="F1" s="818"/>
      <c r="G1" s="818"/>
      <c r="H1" s="817"/>
      <c r="I1" s="817"/>
    </row>
    <row r="2" spans="1:9" s="810" customFormat="1">
      <c r="A2" s="1439" t="s">
        <v>406</v>
      </c>
      <c r="B2" s="1441" t="s">
        <v>492</v>
      </c>
      <c r="C2" s="1442"/>
      <c r="D2" s="1442"/>
      <c r="E2" s="1443"/>
      <c r="F2" s="1441" t="s">
        <v>491</v>
      </c>
      <c r="G2" s="1442"/>
      <c r="H2" s="1442"/>
      <c r="I2" s="1443"/>
    </row>
    <row r="3" spans="1:9" s="810" customFormat="1">
      <c r="A3" s="1440"/>
      <c r="B3" s="811" t="s">
        <v>561</v>
      </c>
      <c r="C3" s="811" t="s">
        <v>560</v>
      </c>
      <c r="D3" s="811" t="s">
        <v>559</v>
      </c>
      <c r="E3" s="811" t="s">
        <v>558</v>
      </c>
      <c r="F3" s="811" t="s">
        <v>561</v>
      </c>
      <c r="G3" s="811" t="s">
        <v>560</v>
      </c>
      <c r="H3" s="811" t="s">
        <v>559</v>
      </c>
      <c r="I3" s="811" t="s">
        <v>558</v>
      </c>
    </row>
    <row r="4" spans="1:9">
      <c r="A4" s="323" t="s">
        <v>269</v>
      </c>
      <c r="B4" s="790">
        <v>243824.51</v>
      </c>
      <c r="C4" s="790">
        <v>50734.23</v>
      </c>
      <c r="D4" s="790">
        <v>5470.94</v>
      </c>
      <c r="E4" s="790">
        <v>3323.45</v>
      </c>
      <c r="F4" s="790">
        <v>19299.830000000002</v>
      </c>
      <c r="G4" s="790">
        <v>1665.05</v>
      </c>
      <c r="H4" s="790">
        <v>102.44</v>
      </c>
      <c r="I4" s="790">
        <v>155.11000000000001</v>
      </c>
    </row>
    <row r="5" spans="1:9">
      <c r="A5" s="323" t="s">
        <v>270</v>
      </c>
      <c r="B5" s="790">
        <f t="shared" ref="B5:G5" si="0">SUM(B6:B16)</f>
        <v>222597.29605450001</v>
      </c>
      <c r="C5" s="790">
        <f t="shared" si="0"/>
        <v>50600.812332000001</v>
      </c>
      <c r="D5" s="790">
        <f t="shared" si="0"/>
        <v>1506.0796039999998</v>
      </c>
      <c r="E5" s="790">
        <f t="shared" si="0"/>
        <v>52.753593500000001</v>
      </c>
      <c r="F5" s="790">
        <f t="shared" si="0"/>
        <v>8919.6150724999989</v>
      </c>
      <c r="G5" s="790">
        <f t="shared" si="0"/>
        <v>317.41702549999997</v>
      </c>
      <c r="H5" s="790">
        <f t="shared" ref="H5" si="1">SUM(H6:H16)</f>
        <v>11.6629</v>
      </c>
      <c r="I5" s="790">
        <f>SUM(I6:I16)</f>
        <v>0</v>
      </c>
    </row>
    <row r="6" spans="1:9">
      <c r="A6" s="242">
        <v>42461</v>
      </c>
      <c r="B6" s="789">
        <v>13839.65</v>
      </c>
      <c r="C6" s="789">
        <v>3549.53</v>
      </c>
      <c r="D6" s="789">
        <v>49.18</v>
      </c>
      <c r="E6" s="789">
        <v>2.06</v>
      </c>
      <c r="F6" s="789">
        <v>358.02</v>
      </c>
      <c r="G6" s="789">
        <v>6.98</v>
      </c>
      <c r="H6" s="815" t="s">
        <v>529</v>
      </c>
      <c r="I6" s="815" t="s">
        <v>529</v>
      </c>
    </row>
    <row r="7" spans="1:9">
      <c r="A7" s="242">
        <v>42491</v>
      </c>
      <c r="B7" s="789">
        <v>22116.15</v>
      </c>
      <c r="C7" s="789">
        <v>3136.85</v>
      </c>
      <c r="D7" s="789">
        <v>79.66</v>
      </c>
      <c r="E7" s="789">
        <v>7.85</v>
      </c>
      <c r="F7" s="789">
        <v>219.22</v>
      </c>
      <c r="G7" s="789">
        <v>20.93</v>
      </c>
      <c r="H7" s="815" t="s">
        <v>529</v>
      </c>
      <c r="I7" s="815" t="s">
        <v>529</v>
      </c>
    </row>
    <row r="8" spans="1:9">
      <c r="A8" s="242">
        <v>42522</v>
      </c>
      <c r="B8" s="789">
        <v>37258.050000000003</v>
      </c>
      <c r="C8" s="789">
        <v>5688.45</v>
      </c>
      <c r="D8" s="789">
        <v>236.18</v>
      </c>
      <c r="E8" s="789">
        <v>6.76</v>
      </c>
      <c r="F8" s="789">
        <v>245.96</v>
      </c>
      <c r="G8" s="789">
        <v>4.47</v>
      </c>
      <c r="H8" s="815" t="s">
        <v>529</v>
      </c>
      <c r="I8" s="815" t="s">
        <v>529</v>
      </c>
    </row>
    <row r="9" spans="1:9">
      <c r="A9" s="242">
        <v>42552</v>
      </c>
      <c r="B9" s="789">
        <v>23692.039669999998</v>
      </c>
      <c r="C9" s="789">
        <v>5447.7051929999998</v>
      </c>
      <c r="D9" s="789">
        <v>61.190595999999999</v>
      </c>
      <c r="E9" s="789">
        <v>1.601647</v>
      </c>
      <c r="F9" s="789">
        <v>556.81426399999998</v>
      </c>
      <c r="G9" s="789">
        <v>4.0882500000000004</v>
      </c>
      <c r="H9" s="815" t="s">
        <v>529</v>
      </c>
      <c r="I9" s="815" t="s">
        <v>529</v>
      </c>
    </row>
    <row r="10" spans="1:9">
      <c r="A10" s="242">
        <v>42583</v>
      </c>
      <c r="B10" s="789">
        <v>20671.492644999998</v>
      </c>
      <c r="C10" s="789">
        <v>5029.9411300000002</v>
      </c>
      <c r="D10" s="789">
        <v>136.01516950000001</v>
      </c>
      <c r="E10" s="789">
        <v>1.5379049999999999</v>
      </c>
      <c r="F10" s="789">
        <v>1325.0360349999999</v>
      </c>
      <c r="G10" s="789">
        <v>13.2555295</v>
      </c>
      <c r="H10" s="815" t="s">
        <v>529</v>
      </c>
      <c r="I10" s="815" t="s">
        <v>529</v>
      </c>
    </row>
    <row r="11" spans="1:9">
      <c r="A11" s="242">
        <v>42615</v>
      </c>
      <c r="B11" s="789">
        <v>25405.633904500002</v>
      </c>
      <c r="C11" s="789">
        <v>6676.9459865000008</v>
      </c>
      <c r="D11" s="789">
        <v>213.19269199999999</v>
      </c>
      <c r="E11" s="789">
        <v>0.21037999999999998</v>
      </c>
      <c r="F11" s="789">
        <v>1627.8779544999998</v>
      </c>
      <c r="G11" s="815" t="s">
        <v>529</v>
      </c>
      <c r="H11" s="815" t="s">
        <v>529</v>
      </c>
      <c r="I11" s="815" t="s">
        <v>529</v>
      </c>
    </row>
    <row r="12" spans="1:9">
      <c r="A12" s="242">
        <v>42645</v>
      </c>
      <c r="B12" s="789">
        <v>17852.549073000002</v>
      </c>
      <c r="C12" s="789">
        <v>6180.4613615000017</v>
      </c>
      <c r="D12" s="789">
        <v>318.98059499999999</v>
      </c>
      <c r="E12" s="789">
        <v>6.4922199999999997</v>
      </c>
      <c r="F12" s="815" t="s">
        <v>529</v>
      </c>
      <c r="G12" s="815" t="s">
        <v>529</v>
      </c>
      <c r="H12" s="789">
        <v>11.6629</v>
      </c>
      <c r="I12" s="815" t="s">
        <v>529</v>
      </c>
    </row>
    <row r="13" spans="1:9">
      <c r="A13" s="242">
        <v>42676</v>
      </c>
      <c r="B13" s="789">
        <v>26647.536463000011</v>
      </c>
      <c r="C13" s="789">
        <v>6537.2286685000008</v>
      </c>
      <c r="D13" s="789">
        <v>148.002182</v>
      </c>
      <c r="E13" s="789">
        <v>0.79435900000000004</v>
      </c>
      <c r="F13" s="815" t="s">
        <v>529</v>
      </c>
      <c r="G13" s="789">
        <v>132.10099750000001</v>
      </c>
      <c r="H13" s="815" t="s">
        <v>529</v>
      </c>
      <c r="I13" s="815" t="s">
        <v>529</v>
      </c>
    </row>
    <row r="14" spans="1:9">
      <c r="A14" s="242">
        <v>42706</v>
      </c>
      <c r="B14" s="789">
        <v>15460.928451499993</v>
      </c>
      <c r="C14" s="789">
        <v>3328.3309680000007</v>
      </c>
      <c r="D14" s="789">
        <v>94.957795999999988</v>
      </c>
      <c r="E14" s="789">
        <v>0.72072999999999998</v>
      </c>
      <c r="F14" s="789">
        <v>981.22052100000008</v>
      </c>
      <c r="G14" s="789">
        <v>132.81122299999998</v>
      </c>
      <c r="H14" s="815" t="s">
        <v>529</v>
      </c>
      <c r="I14" s="815" t="s">
        <v>529</v>
      </c>
    </row>
    <row r="15" spans="1:9">
      <c r="A15" s="242">
        <v>42737</v>
      </c>
      <c r="B15" s="789">
        <v>11381.378399499999</v>
      </c>
      <c r="C15" s="789">
        <v>2868.5682035</v>
      </c>
      <c r="D15" s="789">
        <v>136.9815725</v>
      </c>
      <c r="E15" s="789">
        <v>10.812824000000001</v>
      </c>
      <c r="F15" s="789">
        <v>1420.6081435000001</v>
      </c>
      <c r="G15" s="789">
        <v>2.6446255000000001</v>
      </c>
      <c r="H15" s="815" t="s">
        <v>529</v>
      </c>
      <c r="I15" s="815" t="s">
        <v>529</v>
      </c>
    </row>
    <row r="16" spans="1:9">
      <c r="A16" s="242">
        <v>42768</v>
      </c>
      <c r="B16" s="789">
        <v>8271.8874479999959</v>
      </c>
      <c r="C16" s="789">
        <v>2156.8008210000003</v>
      </c>
      <c r="D16" s="789">
        <v>31.739001000000002</v>
      </c>
      <c r="E16" s="789">
        <v>13.9135285</v>
      </c>
      <c r="F16" s="789">
        <v>2184.8581545000002</v>
      </c>
      <c r="G16" s="789">
        <v>0.13639999999999999</v>
      </c>
      <c r="H16" s="815">
        <v>0</v>
      </c>
      <c r="I16" s="815">
        <v>0</v>
      </c>
    </row>
    <row r="17" spans="1:15">
      <c r="A17" s="788" t="str">
        <f>'[3]1'!A43</f>
        <v>$ indicates as on February 28, 2017.</v>
      </c>
      <c r="B17" s="787"/>
      <c r="C17" s="787"/>
      <c r="D17" s="787"/>
      <c r="E17" s="787"/>
      <c r="F17" s="787"/>
      <c r="G17" s="787"/>
      <c r="H17" s="787"/>
      <c r="I17" s="787"/>
    </row>
    <row r="18" spans="1:15" s="795" customFormat="1" ht="18.75" customHeight="1">
      <c r="A18" s="798" t="s">
        <v>493</v>
      </c>
      <c r="F18" s="797"/>
      <c r="G18" s="796"/>
      <c r="H18" s="796"/>
      <c r="I18" s="796"/>
      <c r="J18" s="796"/>
      <c r="K18" s="796"/>
      <c r="L18" s="796"/>
      <c r="M18" s="796"/>
      <c r="N18" s="796"/>
      <c r="O18" s="796"/>
    </row>
  </sheetData>
  <mergeCells count="3">
    <mergeCell ref="A2:A3"/>
    <mergeCell ref="B2:E2"/>
    <mergeCell ref="F2:I2"/>
  </mergeCells>
  <pageMargins left="0.7" right="0.7" top="0.75" bottom="0.75" header="0.3" footer="0.3"/>
  <pageSetup scale="95" orientation="landscape" r:id="rId1"/>
</worksheet>
</file>

<file path=xl/worksheets/sheet47.xml><?xml version="1.0" encoding="utf-8"?>
<worksheet xmlns="http://schemas.openxmlformats.org/spreadsheetml/2006/main" xmlns:r="http://schemas.openxmlformats.org/officeDocument/2006/relationships">
  <sheetPr>
    <tabColor rgb="FF92D050"/>
  </sheetPr>
  <dimension ref="A1:I18"/>
  <sheetViews>
    <sheetView workbookViewId="0">
      <selection activeCell="K22" sqref="K22"/>
    </sheetView>
  </sheetViews>
  <sheetFormatPr defaultColWidth="9.140625" defaultRowHeight="15"/>
  <cols>
    <col min="1" max="8" width="9.140625" style="804"/>
    <col min="9" max="9" width="9.5703125" style="804" customWidth="1"/>
    <col min="10" max="12" width="9.140625" style="804"/>
    <col min="13" max="17" width="0" style="804" hidden="1" customWidth="1"/>
    <col min="18" max="16384" width="9.140625" style="804"/>
  </cols>
  <sheetData>
    <row r="1" spans="1:9" ht="15.75">
      <c r="A1" s="818" t="str">
        <f>[3]Tables!$A$47</f>
        <v>Table 46: Maturity-wise Turnover in Currency Derivative Segment of BSE (` crore)</v>
      </c>
      <c r="B1" s="818"/>
      <c r="C1" s="818"/>
      <c r="D1" s="818"/>
      <c r="E1" s="818"/>
      <c r="F1" s="818"/>
      <c r="G1" s="818"/>
      <c r="H1" s="817"/>
      <c r="I1" s="817"/>
    </row>
    <row r="2" spans="1:9">
      <c r="A2" s="1439" t="s">
        <v>406</v>
      </c>
      <c r="B2" s="1441" t="s">
        <v>492</v>
      </c>
      <c r="C2" s="1442"/>
      <c r="D2" s="1442"/>
      <c r="E2" s="1443"/>
      <c r="F2" s="1441" t="s">
        <v>491</v>
      </c>
      <c r="G2" s="1442"/>
      <c r="H2" s="1442"/>
      <c r="I2" s="1443"/>
    </row>
    <row r="3" spans="1:9">
      <c r="A3" s="1440"/>
      <c r="B3" s="811" t="s">
        <v>561</v>
      </c>
      <c r="C3" s="811" t="s">
        <v>560</v>
      </c>
      <c r="D3" s="811" t="s">
        <v>559</v>
      </c>
      <c r="E3" s="811" t="s">
        <v>558</v>
      </c>
      <c r="F3" s="811" t="s">
        <v>561</v>
      </c>
      <c r="G3" s="811" t="s">
        <v>560</v>
      </c>
      <c r="H3" s="811" t="s">
        <v>559</v>
      </c>
      <c r="I3" s="811" t="s">
        <v>558</v>
      </c>
    </row>
    <row r="4" spans="1:9">
      <c r="A4" s="323" t="s">
        <v>557</v>
      </c>
      <c r="B4" s="790">
        <v>1662039.3200000003</v>
      </c>
      <c r="C4" s="790">
        <v>179409.97</v>
      </c>
      <c r="D4" s="790">
        <v>8750.93</v>
      </c>
      <c r="E4" s="790">
        <v>151.48000000000002</v>
      </c>
      <c r="F4" s="790">
        <v>741661.73</v>
      </c>
      <c r="G4" s="790">
        <v>70974.680000000008</v>
      </c>
      <c r="H4" s="790">
        <v>63234.23</v>
      </c>
      <c r="I4" s="790">
        <v>37692.720000000008</v>
      </c>
    </row>
    <row r="5" spans="1:9">
      <c r="A5" s="323" t="s">
        <v>270</v>
      </c>
      <c r="B5" s="790">
        <f>SUM(B6:B16)</f>
        <v>1453548.2343702503</v>
      </c>
      <c r="C5" s="790">
        <f>SUM(C6:C16)</f>
        <v>202787.75867350001</v>
      </c>
      <c r="D5" s="790">
        <f t="shared" ref="D5" si="0">SUM(D6:D16)</f>
        <v>11780.143876000002</v>
      </c>
      <c r="E5" s="790">
        <f>SUM(E6:E16)</f>
        <v>631.60467900000003</v>
      </c>
      <c r="F5" s="790">
        <f>SUM(F6:F16)</f>
        <v>1094615.8803335</v>
      </c>
      <c r="G5" s="790">
        <f>SUM(G6:G16)</f>
        <v>125639.91551825</v>
      </c>
      <c r="H5" s="790">
        <f>SUM(H6:H16)</f>
        <v>4413.1951657500003</v>
      </c>
      <c r="I5" s="790">
        <f>SUM(I6:I16)</f>
        <v>267.28625</v>
      </c>
    </row>
    <row r="6" spans="1:9">
      <c r="A6" s="242">
        <v>42464</v>
      </c>
      <c r="B6" s="789">
        <v>135921.16</v>
      </c>
      <c r="C6" s="789">
        <v>17732.099999999999</v>
      </c>
      <c r="D6" s="789">
        <v>705.67</v>
      </c>
      <c r="E6" s="789">
        <v>7.02</v>
      </c>
      <c r="F6" s="789">
        <v>96784.36</v>
      </c>
      <c r="G6" s="789">
        <v>19192.829999999998</v>
      </c>
      <c r="H6" s="789">
        <v>45.919999999999995</v>
      </c>
      <c r="I6" s="789">
        <v>1.36</v>
      </c>
    </row>
    <row r="7" spans="1:9">
      <c r="A7" s="242">
        <v>42494</v>
      </c>
      <c r="B7" s="789">
        <v>174925.45437024999</v>
      </c>
      <c r="C7" s="789">
        <v>17546.278673500001</v>
      </c>
      <c r="D7" s="789">
        <v>1389.963876</v>
      </c>
      <c r="E7" s="789">
        <v>54.664679</v>
      </c>
      <c r="F7" s="789">
        <v>118323.72033349999</v>
      </c>
      <c r="G7" s="789">
        <v>8683.3755182500008</v>
      </c>
      <c r="H7" s="789">
        <v>462.04516575000002</v>
      </c>
      <c r="I7" s="789">
        <v>35.006250000000001</v>
      </c>
    </row>
    <row r="8" spans="1:9">
      <c r="A8" s="242">
        <v>42525</v>
      </c>
      <c r="B8" s="789">
        <v>203675.22000000003</v>
      </c>
      <c r="C8" s="789">
        <v>22782.07</v>
      </c>
      <c r="D8" s="789">
        <v>1669.07</v>
      </c>
      <c r="E8" s="789">
        <v>79.400000000000006</v>
      </c>
      <c r="F8" s="789">
        <v>117288.11</v>
      </c>
      <c r="G8" s="789">
        <v>7932.93</v>
      </c>
      <c r="H8" s="789">
        <v>138.77000000000001</v>
      </c>
      <c r="I8" s="789">
        <v>30.92</v>
      </c>
    </row>
    <row r="9" spans="1:9">
      <c r="A9" s="242">
        <v>42555</v>
      </c>
      <c r="B9" s="789">
        <v>103979.11000000002</v>
      </c>
      <c r="C9" s="789">
        <v>14006.989999999998</v>
      </c>
      <c r="D9" s="789">
        <v>968.56000000000006</v>
      </c>
      <c r="E9" s="789">
        <v>12.44</v>
      </c>
      <c r="F9" s="789">
        <v>96195.08</v>
      </c>
      <c r="G9" s="789">
        <v>11724.91</v>
      </c>
      <c r="H9" s="789">
        <v>384.84</v>
      </c>
      <c r="I9" s="789">
        <v>4.1500000000000004</v>
      </c>
    </row>
    <row r="10" spans="1:9">
      <c r="A10" s="242">
        <v>42586</v>
      </c>
      <c r="B10" s="789">
        <v>109834.54000000001</v>
      </c>
      <c r="C10" s="789">
        <v>16342.25</v>
      </c>
      <c r="D10" s="789">
        <v>658.15</v>
      </c>
      <c r="E10" s="789">
        <v>11.219999999999999</v>
      </c>
      <c r="F10" s="789">
        <v>100484.18</v>
      </c>
      <c r="G10" s="789">
        <v>9065.99</v>
      </c>
      <c r="H10" s="789">
        <v>418.14</v>
      </c>
      <c r="I10" s="789">
        <v>18.579999999999998</v>
      </c>
    </row>
    <row r="11" spans="1:9">
      <c r="A11" s="242">
        <v>42618</v>
      </c>
      <c r="B11" s="789">
        <v>121760.91</v>
      </c>
      <c r="C11" s="789">
        <v>20286.27</v>
      </c>
      <c r="D11" s="789">
        <v>1448.76</v>
      </c>
      <c r="E11" s="789">
        <v>14.13</v>
      </c>
      <c r="F11" s="789">
        <v>108232.74</v>
      </c>
      <c r="G11" s="789">
        <v>8774.25</v>
      </c>
      <c r="H11" s="789">
        <v>774.98</v>
      </c>
      <c r="I11" s="789">
        <v>65.23</v>
      </c>
    </row>
    <row r="12" spans="1:9">
      <c r="A12" s="242">
        <v>42648</v>
      </c>
      <c r="B12" s="789">
        <v>95071.87</v>
      </c>
      <c r="C12" s="789">
        <v>17597.09</v>
      </c>
      <c r="D12" s="789">
        <v>959.81</v>
      </c>
      <c r="E12" s="789">
        <v>27.61</v>
      </c>
      <c r="F12" s="789">
        <v>82986.969999999987</v>
      </c>
      <c r="G12" s="789">
        <v>11908.17</v>
      </c>
      <c r="H12" s="789">
        <v>406.14999999999992</v>
      </c>
      <c r="I12" s="789">
        <v>2.13</v>
      </c>
    </row>
    <row r="13" spans="1:9">
      <c r="A13" s="242">
        <v>42679</v>
      </c>
      <c r="B13" s="789">
        <v>163797.00999999998</v>
      </c>
      <c r="C13" s="789">
        <v>26707.620000000003</v>
      </c>
      <c r="D13" s="789">
        <v>997.35</v>
      </c>
      <c r="E13" s="789">
        <v>65.569999999999993</v>
      </c>
      <c r="F13" s="789">
        <v>97626.25</v>
      </c>
      <c r="G13" s="789">
        <v>12929.780000000002</v>
      </c>
      <c r="H13" s="789">
        <v>192.8</v>
      </c>
      <c r="I13" s="789">
        <v>9.24</v>
      </c>
    </row>
    <row r="14" spans="1:9">
      <c r="A14" s="242">
        <v>42709</v>
      </c>
      <c r="B14" s="789">
        <v>122338.37000000001</v>
      </c>
      <c r="C14" s="789">
        <v>17630.659999999996</v>
      </c>
      <c r="D14" s="789">
        <v>718.4799999999999</v>
      </c>
      <c r="E14" s="789">
        <v>10.45</v>
      </c>
      <c r="F14" s="789">
        <v>102861.38999999998</v>
      </c>
      <c r="G14" s="789">
        <v>12749.920000000002</v>
      </c>
      <c r="H14" s="789">
        <v>259.51</v>
      </c>
      <c r="I14" s="789">
        <v>36.300000000000004</v>
      </c>
    </row>
    <row r="15" spans="1:9">
      <c r="A15" s="242">
        <v>42740</v>
      </c>
      <c r="B15" s="789">
        <v>125501.23000000001</v>
      </c>
      <c r="C15" s="789">
        <v>13813.66</v>
      </c>
      <c r="D15" s="789">
        <v>777.79</v>
      </c>
      <c r="E15" s="789">
        <v>39.21</v>
      </c>
      <c r="F15" s="789">
        <v>83647.009999999995</v>
      </c>
      <c r="G15" s="789">
        <v>10812</v>
      </c>
      <c r="H15" s="789">
        <v>1256.96</v>
      </c>
      <c r="I15" s="789">
        <v>56.73</v>
      </c>
    </row>
    <row r="16" spans="1:9">
      <c r="A16" s="242">
        <v>42771</v>
      </c>
      <c r="B16" s="789">
        <v>96743.360000000001</v>
      </c>
      <c r="C16" s="789">
        <v>18342.77</v>
      </c>
      <c r="D16" s="789">
        <v>1486.54</v>
      </c>
      <c r="E16" s="789">
        <v>309.89000000000004</v>
      </c>
      <c r="F16" s="789">
        <v>90186.069999999992</v>
      </c>
      <c r="G16" s="789">
        <v>11865.759999999998</v>
      </c>
      <c r="H16" s="789">
        <v>73.08</v>
      </c>
      <c r="I16" s="789">
        <v>7.64</v>
      </c>
    </row>
    <row r="17" spans="1:9">
      <c r="A17" s="788" t="str">
        <f>'[3]1'!A43</f>
        <v>$ indicates as on February 28, 2017.</v>
      </c>
      <c r="B17" s="787"/>
      <c r="C17" s="787"/>
      <c r="D17" s="787"/>
      <c r="E17" s="787"/>
      <c r="F17" s="787"/>
      <c r="G17" s="787"/>
      <c r="H17" s="787"/>
      <c r="I17" s="787"/>
    </row>
    <row r="18" spans="1:9">
      <c r="A18" s="798" t="s">
        <v>556</v>
      </c>
      <c r="B18" s="795"/>
      <c r="C18" s="795"/>
      <c r="D18" s="795"/>
      <c r="E18" s="795"/>
      <c r="F18" s="797"/>
      <c r="G18" s="796"/>
      <c r="H18" s="796"/>
      <c r="I18" s="796"/>
    </row>
  </sheetData>
  <mergeCells count="3">
    <mergeCell ref="A2:A3"/>
    <mergeCell ref="B2:E2"/>
    <mergeCell ref="F2:I2"/>
  </mergeCell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sheetPr>
    <tabColor rgb="FF92D050"/>
  </sheetPr>
  <dimension ref="A1:N23"/>
  <sheetViews>
    <sheetView workbookViewId="0">
      <selection activeCell="K22" sqref="K22"/>
    </sheetView>
  </sheetViews>
  <sheetFormatPr defaultColWidth="9.140625" defaultRowHeight="15"/>
  <cols>
    <col min="1" max="1" width="7.7109375" style="804" customWidth="1"/>
    <col min="2" max="2" width="7.28515625" style="804" customWidth="1"/>
    <col min="3" max="3" width="9.140625" style="804"/>
    <col min="4" max="4" width="9.28515625" style="804" bestFit="1" customWidth="1"/>
    <col min="5" max="5" width="9.5703125" style="804" bestFit="1" customWidth="1"/>
    <col min="6" max="6" width="9.28515625" style="804" bestFit="1" customWidth="1"/>
    <col min="7" max="7" width="10.5703125" style="804" bestFit="1" customWidth="1"/>
    <col min="8" max="9" width="9.5703125" style="804" bestFit="1" customWidth="1"/>
    <col min="10" max="12" width="9.28515625" style="804" bestFit="1" customWidth="1"/>
    <col min="13" max="13" width="9.28515625" style="804" customWidth="1"/>
    <col min="14" max="17" width="9.140625" style="804" customWidth="1"/>
    <col min="18" max="16384" width="9.140625" style="804"/>
  </cols>
  <sheetData>
    <row r="1" spans="1:14" s="820" customFormat="1" ht="15.75">
      <c r="A1" s="832" t="str">
        <f>[3]Tables!$A$48</f>
        <v>Table 47: Trading Statistics of Interest Rate Futures at BSE, NSE and MSEI</v>
      </c>
      <c r="B1" s="832"/>
      <c r="C1" s="832"/>
      <c r="D1" s="832"/>
      <c r="E1" s="832"/>
      <c r="F1" s="832"/>
      <c r="G1" s="832"/>
      <c r="H1" s="832"/>
      <c r="I1" s="832"/>
      <c r="J1" s="832"/>
    </row>
    <row r="2" spans="1:14" ht="15" customHeight="1">
      <c r="A2" s="1419" t="s">
        <v>566</v>
      </c>
      <c r="B2" s="1419" t="s">
        <v>186</v>
      </c>
      <c r="C2" s="1187" t="s">
        <v>154</v>
      </c>
      <c r="D2" s="1187"/>
      <c r="E2" s="1187"/>
      <c r="F2" s="1187"/>
      <c r="G2" s="1187" t="s">
        <v>153</v>
      </c>
      <c r="H2" s="1187"/>
      <c r="I2" s="1187"/>
      <c r="J2" s="1187"/>
      <c r="K2" s="1187" t="s">
        <v>161</v>
      </c>
      <c r="L2" s="1187"/>
      <c r="M2" s="1187"/>
      <c r="N2" s="1187"/>
    </row>
    <row r="3" spans="1:14" ht="15" customHeight="1">
      <c r="A3" s="1419"/>
      <c r="B3" s="1419"/>
      <c r="C3" s="1444" t="s">
        <v>565</v>
      </c>
      <c r="D3" s="1444"/>
      <c r="E3" s="1444" t="s">
        <v>495</v>
      </c>
      <c r="F3" s="1444"/>
      <c r="G3" s="1444" t="s">
        <v>565</v>
      </c>
      <c r="H3" s="1444"/>
      <c r="I3" s="1444" t="s">
        <v>495</v>
      </c>
      <c r="J3" s="1444"/>
      <c r="K3" s="1444" t="s">
        <v>565</v>
      </c>
      <c r="L3" s="1444"/>
      <c r="M3" s="1444" t="s">
        <v>564</v>
      </c>
      <c r="N3" s="1444"/>
    </row>
    <row r="4" spans="1:14">
      <c r="A4" s="1419"/>
      <c r="B4" s="1419"/>
      <c r="C4" s="1444"/>
      <c r="D4" s="1444"/>
      <c r="E4" s="1444"/>
      <c r="F4" s="1444"/>
      <c r="G4" s="1444"/>
      <c r="H4" s="1444"/>
      <c r="I4" s="1444"/>
      <c r="J4" s="1444"/>
      <c r="K4" s="1444"/>
      <c r="L4" s="1444"/>
      <c r="M4" s="1444"/>
      <c r="N4" s="1444"/>
    </row>
    <row r="5" spans="1:14" ht="21" customHeight="1">
      <c r="A5" s="1419"/>
      <c r="B5" s="1419"/>
      <c r="C5" s="1444" t="s">
        <v>442</v>
      </c>
      <c r="D5" s="1444" t="s">
        <v>163</v>
      </c>
      <c r="E5" s="1444" t="s">
        <v>442</v>
      </c>
      <c r="F5" s="1444" t="s">
        <v>563</v>
      </c>
      <c r="G5" s="1444" t="s">
        <v>442</v>
      </c>
      <c r="H5" s="1444" t="s">
        <v>163</v>
      </c>
      <c r="I5" s="1444" t="s">
        <v>442</v>
      </c>
      <c r="J5" s="1444" t="s">
        <v>563</v>
      </c>
      <c r="K5" s="1444" t="s">
        <v>442</v>
      </c>
      <c r="L5" s="1444" t="s">
        <v>163</v>
      </c>
      <c r="M5" s="1444" t="s">
        <v>442</v>
      </c>
      <c r="N5" s="1444" t="s">
        <v>563</v>
      </c>
    </row>
    <row r="6" spans="1:14" ht="18" customHeight="1">
      <c r="A6" s="1419"/>
      <c r="B6" s="1419"/>
      <c r="C6" s="1444"/>
      <c r="D6" s="1444"/>
      <c r="E6" s="1444"/>
      <c r="F6" s="1444"/>
      <c r="G6" s="1444"/>
      <c r="H6" s="1444"/>
      <c r="I6" s="1444"/>
      <c r="J6" s="1444"/>
      <c r="K6" s="1444"/>
      <c r="L6" s="1444"/>
      <c r="M6" s="1444"/>
      <c r="N6" s="1444"/>
    </row>
    <row r="7" spans="1:14" s="823" customFormat="1">
      <c r="A7" s="43" t="s">
        <v>269</v>
      </c>
      <c r="B7" s="831">
        <v>242</v>
      </c>
      <c r="C7" s="646">
        <v>5687653</v>
      </c>
      <c r="D7" s="646">
        <v>114120.55650000002</v>
      </c>
      <c r="E7" s="831">
        <v>5566</v>
      </c>
      <c r="F7" s="831">
        <v>111.7657</v>
      </c>
      <c r="G7" s="646">
        <v>26056481</v>
      </c>
      <c r="H7" s="646">
        <v>526424.57620000001</v>
      </c>
      <c r="I7" s="831">
        <v>154627</v>
      </c>
      <c r="J7" s="831">
        <v>3104.741145</v>
      </c>
      <c r="K7" s="646">
        <v>1123415</v>
      </c>
      <c r="L7" s="646">
        <v>22816.970387500001</v>
      </c>
      <c r="M7" s="831">
        <v>25291</v>
      </c>
      <c r="N7" s="831">
        <v>507.19377648</v>
      </c>
    </row>
    <row r="8" spans="1:14" s="823" customFormat="1">
      <c r="A8" s="43" t="s">
        <v>270</v>
      </c>
      <c r="B8" s="646">
        <f>SUM(B9:B20)</f>
        <v>221</v>
      </c>
      <c r="C8" s="646">
        <f>SUM(C9:C20)</f>
        <v>5241118</v>
      </c>
      <c r="D8" s="646">
        <f>SUM(D9:D20)</f>
        <v>108474.9662</v>
      </c>
      <c r="E8" s="831">
        <f>E19</f>
        <v>1285</v>
      </c>
      <c r="F8" s="831">
        <f>F19</f>
        <v>26.620799999999999</v>
      </c>
      <c r="G8" s="831">
        <f>SUM(G9:G20)</f>
        <v>12942076</v>
      </c>
      <c r="H8" s="831">
        <f>SUM(H9:H20)</f>
        <v>269281.70951649995</v>
      </c>
      <c r="I8" s="831">
        <f>I19</f>
        <v>144289</v>
      </c>
      <c r="J8" s="831">
        <f>J19</f>
        <v>2970.5882280000001</v>
      </c>
      <c r="K8" s="831">
        <f>SUM(K9:K20)</f>
        <v>125149</v>
      </c>
      <c r="L8" s="831">
        <f>SUM(L9:L20)</f>
        <v>2548.8549539999999</v>
      </c>
      <c r="M8" s="830" t="str">
        <f>M19</f>
        <v>-</v>
      </c>
      <c r="N8" s="830" t="str">
        <f>N19</f>
        <v>-</v>
      </c>
    </row>
    <row r="9" spans="1:14" s="823" customFormat="1">
      <c r="A9" s="578">
        <v>42461</v>
      </c>
      <c r="B9" s="826">
        <v>16</v>
      </c>
      <c r="C9" s="828">
        <v>693420</v>
      </c>
      <c r="D9" s="828">
        <v>13949</v>
      </c>
      <c r="E9" s="828">
        <v>5629</v>
      </c>
      <c r="F9" s="827">
        <v>113.3</v>
      </c>
      <c r="G9" s="825">
        <v>1504083</v>
      </c>
      <c r="H9" s="825">
        <v>30288.87</v>
      </c>
      <c r="I9" s="825">
        <v>157229</v>
      </c>
      <c r="J9" s="825">
        <v>3172</v>
      </c>
      <c r="K9" s="825">
        <v>19299</v>
      </c>
      <c r="L9" s="825">
        <v>389.04</v>
      </c>
      <c r="M9" s="825">
        <v>5000</v>
      </c>
      <c r="N9" s="825">
        <v>101.01</v>
      </c>
    </row>
    <row r="10" spans="1:14" s="823" customFormat="1">
      <c r="A10" s="578">
        <v>42491</v>
      </c>
      <c r="B10" s="826">
        <v>22</v>
      </c>
      <c r="C10" s="828">
        <v>522015</v>
      </c>
      <c r="D10" s="828">
        <v>10514.864300000001</v>
      </c>
      <c r="E10" s="828">
        <v>6107</v>
      </c>
      <c r="F10" s="827">
        <v>122.91549999999999</v>
      </c>
      <c r="G10" s="825">
        <v>1148618</v>
      </c>
      <c r="H10" s="825">
        <v>23130.762554000001</v>
      </c>
      <c r="I10" s="825">
        <v>155964</v>
      </c>
      <c r="J10" s="825">
        <v>3139.2787880000001</v>
      </c>
      <c r="K10" s="825">
        <v>56</v>
      </c>
      <c r="L10" s="829">
        <v>1.1264535</v>
      </c>
      <c r="M10" s="825">
        <v>0</v>
      </c>
      <c r="N10" s="825">
        <v>0</v>
      </c>
    </row>
    <row r="11" spans="1:14" s="823" customFormat="1">
      <c r="A11" s="578">
        <v>42522</v>
      </c>
      <c r="B11" s="826">
        <v>22</v>
      </c>
      <c r="C11" s="828">
        <v>550934</v>
      </c>
      <c r="D11" s="828">
        <v>11075.2266</v>
      </c>
      <c r="E11" s="828">
        <v>1648</v>
      </c>
      <c r="F11" s="827">
        <v>33.270000000000003</v>
      </c>
      <c r="G11" s="825">
        <v>1003943</v>
      </c>
      <c r="H11" s="825">
        <v>20213.696008999999</v>
      </c>
      <c r="I11" s="825">
        <v>137103</v>
      </c>
      <c r="J11" s="825">
        <v>2774.9349160000002</v>
      </c>
      <c r="K11" s="825">
        <v>25055</v>
      </c>
      <c r="L11" s="829">
        <v>503.97</v>
      </c>
      <c r="M11" s="825">
        <v>7018</v>
      </c>
      <c r="N11" s="825">
        <v>141.61000000000001</v>
      </c>
    </row>
    <row r="12" spans="1:14" s="823" customFormat="1">
      <c r="A12" s="578">
        <v>42552</v>
      </c>
      <c r="B12" s="826">
        <v>20</v>
      </c>
      <c r="C12" s="828">
        <v>395854</v>
      </c>
      <c r="D12" s="828">
        <v>8080.2785999999996</v>
      </c>
      <c r="E12" s="828">
        <v>1166</v>
      </c>
      <c r="F12" s="827">
        <v>24.0291</v>
      </c>
      <c r="G12" s="825">
        <v>942851</v>
      </c>
      <c r="H12" s="825">
        <v>19301.758964500001</v>
      </c>
      <c r="I12" s="825">
        <v>148705</v>
      </c>
      <c r="J12" s="825">
        <v>3081.5456119999999</v>
      </c>
      <c r="K12" s="825">
        <v>46462</v>
      </c>
      <c r="L12" s="829">
        <v>948.05677100000003</v>
      </c>
      <c r="M12" s="825">
        <v>6349</v>
      </c>
      <c r="N12" s="825">
        <v>130.62807050000001</v>
      </c>
    </row>
    <row r="13" spans="1:14" s="823" customFormat="1">
      <c r="A13" s="578">
        <v>42583</v>
      </c>
      <c r="B13" s="826">
        <v>21</v>
      </c>
      <c r="C13" s="828">
        <v>404478</v>
      </c>
      <c r="D13" s="828">
        <v>8339.6966000000011</v>
      </c>
      <c r="E13" s="828">
        <v>2918</v>
      </c>
      <c r="F13" s="827">
        <v>60.575899999999997</v>
      </c>
      <c r="G13" s="825">
        <v>1088283</v>
      </c>
      <c r="H13" s="825">
        <v>22532.137615</v>
      </c>
      <c r="I13" s="825">
        <v>150564</v>
      </c>
      <c r="J13" s="825">
        <v>3143.2158260000001</v>
      </c>
      <c r="K13" s="825">
        <v>32516</v>
      </c>
      <c r="L13" s="829">
        <v>670.11926949999997</v>
      </c>
      <c r="M13" s="825">
        <v>1122</v>
      </c>
      <c r="N13" s="825">
        <v>23.158640999999999</v>
      </c>
    </row>
    <row r="14" spans="1:14" s="823" customFormat="1">
      <c r="A14" s="578">
        <v>42614</v>
      </c>
      <c r="B14" s="826">
        <v>20</v>
      </c>
      <c r="C14" s="828">
        <v>448167</v>
      </c>
      <c r="D14" s="828">
        <v>9300.4696999999978</v>
      </c>
      <c r="E14" s="828">
        <v>4357</v>
      </c>
      <c r="F14" s="827">
        <v>90.81</v>
      </c>
      <c r="G14" s="825">
        <v>817622</v>
      </c>
      <c r="H14" s="825">
        <v>17057.482233999999</v>
      </c>
      <c r="I14" s="825">
        <v>95582</v>
      </c>
      <c r="J14" s="825">
        <v>2010.9925685000001</v>
      </c>
      <c r="K14" s="825">
        <v>1761</v>
      </c>
      <c r="L14" s="829">
        <v>36.542459999999998</v>
      </c>
      <c r="M14" s="825">
        <v>0</v>
      </c>
      <c r="N14" s="825">
        <v>0</v>
      </c>
    </row>
    <row r="15" spans="1:14" s="823" customFormat="1">
      <c r="A15" s="578">
        <v>42644</v>
      </c>
      <c r="B15" s="826">
        <v>19</v>
      </c>
      <c r="C15" s="828">
        <v>404021</v>
      </c>
      <c r="D15" s="828">
        <v>8481.2810999999983</v>
      </c>
      <c r="E15" s="828">
        <v>598</v>
      </c>
      <c r="F15" s="827">
        <v>12.5258</v>
      </c>
      <c r="G15" s="825">
        <v>796269</v>
      </c>
      <c r="H15" s="825">
        <v>16758.162927500001</v>
      </c>
      <c r="I15" s="825">
        <v>86947</v>
      </c>
      <c r="J15" s="825">
        <v>1834.109987</v>
      </c>
      <c r="K15" s="824" t="s">
        <v>529</v>
      </c>
      <c r="L15" s="824" t="s">
        <v>529</v>
      </c>
      <c r="M15" s="824" t="s">
        <v>529</v>
      </c>
      <c r="N15" s="824" t="s">
        <v>529</v>
      </c>
    </row>
    <row r="16" spans="1:14" s="823" customFormat="1">
      <c r="A16" s="578">
        <v>42675</v>
      </c>
      <c r="B16" s="826">
        <v>21</v>
      </c>
      <c r="C16" s="825">
        <v>552554</v>
      </c>
      <c r="D16" s="825">
        <v>11781.123799999999</v>
      </c>
      <c r="E16" s="825">
        <v>1378</v>
      </c>
      <c r="F16" s="825">
        <v>29.9115</v>
      </c>
      <c r="G16" s="825">
        <v>1516841</v>
      </c>
      <c r="H16" s="825">
        <v>32610.1794955</v>
      </c>
      <c r="I16" s="825">
        <v>145859</v>
      </c>
      <c r="J16" s="825">
        <v>3183.0109849999999</v>
      </c>
      <c r="K16" s="824" t="s">
        <v>529</v>
      </c>
      <c r="L16" s="824" t="s">
        <v>529</v>
      </c>
      <c r="M16" s="824" t="s">
        <v>529</v>
      </c>
      <c r="N16" s="824" t="s">
        <v>529</v>
      </c>
    </row>
    <row r="17" spans="1:14" s="823" customFormat="1">
      <c r="A17" s="578">
        <v>42705</v>
      </c>
      <c r="B17" s="826">
        <v>21</v>
      </c>
      <c r="C17" s="825">
        <v>552085</v>
      </c>
      <c r="D17" s="825">
        <v>11792.561000000002</v>
      </c>
      <c r="E17" s="825">
        <v>1919</v>
      </c>
      <c r="F17" s="825">
        <v>40.828200000000002</v>
      </c>
      <c r="G17" s="825">
        <v>1672790</v>
      </c>
      <c r="H17" s="825">
        <v>35694.938252499996</v>
      </c>
      <c r="I17" s="825">
        <v>157297</v>
      </c>
      <c r="J17" s="825">
        <v>3331.306313</v>
      </c>
      <c r="K17" s="824" t="s">
        <v>529</v>
      </c>
      <c r="L17" s="824" t="s">
        <v>529</v>
      </c>
      <c r="M17" s="824" t="s">
        <v>529</v>
      </c>
      <c r="N17" s="824" t="s">
        <v>529</v>
      </c>
    </row>
    <row r="18" spans="1:14" s="823" customFormat="1">
      <c r="A18" s="578">
        <v>42736</v>
      </c>
      <c r="B18" s="826">
        <v>21</v>
      </c>
      <c r="C18" s="825">
        <v>327799</v>
      </c>
      <c r="D18" s="825">
        <v>7011.0781999999999</v>
      </c>
      <c r="E18" s="825">
        <v>6718</v>
      </c>
      <c r="F18" s="825">
        <v>143.82599999999999</v>
      </c>
      <c r="G18" s="825">
        <v>1193140</v>
      </c>
      <c r="H18" s="825">
        <v>25514.1369505</v>
      </c>
      <c r="I18" s="825">
        <v>186894</v>
      </c>
      <c r="J18" s="825">
        <v>3982.699955</v>
      </c>
      <c r="K18" s="824" t="s">
        <v>529</v>
      </c>
      <c r="L18" s="824" t="s">
        <v>529</v>
      </c>
      <c r="M18" s="824" t="s">
        <v>529</v>
      </c>
      <c r="N18" s="824" t="s">
        <v>529</v>
      </c>
    </row>
    <row r="19" spans="1:14" s="823" customFormat="1">
      <c r="A19" s="578">
        <v>42767</v>
      </c>
      <c r="B19" s="826">
        <v>18</v>
      </c>
      <c r="C19" s="825">
        <v>389791</v>
      </c>
      <c r="D19" s="825">
        <v>8149.3863000000001</v>
      </c>
      <c r="E19" s="825">
        <v>1285</v>
      </c>
      <c r="F19" s="825">
        <v>26.620799999999999</v>
      </c>
      <c r="G19" s="825">
        <v>1257636</v>
      </c>
      <c r="H19" s="825">
        <v>26179.584513999998</v>
      </c>
      <c r="I19" s="825">
        <v>144289</v>
      </c>
      <c r="J19" s="825">
        <v>2970.5882280000001</v>
      </c>
      <c r="K19" s="824" t="s">
        <v>529</v>
      </c>
      <c r="L19" s="824" t="s">
        <v>529</v>
      </c>
      <c r="M19" s="824" t="s">
        <v>529</v>
      </c>
      <c r="N19" s="824" t="s">
        <v>529</v>
      </c>
    </row>
    <row r="20" spans="1:14" ht="12.75" customHeight="1">
      <c r="A20" s="1445" t="str">
        <f>'[3]1'!A43</f>
        <v>$ indicates as on February 28, 2017.</v>
      </c>
      <c r="B20" s="1445"/>
      <c r="C20" s="1445"/>
      <c r="D20" s="1445"/>
      <c r="E20" s="1445"/>
      <c r="F20" s="1445"/>
    </row>
    <row r="21" spans="1:14" s="820" customFormat="1" ht="12.75" customHeight="1">
      <c r="A21" s="822" t="s">
        <v>562</v>
      </c>
      <c r="B21" s="821"/>
      <c r="C21" s="821"/>
      <c r="D21" s="821"/>
      <c r="E21" s="821"/>
      <c r="F21" s="821"/>
    </row>
    <row r="23" spans="1:14">
      <c r="D23" s="819"/>
      <c r="E23" s="819"/>
      <c r="F23" s="819"/>
      <c r="G23" s="819"/>
      <c r="H23" s="819"/>
      <c r="I23" s="819"/>
      <c r="J23" s="819"/>
      <c r="K23" s="819"/>
      <c r="L23" s="819"/>
      <c r="M23" s="819"/>
      <c r="N23" s="819"/>
    </row>
  </sheetData>
  <mergeCells count="24">
    <mergeCell ref="C2:F2"/>
    <mergeCell ref="G2:J2"/>
    <mergeCell ref="K2:N2"/>
    <mergeCell ref="C3:D4"/>
    <mergeCell ref="E3:F4"/>
    <mergeCell ref="G3:H4"/>
    <mergeCell ref="I3:J4"/>
    <mergeCell ref="K3:L4"/>
    <mergeCell ref="L5:L6"/>
    <mergeCell ref="M5:M6"/>
    <mergeCell ref="N5:N6"/>
    <mergeCell ref="A20:F20"/>
    <mergeCell ref="M3:N4"/>
    <mergeCell ref="C5:C6"/>
    <mergeCell ref="D5:D6"/>
    <mergeCell ref="E5:E6"/>
    <mergeCell ref="F5:F6"/>
    <mergeCell ref="G5:G6"/>
    <mergeCell ref="H5:H6"/>
    <mergeCell ref="I5:I6"/>
    <mergeCell ref="J5:J6"/>
    <mergeCell ref="K5:K6"/>
    <mergeCell ref="A2:A6"/>
    <mergeCell ref="B2:B6"/>
  </mergeCells>
  <pageMargins left="0.7" right="0.7" top="0.75" bottom="0.75" header="0.3" footer="0.3"/>
  <pageSetup scale="85" orientation="landscape" r:id="rId1"/>
</worksheet>
</file>

<file path=xl/worksheets/sheet49.xml><?xml version="1.0" encoding="utf-8"?>
<worksheet xmlns="http://schemas.openxmlformats.org/spreadsheetml/2006/main" xmlns:r="http://schemas.openxmlformats.org/officeDocument/2006/relationships">
  <sheetPr>
    <tabColor rgb="FF92D050"/>
  </sheetPr>
  <dimension ref="A1:I24"/>
  <sheetViews>
    <sheetView workbookViewId="0">
      <selection activeCell="K22" sqref="K22"/>
    </sheetView>
  </sheetViews>
  <sheetFormatPr defaultColWidth="9.140625" defaultRowHeight="15"/>
  <cols>
    <col min="1" max="1" width="7.85546875" style="804" customWidth="1"/>
    <col min="2" max="2" width="9.85546875" style="804" customWidth="1"/>
    <col min="3" max="5" width="10.85546875" style="804" customWidth="1"/>
    <col min="6" max="6" width="9.140625" style="804"/>
    <col min="7" max="7" width="10" style="804" customWidth="1"/>
    <col min="8" max="8" width="12.5703125" style="804" customWidth="1"/>
    <col min="9" max="12" width="9.140625" style="804"/>
    <col min="13" max="17" width="0" style="804" hidden="1" customWidth="1"/>
    <col min="18" max="16384" width="9.140625" style="804"/>
  </cols>
  <sheetData>
    <row r="1" spans="1:9" s="820" customFormat="1" ht="18" customHeight="1">
      <c r="A1" s="1447" t="str">
        <f>[3]Tables!$A$49</f>
        <v>Table 48: Settlement Statistics in Interest Rate Futures at BSE, NSE and MSEI (` crore)</v>
      </c>
      <c r="B1" s="1447"/>
      <c r="C1" s="1447"/>
      <c r="D1" s="1447"/>
      <c r="E1" s="1447"/>
      <c r="F1" s="1447"/>
      <c r="G1" s="1447"/>
      <c r="H1" s="1447"/>
      <c r="I1" s="1447"/>
    </row>
    <row r="2" spans="1:9">
      <c r="A2" s="1448" t="s">
        <v>108</v>
      </c>
      <c r="B2" s="1450" t="s">
        <v>154</v>
      </c>
      <c r="C2" s="1450"/>
      <c r="D2" s="1450" t="s">
        <v>153</v>
      </c>
      <c r="E2" s="1450"/>
      <c r="F2" s="1450" t="s">
        <v>161</v>
      </c>
      <c r="G2" s="1450"/>
    </row>
    <row r="3" spans="1:9" ht="42" customHeight="1">
      <c r="A3" s="1449"/>
      <c r="B3" s="839" t="s">
        <v>456</v>
      </c>
      <c r="C3" s="839" t="s">
        <v>568</v>
      </c>
      <c r="D3" s="839" t="s">
        <v>456</v>
      </c>
      <c r="E3" s="839" t="s">
        <v>568</v>
      </c>
      <c r="F3" s="839" t="s">
        <v>456</v>
      </c>
      <c r="G3" s="839" t="s">
        <v>568</v>
      </c>
    </row>
    <row r="4" spans="1:9" s="837" customFormat="1">
      <c r="A4" s="43" t="s">
        <v>269</v>
      </c>
      <c r="B4" s="530">
        <v>290.7</v>
      </c>
      <c r="C4" s="530">
        <v>11.4</v>
      </c>
      <c r="D4" s="530">
        <v>1124.3</v>
      </c>
      <c r="E4" s="530">
        <v>22.1</v>
      </c>
      <c r="F4" s="530">
        <v>188.7</v>
      </c>
      <c r="G4" s="530">
        <v>0</v>
      </c>
    </row>
    <row r="5" spans="1:9" s="837" customFormat="1">
      <c r="A5" s="43" t="s">
        <v>270</v>
      </c>
      <c r="B5" s="838">
        <f>SUM(B6:B17)</f>
        <v>65.973692</v>
      </c>
      <c r="C5" s="838">
        <f t="shared" ref="C5:E5" si="0">SUM(C6:C17)</f>
        <v>6.5942469999999993</v>
      </c>
      <c r="D5" s="838">
        <f>SUM(D6:D17)</f>
        <v>992.70561250000003</v>
      </c>
      <c r="E5" s="838">
        <f t="shared" si="0"/>
        <v>37.565386400000008</v>
      </c>
      <c r="F5" s="838">
        <f>SUM(F6:F17)</f>
        <v>10.027483</v>
      </c>
      <c r="G5" s="1082" t="s">
        <v>529</v>
      </c>
    </row>
    <row r="6" spans="1:9">
      <c r="A6" s="578">
        <v>42461</v>
      </c>
      <c r="B6" s="835">
        <v>4.87</v>
      </c>
      <c r="C6" s="835">
        <v>0.34</v>
      </c>
      <c r="D6" s="835">
        <v>62.9</v>
      </c>
      <c r="E6" s="835">
        <v>2.95</v>
      </c>
      <c r="F6" s="835">
        <v>1.7589999999999999</v>
      </c>
      <c r="G6" s="1082" t="s">
        <v>529</v>
      </c>
    </row>
    <row r="7" spans="1:9">
      <c r="A7" s="578">
        <v>42491</v>
      </c>
      <c r="B7" s="835">
        <v>4.4826589999999999</v>
      </c>
      <c r="C7" s="835">
        <v>0.147559</v>
      </c>
      <c r="D7" s="835">
        <v>26.210110499999999</v>
      </c>
      <c r="E7" s="835">
        <v>0.36206664</v>
      </c>
      <c r="F7" s="835">
        <v>0.86928300000000003</v>
      </c>
      <c r="G7" s="1082" t="s">
        <v>529</v>
      </c>
    </row>
    <row r="8" spans="1:9">
      <c r="A8" s="578">
        <v>42522</v>
      </c>
      <c r="B8" s="835">
        <v>5.4626089999999996</v>
      </c>
      <c r="C8" s="835">
        <v>0.13509199999999999</v>
      </c>
      <c r="D8" s="835">
        <v>30.587928999999999</v>
      </c>
      <c r="E8" s="835">
        <v>0.48510441999999993</v>
      </c>
      <c r="F8" s="835">
        <v>0.11940000000000001</v>
      </c>
      <c r="G8" s="1082" t="s">
        <v>529</v>
      </c>
    </row>
    <row r="9" spans="1:9">
      <c r="A9" s="578">
        <v>42552</v>
      </c>
      <c r="B9" s="835">
        <v>3.637432</v>
      </c>
      <c r="C9" s="835">
        <v>1.1214</v>
      </c>
      <c r="D9" s="835">
        <v>58.338213500000002</v>
      </c>
      <c r="E9" s="835">
        <v>4.9575052799999995</v>
      </c>
      <c r="F9" s="835">
        <v>3.5</v>
      </c>
      <c r="G9" s="1082" t="s">
        <v>529</v>
      </c>
    </row>
    <row r="10" spans="1:9">
      <c r="A10" s="578">
        <v>42583</v>
      </c>
      <c r="B10" s="835">
        <v>2.2442350000000002</v>
      </c>
      <c r="C10" s="835">
        <v>0.104268</v>
      </c>
      <c r="D10" s="835">
        <v>74.153575500000002</v>
      </c>
      <c r="E10" s="835">
        <v>1.2189533799999999</v>
      </c>
      <c r="F10" s="835">
        <v>3.52</v>
      </c>
      <c r="G10" s="1082" t="s">
        <v>529</v>
      </c>
    </row>
    <row r="11" spans="1:9">
      <c r="A11" s="578">
        <v>42614</v>
      </c>
      <c r="B11" s="835">
        <v>2.6576650000000002</v>
      </c>
      <c r="C11" s="835">
        <v>1.0489569999999999</v>
      </c>
      <c r="D11" s="835">
        <v>58.221464500000003</v>
      </c>
      <c r="E11" s="835">
        <v>8.1647734400000012</v>
      </c>
      <c r="F11" s="835">
        <v>0.25979999999999998</v>
      </c>
      <c r="G11" s="1082" t="s">
        <v>529</v>
      </c>
    </row>
    <row r="12" spans="1:9">
      <c r="A12" s="578">
        <v>42644</v>
      </c>
      <c r="B12" s="835">
        <v>3.20926</v>
      </c>
      <c r="C12" s="835">
        <v>0.18015600000000001</v>
      </c>
      <c r="D12" s="835">
        <v>40.797801999999997</v>
      </c>
      <c r="E12" s="835">
        <v>0.58970948000000012</v>
      </c>
      <c r="F12" s="835">
        <v>0</v>
      </c>
      <c r="G12" s="1082" t="s">
        <v>529</v>
      </c>
    </row>
    <row r="13" spans="1:9">
      <c r="A13" s="578">
        <v>42675</v>
      </c>
      <c r="B13" s="836">
        <v>3.5027599999999999</v>
      </c>
      <c r="C13" s="836">
        <v>0.411688</v>
      </c>
      <c r="D13" s="835">
        <v>145.23853500000001</v>
      </c>
      <c r="E13" s="835">
        <v>4.5042372799999999</v>
      </c>
      <c r="F13" s="835">
        <v>0</v>
      </c>
      <c r="G13" s="1082" t="s">
        <v>529</v>
      </c>
    </row>
    <row r="14" spans="1:9">
      <c r="A14" s="578">
        <v>42705</v>
      </c>
      <c r="B14" s="836">
        <v>6.364026</v>
      </c>
      <c r="C14" s="836">
        <v>1.7256499999999999</v>
      </c>
      <c r="D14" s="835">
        <v>200.56502699999999</v>
      </c>
      <c r="E14" s="835">
        <v>8.4163809600000015</v>
      </c>
      <c r="F14" s="835">
        <v>0</v>
      </c>
      <c r="G14" s="1082" t="s">
        <v>529</v>
      </c>
    </row>
    <row r="15" spans="1:9">
      <c r="A15" s="578">
        <v>42736</v>
      </c>
      <c r="B15" s="836">
        <v>4.7042830000000002</v>
      </c>
      <c r="C15" s="836">
        <v>0.21506800000000001</v>
      </c>
      <c r="D15" s="835">
        <v>108.887112</v>
      </c>
      <c r="E15" s="835">
        <v>2.2074690000000001</v>
      </c>
      <c r="F15" s="835">
        <v>0</v>
      </c>
      <c r="G15" s="1082" t="s">
        <v>529</v>
      </c>
    </row>
    <row r="16" spans="1:9">
      <c r="A16" s="578">
        <v>42767</v>
      </c>
      <c r="B16" s="836">
        <v>24.838763</v>
      </c>
      <c r="C16" s="836">
        <v>1.164409</v>
      </c>
      <c r="D16" s="835">
        <v>186.80584350000001</v>
      </c>
      <c r="E16" s="835">
        <v>3.7091865200000003</v>
      </c>
      <c r="F16" s="835">
        <v>0</v>
      </c>
      <c r="G16" s="1082" t="s">
        <v>529</v>
      </c>
    </row>
    <row r="17" spans="1:9" s="833" customFormat="1" ht="12">
      <c r="A17" s="1446" t="str">
        <f>'[3]1'!A43</f>
        <v>$ indicates as on February 28, 2017.</v>
      </c>
      <c r="B17" s="1446"/>
      <c r="C17" s="1446"/>
      <c r="D17" s="1446"/>
      <c r="E17" s="1446"/>
    </row>
    <row r="18" spans="1:9" s="833" customFormat="1" ht="14.25" customHeight="1">
      <c r="A18" s="834" t="s">
        <v>567</v>
      </c>
    </row>
    <row r="24" spans="1:9">
      <c r="C24" s="833"/>
      <c r="D24" s="833"/>
      <c r="E24" s="833"/>
      <c r="F24" s="833"/>
      <c r="G24" s="833"/>
      <c r="H24" s="833"/>
      <c r="I24" s="833"/>
    </row>
  </sheetData>
  <mergeCells count="6">
    <mergeCell ref="A17:E17"/>
    <mergeCell ref="A1:I1"/>
    <mergeCell ref="A2:A3"/>
    <mergeCell ref="B2:C2"/>
    <mergeCell ref="D2:E2"/>
    <mergeCell ref="F2:G2"/>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sheetPr codeName="Sheet5">
    <tabColor rgb="FF92D050"/>
  </sheetPr>
  <dimension ref="A1:I30"/>
  <sheetViews>
    <sheetView zoomScaleSheetLayoutView="100" workbookViewId="0">
      <selection activeCell="K22" sqref="K22"/>
    </sheetView>
  </sheetViews>
  <sheetFormatPr defaultColWidth="9.140625" defaultRowHeight="12.75"/>
  <cols>
    <col min="1" max="1" width="7" style="45" customWidth="1"/>
    <col min="2" max="2" width="7.140625" style="45" customWidth="1"/>
    <col min="3" max="3" width="9" style="45" customWidth="1"/>
    <col min="4" max="4" width="7" style="45" customWidth="1"/>
    <col min="5" max="5" width="9" style="45" customWidth="1"/>
    <col min="6" max="6" width="6.85546875" style="45" customWidth="1"/>
    <col min="7" max="7" width="9.28515625" style="45" customWidth="1"/>
    <col min="8" max="8" width="6.42578125" style="45" customWidth="1"/>
    <col min="9" max="9" width="8.42578125" style="45" customWidth="1"/>
    <col min="10" max="11" width="9.140625" style="45"/>
    <col min="12" max="12" width="8.7109375" style="45" customWidth="1"/>
    <col min="13" max="16384" width="9.140625" style="45"/>
  </cols>
  <sheetData>
    <row r="1" spans="1:9" s="41" customFormat="1" ht="17.25" customHeight="1">
      <c r="A1" s="1179" t="str">
        <f>Tables!A5</f>
        <v>Table 4: Substantial Acquisition of Shares and Takeovers</v>
      </c>
      <c r="B1" s="1179"/>
      <c r="C1" s="1179"/>
      <c r="D1" s="1179"/>
      <c r="E1" s="1179"/>
      <c r="F1" s="1179"/>
      <c r="G1" s="1179"/>
      <c r="H1" s="1179"/>
      <c r="I1" s="1179"/>
    </row>
    <row r="2" spans="1:9" s="42" customFormat="1" ht="13.5" customHeight="1">
      <c r="A2" s="1180" t="s">
        <v>99</v>
      </c>
      <c r="B2" s="1183" t="s">
        <v>100</v>
      </c>
      <c r="C2" s="1183"/>
      <c r="D2" s="1183"/>
      <c r="E2" s="1183"/>
      <c r="F2" s="1183"/>
      <c r="G2" s="1183"/>
      <c r="H2" s="1183"/>
      <c r="I2" s="1183"/>
    </row>
    <row r="3" spans="1:9" s="42" customFormat="1" ht="14.25" customHeight="1">
      <c r="A3" s="1181"/>
      <c r="B3" s="1184" t="s">
        <v>101</v>
      </c>
      <c r="C3" s="1185"/>
      <c r="D3" s="1185"/>
      <c r="E3" s="1185"/>
      <c r="F3" s="1185"/>
      <c r="G3" s="1186"/>
      <c r="H3" s="1183" t="s">
        <v>102</v>
      </c>
      <c r="I3" s="1183"/>
    </row>
    <row r="4" spans="1:9" s="42" customFormat="1" ht="28.5" customHeight="1">
      <c r="A4" s="1181"/>
      <c r="B4" s="1187" t="s">
        <v>103</v>
      </c>
      <c r="C4" s="1188"/>
      <c r="D4" s="1187" t="s">
        <v>104</v>
      </c>
      <c r="E4" s="1188"/>
      <c r="F4" s="1189" t="s">
        <v>105</v>
      </c>
      <c r="G4" s="1186"/>
      <c r="H4" s="1190" t="s">
        <v>106</v>
      </c>
      <c r="I4" s="1180" t="s">
        <v>107</v>
      </c>
    </row>
    <row r="5" spans="1:9" s="42" customFormat="1" ht="28.5" customHeight="1">
      <c r="A5" s="1182"/>
      <c r="B5" s="112" t="s">
        <v>106</v>
      </c>
      <c r="C5" s="1127" t="s">
        <v>107</v>
      </c>
      <c r="D5" s="112" t="s">
        <v>106</v>
      </c>
      <c r="E5" s="1127" t="s">
        <v>107</v>
      </c>
      <c r="F5" s="112" t="s">
        <v>106</v>
      </c>
      <c r="G5" s="1127" t="s">
        <v>107</v>
      </c>
      <c r="H5" s="1191"/>
      <c r="I5" s="1182"/>
    </row>
    <row r="6" spans="1:9" ht="15.75" customHeight="1">
      <c r="A6" s="43" t="s">
        <v>269</v>
      </c>
      <c r="B6" s="44">
        <v>61</v>
      </c>
      <c r="C6" s="44">
        <v>6868.4162999999999</v>
      </c>
      <c r="D6" s="44">
        <v>6</v>
      </c>
      <c r="E6" s="44">
        <v>2847.3417000000004</v>
      </c>
      <c r="F6" s="44">
        <v>6</v>
      </c>
      <c r="G6" s="44">
        <v>2050.2707</v>
      </c>
      <c r="H6" s="44">
        <v>73</v>
      </c>
      <c r="I6" s="44">
        <v>11766.028699999999</v>
      </c>
    </row>
    <row r="7" spans="1:9" ht="15.75" customHeight="1">
      <c r="A7" s="43" t="s">
        <v>270</v>
      </c>
      <c r="B7" s="44">
        <f t="shared" ref="B7:I7" si="0">SUM(B8:B18)</f>
        <v>39</v>
      </c>
      <c r="C7" s="44">
        <f t="shared" si="0"/>
        <v>5335.2631000000001</v>
      </c>
      <c r="D7" s="44">
        <f t="shared" si="0"/>
        <v>4</v>
      </c>
      <c r="E7" s="44">
        <f t="shared" si="0"/>
        <v>78.297700000000006</v>
      </c>
      <c r="F7" s="44">
        <f t="shared" si="0"/>
        <v>3</v>
      </c>
      <c r="G7" s="44">
        <f t="shared" si="0"/>
        <v>365.63040000000001</v>
      </c>
      <c r="H7" s="44">
        <f t="shared" si="0"/>
        <v>46</v>
      </c>
      <c r="I7" s="44">
        <f t="shared" si="0"/>
        <v>5779.1912000000011</v>
      </c>
    </row>
    <row r="8" spans="1:9" ht="15.75" customHeight="1">
      <c r="A8" s="285">
        <v>42461</v>
      </c>
      <c r="B8" s="286">
        <v>5</v>
      </c>
      <c r="C8" s="286">
        <v>81.083799999999997</v>
      </c>
      <c r="D8" s="286">
        <v>0</v>
      </c>
      <c r="E8" s="286">
        <v>0</v>
      </c>
      <c r="F8" s="286">
        <v>0</v>
      </c>
      <c r="G8" s="286">
        <v>0</v>
      </c>
      <c r="H8" s="286">
        <v>5</v>
      </c>
      <c r="I8" s="286">
        <v>81.083799999999997</v>
      </c>
    </row>
    <row r="9" spans="1:9" ht="15.75" customHeight="1">
      <c r="A9" s="285">
        <v>42491</v>
      </c>
      <c r="B9" s="286">
        <v>5</v>
      </c>
      <c r="C9" s="286">
        <v>46.285499999999999</v>
      </c>
      <c r="D9" s="286">
        <v>0</v>
      </c>
      <c r="E9" s="286">
        <v>0</v>
      </c>
      <c r="F9" s="286">
        <v>0</v>
      </c>
      <c r="G9" s="286">
        <v>0</v>
      </c>
      <c r="H9" s="286">
        <v>5</v>
      </c>
      <c r="I9" s="286">
        <v>46.285499999999999</v>
      </c>
    </row>
    <row r="10" spans="1:9" ht="15.75" customHeight="1">
      <c r="A10" s="285">
        <v>42522</v>
      </c>
      <c r="B10" s="286">
        <v>3</v>
      </c>
      <c r="C10" s="286">
        <v>31.936299999999999</v>
      </c>
      <c r="D10" s="286">
        <v>0</v>
      </c>
      <c r="E10" s="286">
        <v>0</v>
      </c>
      <c r="F10" s="286">
        <v>0</v>
      </c>
      <c r="G10" s="286">
        <v>0</v>
      </c>
      <c r="H10" s="286">
        <v>3</v>
      </c>
      <c r="I10" s="286">
        <v>31.936299999999999</v>
      </c>
    </row>
    <row r="11" spans="1:9" ht="15.75" customHeight="1">
      <c r="A11" s="285">
        <v>42552</v>
      </c>
      <c r="B11" s="286">
        <v>5</v>
      </c>
      <c r="C11" s="286">
        <v>2553.5500000000002</v>
      </c>
      <c r="D11" s="286">
        <v>0</v>
      </c>
      <c r="E11" s="286">
        <v>0</v>
      </c>
      <c r="F11" s="286">
        <v>1</v>
      </c>
      <c r="G11" s="286">
        <v>14.56</v>
      </c>
      <c r="H11" s="286">
        <v>6</v>
      </c>
      <c r="I11" s="286">
        <v>2568.11</v>
      </c>
    </row>
    <row r="12" spans="1:9" ht="15.75" customHeight="1">
      <c r="A12" s="285">
        <v>42583</v>
      </c>
      <c r="B12" s="286">
        <v>4</v>
      </c>
      <c r="C12" s="286">
        <v>2111.9506000000001</v>
      </c>
      <c r="D12" s="286">
        <v>1</v>
      </c>
      <c r="E12" s="286">
        <v>13.0123</v>
      </c>
      <c r="F12" s="286">
        <v>1</v>
      </c>
      <c r="G12" s="286">
        <v>344.63040000000001</v>
      </c>
      <c r="H12" s="286">
        <v>6</v>
      </c>
      <c r="I12" s="286">
        <v>2469.5933</v>
      </c>
    </row>
    <row r="13" spans="1:9" ht="15.75" customHeight="1">
      <c r="A13" s="285">
        <v>42614</v>
      </c>
      <c r="B13" s="286">
        <v>2</v>
      </c>
      <c r="C13" s="286">
        <v>1.8748</v>
      </c>
      <c r="D13" s="286">
        <v>1</v>
      </c>
      <c r="E13" s="286">
        <v>58.190100000000001</v>
      </c>
      <c r="F13" s="286">
        <v>0</v>
      </c>
      <c r="G13" s="286">
        <v>0</v>
      </c>
      <c r="H13" s="286">
        <v>3</v>
      </c>
      <c r="I13" s="286">
        <v>60.064900000000002</v>
      </c>
    </row>
    <row r="14" spans="1:9" ht="15.75" customHeight="1">
      <c r="A14" s="285">
        <v>42644</v>
      </c>
      <c r="B14" s="286">
        <v>1</v>
      </c>
      <c r="C14" s="286">
        <v>0.71589999999999998</v>
      </c>
      <c r="D14" s="286">
        <v>1</v>
      </c>
      <c r="E14" s="286">
        <v>4.4272999999999998</v>
      </c>
      <c r="F14" s="286">
        <v>0</v>
      </c>
      <c r="G14" s="286">
        <v>0</v>
      </c>
      <c r="H14" s="286">
        <v>2</v>
      </c>
      <c r="I14" s="286">
        <v>5.1432000000000002</v>
      </c>
    </row>
    <row r="15" spans="1:9" ht="15.75" customHeight="1">
      <c r="A15" s="285">
        <v>42675</v>
      </c>
      <c r="B15" s="286">
        <v>3</v>
      </c>
      <c r="C15" s="286">
        <v>116.4462</v>
      </c>
      <c r="D15" s="286">
        <v>1</v>
      </c>
      <c r="E15" s="286">
        <v>2.6680000000000001</v>
      </c>
      <c r="F15" s="286">
        <v>0</v>
      </c>
      <c r="G15" s="286">
        <v>0</v>
      </c>
      <c r="H15" s="286">
        <v>4</v>
      </c>
      <c r="I15" s="286">
        <v>119.11420000000001</v>
      </c>
    </row>
    <row r="16" spans="1:9" ht="15.75" customHeight="1">
      <c r="A16" s="285">
        <v>42705</v>
      </c>
      <c r="B16" s="286">
        <v>2</v>
      </c>
      <c r="C16" s="286">
        <v>119.57</v>
      </c>
      <c r="D16" s="286">
        <v>0</v>
      </c>
      <c r="E16" s="286">
        <v>0</v>
      </c>
      <c r="F16" s="286">
        <v>0</v>
      </c>
      <c r="G16" s="286">
        <v>0</v>
      </c>
      <c r="H16" s="286">
        <v>2</v>
      </c>
      <c r="I16" s="286">
        <v>119.57</v>
      </c>
    </row>
    <row r="17" spans="1:9" ht="15.75" customHeight="1">
      <c r="A17" s="285">
        <v>42736</v>
      </c>
      <c r="B17" s="286">
        <v>7</v>
      </c>
      <c r="C17" s="286">
        <v>247.28</v>
      </c>
      <c r="D17" s="286">
        <v>0</v>
      </c>
      <c r="E17" s="286">
        <v>0</v>
      </c>
      <c r="F17" s="286">
        <v>0</v>
      </c>
      <c r="G17" s="286">
        <v>0</v>
      </c>
      <c r="H17" s="286">
        <v>7</v>
      </c>
      <c r="I17" s="286">
        <v>247.28</v>
      </c>
    </row>
    <row r="18" spans="1:9" ht="15.75" customHeight="1">
      <c r="A18" s="285">
        <v>42767</v>
      </c>
      <c r="B18" s="286">
        <v>2</v>
      </c>
      <c r="C18" s="286">
        <v>24.57</v>
      </c>
      <c r="D18" s="286">
        <v>0</v>
      </c>
      <c r="E18" s="286">
        <v>0</v>
      </c>
      <c r="F18" s="286">
        <v>1</v>
      </c>
      <c r="G18" s="286">
        <v>6.44</v>
      </c>
      <c r="H18" s="286">
        <v>3</v>
      </c>
      <c r="I18" s="286">
        <v>31.01</v>
      </c>
    </row>
    <row r="19" spans="1:9" ht="15.75" customHeight="1">
      <c r="A19" s="349"/>
      <c r="B19" s="353"/>
      <c r="C19" s="353"/>
      <c r="D19" s="353"/>
      <c r="E19" s="353"/>
      <c r="F19" s="353"/>
      <c r="G19" s="353"/>
      <c r="H19" s="353"/>
      <c r="I19" s="353"/>
    </row>
    <row r="20" spans="1:9" s="47" customFormat="1">
      <c r="A20" s="1177" t="str">
        <f>'1'!A41</f>
        <v>$ indicates as on February 28, 2017</v>
      </c>
      <c r="B20" s="1177"/>
      <c r="C20" s="1177"/>
      <c r="D20" s="1177"/>
      <c r="E20" s="1177"/>
      <c r="F20" s="1177"/>
      <c r="G20" s="354"/>
      <c r="H20" s="353"/>
      <c r="I20" s="353"/>
    </row>
    <row r="21" spans="1:9" s="47" customFormat="1">
      <c r="A21" s="1178" t="s">
        <v>90</v>
      </c>
      <c r="B21" s="1178"/>
      <c r="C21" s="1178"/>
      <c r="D21" s="1178"/>
      <c r="E21" s="1178"/>
      <c r="F21" s="1178"/>
      <c r="G21" s="1178"/>
      <c r="H21" s="1178"/>
      <c r="I21" s="1178"/>
    </row>
    <row r="22" spans="1:9" s="47" customFormat="1">
      <c r="A22" s="355"/>
      <c r="B22" s="355"/>
      <c r="C22" s="355"/>
      <c r="D22" s="355"/>
      <c r="E22" s="355"/>
      <c r="F22" s="355"/>
      <c r="G22" s="355"/>
      <c r="H22" s="232"/>
      <c r="I22" s="355"/>
    </row>
    <row r="23" spans="1:9" s="47" customFormat="1">
      <c r="A23" s="355"/>
      <c r="B23" s="355"/>
      <c r="C23" s="355"/>
      <c r="D23" s="355"/>
      <c r="E23" s="355"/>
      <c r="F23" s="355"/>
      <c r="G23" s="355"/>
      <c r="H23" s="232"/>
      <c r="I23" s="355"/>
    </row>
    <row r="24" spans="1:9">
      <c r="H24" s="47"/>
    </row>
    <row r="25" spans="1:9">
      <c r="H25" s="47"/>
    </row>
    <row r="29" spans="1:9" ht="12.75" customHeight="1"/>
    <row r="30" spans="1:9" ht="12.75" customHeight="1"/>
  </sheetData>
  <mergeCells count="12">
    <mergeCell ref="A20:F20"/>
    <mergeCell ref="A21:I21"/>
    <mergeCell ref="A1:I1"/>
    <mergeCell ref="A2:A5"/>
    <mergeCell ref="B2:I2"/>
    <mergeCell ref="B3:G3"/>
    <mergeCell ref="H3:I3"/>
    <mergeCell ref="B4:C4"/>
    <mergeCell ref="D4:E4"/>
    <mergeCell ref="F4:G4"/>
    <mergeCell ref="H4:H5"/>
    <mergeCell ref="I4:I5"/>
  </mergeCells>
  <pageMargins left="0.75" right="0.75" top="1" bottom="1" header="0.5" footer="0.5"/>
  <pageSetup orientation="landscape" r:id="rId1"/>
  <headerFooter alignWithMargins="0"/>
</worksheet>
</file>

<file path=xl/worksheets/sheet50.xml><?xml version="1.0" encoding="utf-8"?>
<worksheet xmlns="http://schemas.openxmlformats.org/spreadsheetml/2006/main" xmlns:r="http://schemas.openxmlformats.org/officeDocument/2006/relationships">
  <sheetPr>
    <tabColor rgb="FF92D050"/>
  </sheetPr>
  <dimension ref="A1:H23"/>
  <sheetViews>
    <sheetView zoomScaleSheetLayoutView="115" workbookViewId="0">
      <selection activeCell="A16" sqref="A16:F16"/>
    </sheetView>
  </sheetViews>
  <sheetFormatPr defaultColWidth="9.140625" defaultRowHeight="12.75"/>
  <cols>
    <col min="1" max="1" width="11.7109375" style="29" customWidth="1"/>
    <col min="2" max="2" width="13.42578125" style="29" customWidth="1"/>
    <col min="3" max="3" width="11.7109375" style="29" customWidth="1"/>
    <col min="4" max="4" width="13.28515625" style="29" customWidth="1"/>
    <col min="5" max="5" width="13.7109375" style="29" customWidth="1"/>
    <col min="6" max="6" width="14.85546875" style="29" customWidth="1"/>
    <col min="7" max="8" width="9.140625" style="29"/>
    <col min="9" max="9" width="9.28515625" style="29" customWidth="1"/>
    <col min="10" max="12" width="9.140625" style="29"/>
    <col min="13" max="17" width="0" style="29" hidden="1" customWidth="1"/>
    <col min="18" max="16384" width="9.140625" style="29"/>
  </cols>
  <sheetData>
    <row r="1" spans="1:8" s="27" customFormat="1" ht="15.75">
      <c r="A1" s="1451" t="str">
        <f>[3]Tables!$A$50</f>
        <v>Table 49: Trends in Foreign Portfolio Investment</v>
      </c>
      <c r="B1" s="1451"/>
      <c r="C1" s="1451"/>
      <c r="D1" s="1451"/>
      <c r="E1" s="1451"/>
      <c r="F1" s="1451"/>
      <c r="G1" s="851"/>
      <c r="H1" s="851"/>
    </row>
    <row r="2" spans="1:8" s="848" customFormat="1" ht="40.5" customHeight="1">
      <c r="A2" s="850" t="s">
        <v>99</v>
      </c>
      <c r="B2" s="850" t="s">
        <v>575</v>
      </c>
      <c r="C2" s="850" t="s">
        <v>574</v>
      </c>
      <c r="D2" s="850" t="s">
        <v>573</v>
      </c>
      <c r="E2" s="850" t="s">
        <v>572</v>
      </c>
      <c r="F2" s="850" t="s">
        <v>571</v>
      </c>
      <c r="G2" s="849"/>
      <c r="H2" s="849"/>
    </row>
    <row r="3" spans="1:8" s="842" customFormat="1" ht="16.5" customHeight="1">
      <c r="A3" s="43" t="s">
        <v>269</v>
      </c>
      <c r="B3" s="845">
        <v>1324417.5300000003</v>
      </c>
      <c r="C3" s="845">
        <v>1342592.67</v>
      </c>
      <c r="D3" s="845">
        <v>-18175.139999999996</v>
      </c>
      <c r="E3" s="845">
        <v>-2522.8199999999997</v>
      </c>
      <c r="F3" s="847">
        <v>223587.7</v>
      </c>
    </row>
    <row r="4" spans="1:8" s="842" customFormat="1" ht="16.5" customHeight="1">
      <c r="A4" s="846" t="s">
        <v>570</v>
      </c>
      <c r="B4" s="845">
        <f>SUM(B5:B15)</f>
        <v>1302836.0399999998</v>
      </c>
      <c r="C4" s="845">
        <f>SUM(C5:C15)</f>
        <v>1310685.8999999999</v>
      </c>
      <c r="D4" s="845">
        <f>SUM(D5:D15)</f>
        <v>-7849.8600000000006</v>
      </c>
      <c r="E4" s="845">
        <f>SUM(E5:E15)</f>
        <v>-976.90000000000146</v>
      </c>
      <c r="F4" s="845">
        <f>F15</f>
        <v>222610.8</v>
      </c>
    </row>
    <row r="5" spans="1:8" s="842" customFormat="1" ht="16.5" customHeight="1">
      <c r="A5" s="46">
        <v>42474</v>
      </c>
      <c r="B5" s="844">
        <v>118609.29</v>
      </c>
      <c r="C5" s="844">
        <v>103775.12</v>
      </c>
      <c r="D5" s="844">
        <v>14834.17</v>
      </c>
      <c r="E5" s="844">
        <v>2233.61</v>
      </c>
      <c r="F5" s="843">
        <v>225821.31</v>
      </c>
    </row>
    <row r="6" spans="1:8" s="842" customFormat="1" ht="16.5" customHeight="1">
      <c r="A6" s="46">
        <v>42504</v>
      </c>
      <c r="B6" s="844">
        <v>107126.34</v>
      </c>
      <c r="C6" s="844">
        <v>108992.22</v>
      </c>
      <c r="D6" s="844">
        <v>-1865.88</v>
      </c>
      <c r="E6" s="844">
        <v>-275.58</v>
      </c>
      <c r="F6" s="843">
        <f>F5+E6</f>
        <v>225545.73</v>
      </c>
    </row>
    <row r="7" spans="1:8" s="842" customFormat="1" ht="16.5" customHeight="1">
      <c r="A7" s="46">
        <v>42535</v>
      </c>
      <c r="B7" s="844">
        <v>117711.31</v>
      </c>
      <c r="C7" s="844">
        <v>120218.67</v>
      </c>
      <c r="D7" s="844">
        <v>-2507.36</v>
      </c>
      <c r="E7" s="844">
        <v>-366.99</v>
      </c>
      <c r="F7" s="843">
        <f t="shared" ref="F7:F10" si="0">F6+E7</f>
        <v>225178.74000000002</v>
      </c>
    </row>
    <row r="8" spans="1:8" s="842" customFormat="1" ht="16.5" customHeight="1">
      <c r="A8" s="46">
        <v>42565</v>
      </c>
      <c r="B8" s="844">
        <v>120284.37</v>
      </c>
      <c r="C8" s="844">
        <v>100827.11</v>
      </c>
      <c r="D8" s="844">
        <v>19457.259999999998</v>
      </c>
      <c r="E8" s="844">
        <v>2897.19</v>
      </c>
      <c r="F8" s="843">
        <f t="shared" si="0"/>
        <v>228075.93000000002</v>
      </c>
    </row>
    <row r="9" spans="1:8" s="842" customFormat="1" ht="16.5" customHeight="1">
      <c r="A9" s="46">
        <v>42596</v>
      </c>
      <c r="B9" s="844">
        <v>127521.77</v>
      </c>
      <c r="C9" s="844">
        <v>121075.32</v>
      </c>
      <c r="D9" s="844">
        <v>6446.45</v>
      </c>
      <c r="E9" s="844">
        <v>964.08</v>
      </c>
      <c r="F9" s="843">
        <f t="shared" si="0"/>
        <v>229040.01</v>
      </c>
    </row>
    <row r="10" spans="1:8" s="842" customFormat="1" ht="16.5" customHeight="1">
      <c r="A10" s="46">
        <v>42627</v>
      </c>
      <c r="B10" s="844">
        <v>146049.82</v>
      </c>
      <c r="C10" s="844">
        <v>125817.21</v>
      </c>
      <c r="D10" s="844">
        <v>20232.61</v>
      </c>
      <c r="E10" s="844">
        <v>3038.58</v>
      </c>
      <c r="F10" s="843">
        <f t="shared" si="0"/>
        <v>232078.59</v>
      </c>
    </row>
    <row r="11" spans="1:8" s="842" customFormat="1" ht="16.5" customHeight="1">
      <c r="A11" s="46">
        <v>42657</v>
      </c>
      <c r="B11" s="844">
        <v>98587.33</v>
      </c>
      <c r="C11" s="844">
        <v>108893.55</v>
      </c>
      <c r="D11" s="844">
        <v>-10306.219999999999</v>
      </c>
      <c r="E11" s="844">
        <v>-1543.29</v>
      </c>
      <c r="F11" s="843">
        <f>F10+E11</f>
        <v>230535.3</v>
      </c>
    </row>
    <row r="12" spans="1:8" s="842" customFormat="1" ht="16.5" customHeight="1">
      <c r="A12" s="46">
        <v>42688</v>
      </c>
      <c r="B12" s="844">
        <v>130540.04</v>
      </c>
      <c r="C12" s="844">
        <v>169936.11</v>
      </c>
      <c r="D12" s="844">
        <v>-39396.07</v>
      </c>
      <c r="E12" s="844">
        <v>-5786.02</v>
      </c>
      <c r="F12" s="843">
        <f>F11+E12</f>
        <v>224749.28</v>
      </c>
    </row>
    <row r="13" spans="1:8" s="842" customFormat="1" ht="16.5" customHeight="1">
      <c r="A13" s="46">
        <v>42718</v>
      </c>
      <c r="B13" s="844">
        <v>111622.29</v>
      </c>
      <c r="C13" s="844">
        <v>138733.75</v>
      </c>
      <c r="D13" s="844">
        <v>-27111.46</v>
      </c>
      <c r="E13" s="844">
        <v>-3988.84</v>
      </c>
      <c r="F13" s="843">
        <f>F12+E13</f>
        <v>220760.44</v>
      </c>
    </row>
    <row r="14" spans="1:8" s="842" customFormat="1" ht="16.5" customHeight="1">
      <c r="A14" s="46">
        <v>42749</v>
      </c>
      <c r="B14" s="844">
        <v>97399.37</v>
      </c>
      <c r="C14" s="844">
        <v>100895.16</v>
      </c>
      <c r="D14" s="844">
        <v>-3495.79</v>
      </c>
      <c r="E14" s="844">
        <v>-512.22</v>
      </c>
      <c r="F14" s="843">
        <f>F13+E14</f>
        <v>220248.22</v>
      </c>
    </row>
    <row r="15" spans="1:8" s="842" customFormat="1" ht="16.5" customHeight="1">
      <c r="A15" s="46">
        <v>42780</v>
      </c>
      <c r="B15" s="844">
        <v>127384.11</v>
      </c>
      <c r="C15" s="844">
        <v>111521.68</v>
      </c>
      <c r="D15" s="844">
        <v>15862.43</v>
      </c>
      <c r="E15" s="844">
        <v>2362.58</v>
      </c>
      <c r="F15" s="843">
        <f>F14+E15</f>
        <v>222610.8</v>
      </c>
    </row>
    <row r="16" spans="1:8" s="842" customFormat="1" ht="12.75" customHeight="1">
      <c r="A16" s="1452" t="str">
        <f>'[3]1'!A43</f>
        <v>$ indicates as on February 28, 2017.</v>
      </c>
      <c r="B16" s="1452"/>
      <c r="C16" s="1452"/>
      <c r="D16" s="1452"/>
      <c r="E16" s="1452"/>
      <c r="F16" s="1452"/>
    </row>
    <row r="17" spans="1:6" s="842" customFormat="1">
      <c r="A17" s="1178" t="s">
        <v>569</v>
      </c>
      <c r="B17" s="1178"/>
      <c r="C17" s="1178"/>
      <c r="D17" s="1178"/>
      <c r="E17" s="1178"/>
      <c r="F17" s="1178"/>
    </row>
    <row r="18" spans="1:6">
      <c r="A18" s="231"/>
      <c r="B18" s="231"/>
      <c r="C18" s="231"/>
      <c r="D18" s="231"/>
      <c r="E18" s="231"/>
      <c r="F18" s="231"/>
    </row>
    <row r="19" spans="1:6">
      <c r="E19" s="840"/>
      <c r="F19" s="841"/>
    </row>
    <row r="20" spans="1:6">
      <c r="E20" s="840"/>
    </row>
    <row r="21" spans="1:6">
      <c r="E21" s="840"/>
    </row>
    <row r="22" spans="1:6">
      <c r="E22" s="840"/>
    </row>
    <row r="23" spans="1:6">
      <c r="E23" s="840"/>
    </row>
  </sheetData>
  <mergeCells count="3">
    <mergeCell ref="A1:F1"/>
    <mergeCell ref="A16:F16"/>
    <mergeCell ref="A17:F17"/>
  </mergeCells>
  <pageMargins left="0.75" right="0.75" top="1" bottom="1" header="0.5" footer="0.5"/>
  <pageSetup orientation="portrait" r:id="rId1"/>
  <headerFooter alignWithMargins="0"/>
</worksheet>
</file>

<file path=xl/worksheets/sheet51.xml><?xml version="1.0" encoding="utf-8"?>
<worksheet xmlns="http://schemas.openxmlformats.org/spreadsheetml/2006/main" xmlns:r="http://schemas.openxmlformats.org/officeDocument/2006/relationships">
  <sheetPr>
    <tabColor rgb="FF92D050"/>
  </sheetPr>
  <dimension ref="A1:I21"/>
  <sheetViews>
    <sheetView topLeftCell="A4" zoomScaleSheetLayoutView="90" workbookViewId="0">
      <selection activeCell="E26" sqref="E26"/>
    </sheetView>
  </sheetViews>
  <sheetFormatPr defaultColWidth="8.85546875" defaultRowHeight="15"/>
  <cols>
    <col min="1" max="1" width="8.7109375" style="804" customWidth="1"/>
    <col min="2" max="2" width="14.140625" style="804" customWidth="1"/>
    <col min="3" max="3" width="14" style="804" customWidth="1"/>
    <col min="4" max="4" width="13.5703125" style="804" customWidth="1"/>
    <col min="5" max="5" width="14.7109375" style="804" customWidth="1"/>
    <col min="6" max="6" width="14.140625" style="804" customWidth="1"/>
    <col min="7" max="7" width="13" style="804" customWidth="1"/>
    <col min="8" max="8" width="8.85546875" style="804"/>
    <col min="9" max="9" width="8.5703125" style="804" customWidth="1"/>
    <col min="10" max="12" width="8.85546875" style="804"/>
    <col min="13" max="17" width="0" style="804" hidden="1" customWidth="1"/>
    <col min="18" max="16384" width="8.85546875" style="804"/>
  </cols>
  <sheetData>
    <row r="1" spans="1:9" s="864" customFormat="1" ht="30.75" customHeight="1">
      <c r="A1" s="1453" t="str">
        <f>[3]Tables!$A$51</f>
        <v>Table 50: Notional Value of Offshore Derivative Instruments (ODIs) Vs Assets Under Custody (AUC) of FPIs/Deemed FPIs (` crore)</v>
      </c>
      <c r="B1" s="1453"/>
      <c r="C1" s="1453"/>
      <c r="D1" s="1453"/>
      <c r="E1" s="1453"/>
      <c r="F1" s="1453"/>
      <c r="G1" s="1453"/>
      <c r="H1" s="1453"/>
    </row>
    <row r="2" spans="1:9" ht="114.75" customHeight="1">
      <c r="A2" s="850" t="s">
        <v>108</v>
      </c>
      <c r="B2" s="1127" t="s">
        <v>581</v>
      </c>
      <c r="C2" s="1127" t="s">
        <v>580</v>
      </c>
      <c r="D2" s="1127" t="s">
        <v>579</v>
      </c>
      <c r="E2" s="1127" t="s">
        <v>578</v>
      </c>
      <c r="F2" s="1127" t="s">
        <v>577</v>
      </c>
    </row>
    <row r="3" spans="1:9" ht="15" customHeight="1">
      <c r="A3" s="43" t="s">
        <v>269</v>
      </c>
      <c r="B3" s="863">
        <v>223077</v>
      </c>
      <c r="C3" s="863">
        <v>169470</v>
      </c>
      <c r="D3" s="863">
        <v>2224537</v>
      </c>
      <c r="E3" s="862">
        <v>10</v>
      </c>
      <c r="F3" s="862">
        <v>7.6</v>
      </c>
    </row>
    <row r="4" spans="1:9" ht="15" customHeight="1">
      <c r="A4" s="43" t="s">
        <v>270</v>
      </c>
      <c r="B4" s="845">
        <f>B15</f>
        <v>170191</v>
      </c>
      <c r="C4" s="845">
        <f>C15</f>
        <v>115413</v>
      </c>
      <c r="D4" s="845">
        <f t="shared" ref="D4:F4" si="0">D15</f>
        <v>2563431</v>
      </c>
      <c r="E4" s="861">
        <f t="shared" si="0"/>
        <v>6.6</v>
      </c>
      <c r="F4" s="861">
        <f t="shared" si="0"/>
        <v>4.5</v>
      </c>
    </row>
    <row r="5" spans="1:9" ht="15" customHeight="1">
      <c r="A5" s="46">
        <v>42461</v>
      </c>
      <c r="B5" s="844">
        <v>212132</v>
      </c>
      <c r="C5" s="844">
        <v>161280</v>
      </c>
      <c r="D5" s="844">
        <v>2281346</v>
      </c>
      <c r="E5" s="860">
        <v>9.3000000000000007</v>
      </c>
      <c r="F5" s="860">
        <v>7.1</v>
      </c>
    </row>
    <row r="6" spans="1:9" ht="15" customHeight="1">
      <c r="A6" s="46">
        <v>42491</v>
      </c>
      <c r="B6" s="844">
        <v>215338</v>
      </c>
      <c r="C6" s="844">
        <v>160867</v>
      </c>
      <c r="D6" s="844">
        <v>2348618</v>
      </c>
      <c r="E6" s="860">
        <v>9.1999999999999993</v>
      </c>
      <c r="F6" s="860">
        <v>6.8</v>
      </c>
      <c r="H6" s="1088"/>
      <c r="I6" s="1088"/>
    </row>
    <row r="7" spans="1:9" ht="15" customHeight="1">
      <c r="A7" s="46">
        <v>42522</v>
      </c>
      <c r="B7" s="844">
        <v>210731</v>
      </c>
      <c r="C7" s="844">
        <v>161379</v>
      </c>
      <c r="D7" s="844">
        <v>2387685</v>
      </c>
      <c r="E7" s="860">
        <v>8.8000000000000007</v>
      </c>
      <c r="F7" s="860">
        <v>6.8</v>
      </c>
    </row>
    <row r="8" spans="1:9" ht="15" customHeight="1">
      <c r="A8" s="46">
        <v>42552</v>
      </c>
      <c r="B8" s="844">
        <v>212179</v>
      </c>
      <c r="C8" s="844">
        <v>162921</v>
      </c>
      <c r="D8" s="844">
        <v>2514038</v>
      </c>
      <c r="E8" s="860">
        <v>8.4</v>
      </c>
      <c r="F8" s="860">
        <v>6.5</v>
      </c>
    </row>
    <row r="9" spans="1:9" ht="15" customHeight="1">
      <c r="A9" s="46">
        <v>42583</v>
      </c>
      <c r="B9" s="844">
        <v>216232</v>
      </c>
      <c r="C9" s="844">
        <v>158848</v>
      </c>
      <c r="D9" s="844">
        <v>2565304</v>
      </c>
      <c r="E9" s="860">
        <v>8.4</v>
      </c>
      <c r="F9" s="860">
        <v>6.2</v>
      </c>
    </row>
    <row r="10" spans="1:9" ht="15" customHeight="1">
      <c r="A10" s="46">
        <v>42614</v>
      </c>
      <c r="B10" s="844">
        <v>212509</v>
      </c>
      <c r="C10" s="844">
        <v>152624</v>
      </c>
      <c r="D10" s="844">
        <v>2556244</v>
      </c>
      <c r="E10" s="859">
        <v>8.3000000000000007</v>
      </c>
      <c r="F10" s="859">
        <v>6</v>
      </c>
    </row>
    <row r="11" spans="1:9" ht="15" customHeight="1">
      <c r="A11" s="46">
        <v>42644</v>
      </c>
      <c r="B11" s="844">
        <v>199987</v>
      </c>
      <c r="C11" s="844">
        <v>143235</v>
      </c>
      <c r="D11" s="844">
        <v>2577073</v>
      </c>
      <c r="E11" s="859">
        <v>7.8</v>
      </c>
      <c r="F11" s="859">
        <v>5.6</v>
      </c>
    </row>
    <row r="12" spans="1:9" ht="15" customHeight="1">
      <c r="A12" s="46">
        <v>42675</v>
      </c>
      <c r="B12" s="844">
        <v>179648</v>
      </c>
      <c r="C12" s="844">
        <v>126596</v>
      </c>
      <c r="D12" s="844">
        <v>2409042</v>
      </c>
      <c r="E12" s="859">
        <v>7.5</v>
      </c>
      <c r="F12" s="859">
        <v>5.3</v>
      </c>
    </row>
    <row r="13" spans="1:9" ht="15" customHeight="1">
      <c r="A13" s="46">
        <v>42705</v>
      </c>
      <c r="B13" s="844">
        <v>157306</v>
      </c>
      <c r="C13" s="844">
        <v>112243</v>
      </c>
      <c r="D13" s="844">
        <v>2348007</v>
      </c>
      <c r="E13" s="859">
        <v>6.7</v>
      </c>
      <c r="F13" s="859">
        <v>4.8</v>
      </c>
    </row>
    <row r="14" spans="1:9" ht="15" customHeight="1">
      <c r="A14" s="46">
        <v>42736</v>
      </c>
      <c r="B14" s="844">
        <v>175088</v>
      </c>
      <c r="C14" s="844">
        <v>119309</v>
      </c>
      <c r="D14" s="844">
        <v>2456716</v>
      </c>
      <c r="E14" s="859">
        <v>7.1</v>
      </c>
      <c r="F14" s="859">
        <v>4.9000000000000004</v>
      </c>
    </row>
    <row r="15" spans="1:9" ht="15" customHeight="1">
      <c r="A15" s="46">
        <v>42767</v>
      </c>
      <c r="B15" s="844">
        <v>170191</v>
      </c>
      <c r="C15" s="844">
        <v>115413</v>
      </c>
      <c r="D15" s="844">
        <v>2563431</v>
      </c>
      <c r="E15" s="859">
        <v>6.6</v>
      </c>
      <c r="F15" s="859">
        <v>4.5</v>
      </c>
    </row>
    <row r="16" spans="1:9" s="823" customFormat="1" ht="48.6" customHeight="1">
      <c r="A16" s="1454" t="s">
        <v>576</v>
      </c>
      <c r="B16" s="1454"/>
      <c r="C16" s="1454"/>
      <c r="D16" s="1454"/>
      <c r="E16" s="1454"/>
      <c r="F16" s="1454"/>
      <c r="G16" s="1454"/>
      <c r="H16" s="1454"/>
      <c r="I16" s="1454"/>
    </row>
    <row r="17" spans="1:8" ht="14.25" customHeight="1">
      <c r="A17" s="1452" t="s">
        <v>769</v>
      </c>
      <c r="B17" s="1452"/>
      <c r="C17" s="1452"/>
      <c r="D17" s="1452"/>
      <c r="E17" s="1452"/>
      <c r="F17" s="1452"/>
      <c r="G17" s="858"/>
      <c r="H17" s="858"/>
    </row>
    <row r="18" spans="1:8" ht="15" customHeight="1">
      <c r="A18" s="1178" t="s">
        <v>90</v>
      </c>
      <c r="B18" s="1178"/>
      <c r="C18" s="1124"/>
      <c r="D18" s="857"/>
      <c r="E18" s="1124"/>
      <c r="F18" s="1124"/>
    </row>
    <row r="19" spans="1:8" ht="15.75" customHeight="1">
      <c r="A19" s="820"/>
      <c r="D19" s="856"/>
      <c r="E19" s="1124"/>
      <c r="F19" s="855"/>
    </row>
    <row r="20" spans="1:8" ht="13.5" customHeight="1">
      <c r="D20" s="854"/>
      <c r="F20" s="853"/>
    </row>
    <row r="21" spans="1:8">
      <c r="F21" s="852"/>
    </row>
  </sheetData>
  <mergeCells count="4">
    <mergeCell ref="A1:H1"/>
    <mergeCell ref="A16:I16"/>
    <mergeCell ref="A17:F17"/>
    <mergeCell ref="A18:B18"/>
  </mergeCells>
  <pageMargins left="0.45" right="0.45" top="0.5" bottom="0.5" header="0.3" footer="0.3"/>
  <pageSetup orientation="landscape" r:id="rId1"/>
</worksheet>
</file>

<file path=xl/worksheets/sheet52.xml><?xml version="1.0" encoding="utf-8"?>
<worksheet xmlns="http://schemas.openxmlformats.org/spreadsheetml/2006/main" xmlns:r="http://schemas.openxmlformats.org/officeDocument/2006/relationships">
  <sheetPr>
    <tabColor rgb="FF92D050"/>
  </sheetPr>
  <dimension ref="A1:AR25"/>
  <sheetViews>
    <sheetView zoomScaleSheetLayoutView="100" workbookViewId="0">
      <selection activeCell="I22" sqref="I22"/>
    </sheetView>
  </sheetViews>
  <sheetFormatPr defaultColWidth="9.140625" defaultRowHeight="12.75"/>
  <cols>
    <col min="1" max="1" width="20.5703125" style="36" customWidth="1"/>
    <col min="2" max="2" width="5.5703125" style="36" customWidth="1"/>
    <col min="3" max="3" width="7.7109375" style="36" customWidth="1"/>
    <col min="4" max="4" width="4.85546875" style="36" customWidth="1"/>
    <col min="5" max="5" width="7.5703125" style="36" customWidth="1"/>
    <col min="6" max="6" width="5.140625" style="36" customWidth="1"/>
    <col min="7" max="7" width="7.28515625" style="36" customWidth="1"/>
    <col min="8" max="8" width="5.140625" style="36" customWidth="1"/>
    <col min="9" max="9" width="8" style="36" customWidth="1"/>
    <col min="10" max="10" width="5.140625" style="36" customWidth="1"/>
    <col min="11" max="11" width="8" style="36" customWidth="1"/>
    <col min="12" max="12" width="5.140625" style="36" customWidth="1"/>
    <col min="13" max="13" width="7.5703125" style="36" customWidth="1"/>
    <col min="14" max="14" width="5.140625" style="36" customWidth="1"/>
    <col min="15" max="15" width="7.7109375" style="36" customWidth="1"/>
    <col min="16" max="16" width="5.140625" style="36" customWidth="1"/>
    <col min="17" max="17" width="8" style="36" customWidth="1"/>
    <col min="18" max="18" width="5.5703125" style="36" customWidth="1"/>
    <col min="19" max="19" width="7.7109375" style="36" customWidth="1"/>
    <col min="20" max="20" width="5.42578125" style="36" customWidth="1"/>
    <col min="21" max="21" width="8" style="36" customWidth="1"/>
    <col min="22" max="22" width="6" style="36" customWidth="1"/>
    <col min="23" max="23" width="8.5703125" style="36" customWidth="1"/>
    <col min="24" max="25" width="8.140625" style="103" customWidth="1"/>
    <col min="26" max="26" width="6.5703125" style="103" bestFit="1" customWidth="1"/>
    <col min="27" max="27" width="9.42578125" style="103" customWidth="1"/>
    <col min="28" max="28" width="9" style="36" bestFit="1" customWidth="1"/>
    <col min="29" max="29" width="7.7109375" style="36" customWidth="1"/>
    <col min="30" max="30" width="7.5703125" style="36" customWidth="1"/>
    <col min="31" max="31" width="12.140625" style="865" customWidth="1"/>
    <col min="32" max="32" width="17" style="865" customWidth="1"/>
    <col min="33" max="44" width="12.140625" style="865" customWidth="1"/>
    <col min="45" max="16384" width="9.140625" style="36"/>
  </cols>
  <sheetData>
    <row r="1" spans="1:44" s="35" customFormat="1" ht="15.75">
      <c r="A1" s="143" t="str">
        <f>[3]Tables!$A$52</f>
        <v>Table 51: Assets under the Custody of Custodians</v>
      </c>
      <c r="X1" s="882"/>
      <c r="Y1" s="882"/>
      <c r="Z1" s="882"/>
      <c r="AA1" s="882"/>
      <c r="AE1" s="881"/>
      <c r="AF1" s="881"/>
      <c r="AG1" s="881"/>
      <c r="AH1" s="881"/>
      <c r="AI1" s="881"/>
      <c r="AJ1" s="881"/>
      <c r="AK1" s="881"/>
      <c r="AL1" s="881"/>
      <c r="AM1" s="881"/>
      <c r="AN1" s="881"/>
      <c r="AO1" s="881"/>
      <c r="AP1" s="881"/>
      <c r="AQ1" s="881"/>
      <c r="AR1" s="881"/>
    </row>
    <row r="2" spans="1:44" s="35" customFormat="1" ht="47.25" customHeight="1">
      <c r="A2" s="1460" t="s">
        <v>597</v>
      </c>
      <c r="B2" s="1462" t="s">
        <v>596</v>
      </c>
      <c r="C2" s="1457"/>
      <c r="D2" s="1455" t="s">
        <v>595</v>
      </c>
      <c r="E2" s="1456"/>
      <c r="F2" s="1455" t="s">
        <v>594</v>
      </c>
      <c r="G2" s="1456"/>
      <c r="H2" s="1455" t="s">
        <v>593</v>
      </c>
      <c r="I2" s="1456"/>
      <c r="J2" s="1457" t="s">
        <v>592</v>
      </c>
      <c r="K2" s="1457"/>
      <c r="L2" s="1457" t="s">
        <v>591</v>
      </c>
      <c r="M2" s="1457"/>
      <c r="N2" s="1457" t="s">
        <v>71</v>
      </c>
      <c r="O2" s="1457"/>
      <c r="P2" s="1457" t="s">
        <v>590</v>
      </c>
      <c r="Q2" s="1457"/>
      <c r="R2" s="1457" t="s">
        <v>233</v>
      </c>
      <c r="S2" s="1457"/>
      <c r="T2" s="1455" t="s">
        <v>589</v>
      </c>
      <c r="U2" s="1456"/>
      <c r="V2" s="1455" t="s">
        <v>588</v>
      </c>
      <c r="W2" s="1456"/>
      <c r="X2" s="1455" t="s">
        <v>587</v>
      </c>
      <c r="Y2" s="1456"/>
      <c r="Z2" s="1457" t="s">
        <v>135</v>
      </c>
      <c r="AA2" s="1457"/>
      <c r="AB2" s="1457" t="s">
        <v>102</v>
      </c>
      <c r="AC2" s="1457"/>
      <c r="AE2" s="881"/>
      <c r="AF2" s="881"/>
      <c r="AG2" s="881"/>
      <c r="AH2" s="881"/>
      <c r="AI2" s="881"/>
      <c r="AJ2" s="881"/>
      <c r="AK2" s="881"/>
      <c r="AL2" s="881"/>
      <c r="AM2" s="881"/>
      <c r="AN2" s="881"/>
      <c r="AO2" s="881"/>
      <c r="AP2" s="881"/>
      <c r="AQ2" s="881"/>
      <c r="AR2" s="881"/>
    </row>
    <row r="3" spans="1:44" s="35" customFormat="1" ht="38.25" customHeight="1">
      <c r="A3" s="1461"/>
      <c r="B3" s="1138" t="s">
        <v>586</v>
      </c>
      <c r="C3" s="1138" t="s">
        <v>585</v>
      </c>
      <c r="D3" s="1138" t="s">
        <v>586</v>
      </c>
      <c r="E3" s="1138" t="s">
        <v>585</v>
      </c>
      <c r="F3" s="1138" t="s">
        <v>586</v>
      </c>
      <c r="G3" s="1138" t="s">
        <v>585</v>
      </c>
      <c r="H3" s="1138" t="s">
        <v>586</v>
      </c>
      <c r="I3" s="1138" t="s">
        <v>585</v>
      </c>
      <c r="J3" s="1138" t="s">
        <v>586</v>
      </c>
      <c r="K3" s="1138" t="s">
        <v>585</v>
      </c>
      <c r="L3" s="1138" t="s">
        <v>586</v>
      </c>
      <c r="M3" s="1138" t="s">
        <v>585</v>
      </c>
      <c r="N3" s="1138" t="s">
        <v>586</v>
      </c>
      <c r="O3" s="1138" t="s">
        <v>585</v>
      </c>
      <c r="P3" s="1138" t="s">
        <v>586</v>
      </c>
      <c r="Q3" s="1138" t="s">
        <v>585</v>
      </c>
      <c r="R3" s="1138" t="s">
        <v>586</v>
      </c>
      <c r="S3" s="1138" t="s">
        <v>585</v>
      </c>
      <c r="T3" s="1138" t="s">
        <v>586</v>
      </c>
      <c r="U3" s="1138" t="s">
        <v>585</v>
      </c>
      <c r="V3" s="1138" t="s">
        <v>586</v>
      </c>
      <c r="W3" s="1138" t="s">
        <v>585</v>
      </c>
      <c r="X3" s="1138" t="s">
        <v>586</v>
      </c>
      <c r="Y3" s="1138" t="s">
        <v>585</v>
      </c>
      <c r="Z3" s="1138" t="s">
        <v>586</v>
      </c>
      <c r="AA3" s="1138" t="s">
        <v>585</v>
      </c>
      <c r="AB3" s="1138" t="s">
        <v>586</v>
      </c>
      <c r="AC3" s="1138" t="s">
        <v>585</v>
      </c>
      <c r="AE3" s="881"/>
      <c r="AF3" s="881"/>
      <c r="AG3" s="881"/>
      <c r="AH3" s="881"/>
      <c r="AI3" s="881"/>
      <c r="AJ3" s="881"/>
      <c r="AK3" s="881"/>
      <c r="AL3" s="881"/>
      <c r="AM3" s="881"/>
      <c r="AN3" s="881"/>
      <c r="AO3" s="881"/>
      <c r="AP3" s="881"/>
      <c r="AQ3" s="881"/>
      <c r="AR3" s="881"/>
    </row>
    <row r="4" spans="1:44" s="878" customFormat="1">
      <c r="A4" s="880" t="s">
        <v>269</v>
      </c>
      <c r="B4" s="879">
        <v>8855</v>
      </c>
      <c r="C4" s="879">
        <v>2224537.33</v>
      </c>
      <c r="D4" s="879">
        <v>63</v>
      </c>
      <c r="E4" s="879">
        <v>235913.9</v>
      </c>
      <c r="F4" s="879">
        <v>1411</v>
      </c>
      <c r="G4" s="879">
        <v>468497.71</v>
      </c>
      <c r="H4" s="879">
        <v>189</v>
      </c>
      <c r="I4" s="879">
        <v>57928.06</v>
      </c>
      <c r="J4" s="879">
        <v>23</v>
      </c>
      <c r="K4" s="879">
        <v>1657.94</v>
      </c>
      <c r="L4" s="879">
        <v>378</v>
      </c>
      <c r="M4" s="879">
        <v>2379.34</v>
      </c>
      <c r="N4" s="879">
        <v>1815</v>
      </c>
      <c r="O4" s="879">
        <v>1105914.56</v>
      </c>
      <c r="P4" s="879">
        <v>456</v>
      </c>
      <c r="Q4" s="879">
        <v>57849.16</v>
      </c>
      <c r="R4" s="879">
        <v>114</v>
      </c>
      <c r="S4" s="879">
        <v>192945.8</v>
      </c>
      <c r="T4" s="879">
        <v>489</v>
      </c>
      <c r="U4" s="879">
        <v>1227301.44</v>
      </c>
      <c r="V4" s="879">
        <v>104</v>
      </c>
      <c r="W4" s="879">
        <v>175627.34</v>
      </c>
      <c r="X4" s="879">
        <v>31</v>
      </c>
      <c r="Y4" s="879">
        <v>69999.350000000006</v>
      </c>
      <c r="Z4" s="879">
        <v>11280</v>
      </c>
      <c r="AA4" s="879">
        <v>430775</v>
      </c>
      <c r="AB4" s="879">
        <v>25208</v>
      </c>
      <c r="AC4" s="879">
        <v>6251326</v>
      </c>
    </row>
    <row r="5" spans="1:44" s="865" customFormat="1">
      <c r="A5" s="588" t="s">
        <v>270</v>
      </c>
      <c r="B5" s="877">
        <f t="shared" ref="B5:AC5" si="0">B16</f>
        <v>8897</v>
      </c>
      <c r="C5" s="877">
        <f t="shared" si="0"/>
        <v>2565379.67</v>
      </c>
      <c r="D5" s="877">
        <f t="shared" si="0"/>
        <v>64</v>
      </c>
      <c r="E5" s="877">
        <f t="shared" si="0"/>
        <v>267907.59000000003</v>
      </c>
      <c r="F5" s="877">
        <f t="shared" si="0"/>
        <v>1495</v>
      </c>
      <c r="G5" s="877">
        <f t="shared" si="0"/>
        <v>550128.98</v>
      </c>
      <c r="H5" s="877">
        <f t="shared" si="0"/>
        <v>187</v>
      </c>
      <c r="I5" s="877">
        <f t="shared" si="0"/>
        <v>33921.040000000001</v>
      </c>
      <c r="J5" s="877">
        <f t="shared" si="0"/>
        <v>22</v>
      </c>
      <c r="K5" s="877">
        <f t="shared" si="0"/>
        <v>2055.7399999999998</v>
      </c>
      <c r="L5" s="877">
        <f t="shared" si="0"/>
        <v>398</v>
      </c>
      <c r="M5" s="877">
        <f t="shared" si="0"/>
        <v>2680.08</v>
      </c>
      <c r="N5" s="877">
        <f t="shared" si="0"/>
        <v>1740</v>
      </c>
      <c r="O5" s="877">
        <f t="shared" si="0"/>
        <v>1489008.02</v>
      </c>
      <c r="P5" s="877">
        <f t="shared" si="0"/>
        <v>426</v>
      </c>
      <c r="Q5" s="877">
        <f t="shared" si="0"/>
        <v>77372.11</v>
      </c>
      <c r="R5" s="877">
        <f t="shared" si="0"/>
        <v>115</v>
      </c>
      <c r="S5" s="877">
        <f t="shared" si="0"/>
        <v>291072.03000000003</v>
      </c>
      <c r="T5" s="877">
        <f t="shared" si="0"/>
        <v>664</v>
      </c>
      <c r="U5" s="877">
        <f t="shared" si="0"/>
        <v>1410303.18</v>
      </c>
      <c r="V5" s="877">
        <f t="shared" si="0"/>
        <v>96</v>
      </c>
      <c r="W5" s="877">
        <f t="shared" si="0"/>
        <v>220644.14</v>
      </c>
      <c r="X5" s="877">
        <f t="shared" si="0"/>
        <v>29</v>
      </c>
      <c r="Y5" s="877">
        <f t="shared" si="0"/>
        <v>70315.66</v>
      </c>
      <c r="Z5" s="877">
        <f t="shared" si="0"/>
        <v>42724</v>
      </c>
      <c r="AA5" s="877">
        <f t="shared" si="0"/>
        <v>526886.47</v>
      </c>
      <c r="AB5" s="877">
        <f t="shared" si="0"/>
        <v>56857</v>
      </c>
      <c r="AC5" s="877">
        <f t="shared" si="0"/>
        <v>7507674.71</v>
      </c>
    </row>
    <row r="6" spans="1:44" s="865" customFormat="1">
      <c r="A6" s="578">
        <v>42474</v>
      </c>
      <c r="B6" s="874">
        <v>8882</v>
      </c>
      <c r="C6" s="874">
        <v>2281346</v>
      </c>
      <c r="D6" s="874">
        <v>63</v>
      </c>
      <c r="E6" s="874">
        <v>240524</v>
      </c>
      <c r="F6" s="874">
        <v>1421</v>
      </c>
      <c r="G6" s="874">
        <v>475704</v>
      </c>
      <c r="H6" s="874">
        <v>187</v>
      </c>
      <c r="I6" s="874">
        <v>58148</v>
      </c>
      <c r="J6" s="874">
        <v>23</v>
      </c>
      <c r="K6" s="874">
        <v>1769</v>
      </c>
      <c r="L6" s="874">
        <v>339</v>
      </c>
      <c r="M6" s="874">
        <v>2384</v>
      </c>
      <c r="N6" s="874">
        <v>1845</v>
      </c>
      <c r="O6" s="874">
        <v>1219736</v>
      </c>
      <c r="P6" s="874">
        <v>405</v>
      </c>
      <c r="Q6" s="874">
        <v>61116</v>
      </c>
      <c r="R6" s="874">
        <v>114</v>
      </c>
      <c r="S6" s="874">
        <v>220411</v>
      </c>
      <c r="T6" s="875">
        <v>490</v>
      </c>
      <c r="U6" s="875">
        <v>1244593</v>
      </c>
      <c r="V6" s="874">
        <v>100</v>
      </c>
      <c r="W6" s="874">
        <v>179060</v>
      </c>
      <c r="X6" s="874">
        <v>31</v>
      </c>
      <c r="Y6" s="874">
        <v>69490</v>
      </c>
      <c r="Z6" s="876">
        <v>11033</v>
      </c>
      <c r="AA6" s="876">
        <v>441023</v>
      </c>
      <c r="AB6" s="874">
        <f t="shared" ref="AB6:AC15" si="1">B6+D6+F6+H6+J6+L6+N6+P6+R6+T6+V6+X6+Z6</f>
        <v>24933</v>
      </c>
      <c r="AC6" s="874">
        <f t="shared" si="1"/>
        <v>6495304</v>
      </c>
    </row>
    <row r="7" spans="1:44" s="865" customFormat="1">
      <c r="A7" s="578">
        <v>42504</v>
      </c>
      <c r="B7" s="874">
        <v>8918</v>
      </c>
      <c r="C7" s="874">
        <v>2348618</v>
      </c>
      <c r="D7" s="874">
        <v>63</v>
      </c>
      <c r="E7" s="874">
        <v>250983</v>
      </c>
      <c r="F7" s="874">
        <v>1425</v>
      </c>
      <c r="G7" s="874">
        <v>481069</v>
      </c>
      <c r="H7" s="874">
        <v>188</v>
      </c>
      <c r="I7" s="874">
        <v>58486</v>
      </c>
      <c r="J7" s="874">
        <v>23</v>
      </c>
      <c r="K7" s="874">
        <v>1862</v>
      </c>
      <c r="L7" s="874">
        <v>340</v>
      </c>
      <c r="M7" s="874">
        <v>2429</v>
      </c>
      <c r="N7" s="874">
        <v>1827</v>
      </c>
      <c r="O7" s="874">
        <v>1238739</v>
      </c>
      <c r="P7" s="874">
        <v>408</v>
      </c>
      <c r="Q7" s="874">
        <v>63128</v>
      </c>
      <c r="R7" s="874">
        <v>115</v>
      </c>
      <c r="S7" s="874">
        <v>227780</v>
      </c>
      <c r="T7" s="875">
        <v>490</v>
      </c>
      <c r="U7" s="875">
        <v>1269412</v>
      </c>
      <c r="V7" s="874">
        <v>100</v>
      </c>
      <c r="W7" s="874">
        <v>182909</v>
      </c>
      <c r="X7" s="874">
        <v>31</v>
      </c>
      <c r="Y7" s="874">
        <v>74007</v>
      </c>
      <c r="Z7" s="874">
        <v>11167</v>
      </c>
      <c r="AA7" s="874">
        <v>452433</v>
      </c>
      <c r="AB7" s="874">
        <f t="shared" si="1"/>
        <v>25095</v>
      </c>
      <c r="AC7" s="874">
        <f t="shared" si="1"/>
        <v>6651855</v>
      </c>
    </row>
    <row r="8" spans="1:44" s="865" customFormat="1">
      <c r="A8" s="578">
        <v>42535</v>
      </c>
      <c r="B8" s="874">
        <v>8914</v>
      </c>
      <c r="C8" s="874">
        <v>2387685</v>
      </c>
      <c r="D8" s="874">
        <v>63</v>
      </c>
      <c r="E8" s="874">
        <v>250224</v>
      </c>
      <c r="F8" s="874">
        <v>1434</v>
      </c>
      <c r="G8" s="874">
        <v>492992</v>
      </c>
      <c r="H8" s="874">
        <v>188</v>
      </c>
      <c r="I8" s="874">
        <v>38951</v>
      </c>
      <c r="J8" s="874">
        <v>23</v>
      </c>
      <c r="K8" s="874">
        <v>1918</v>
      </c>
      <c r="L8" s="874">
        <v>339</v>
      </c>
      <c r="M8" s="874">
        <v>2524</v>
      </c>
      <c r="N8" s="874">
        <v>1826</v>
      </c>
      <c r="O8" s="874">
        <v>1207098</v>
      </c>
      <c r="P8" s="874">
        <v>412</v>
      </c>
      <c r="Q8" s="874">
        <v>65743</v>
      </c>
      <c r="R8" s="874">
        <v>114</v>
      </c>
      <c r="S8" s="874">
        <v>210359</v>
      </c>
      <c r="T8" s="875">
        <v>493</v>
      </c>
      <c r="U8" s="875">
        <v>1293289</v>
      </c>
      <c r="V8" s="874">
        <v>92</v>
      </c>
      <c r="W8" s="874">
        <v>128362</v>
      </c>
      <c r="X8" s="874">
        <v>31</v>
      </c>
      <c r="Y8" s="874">
        <v>76045</v>
      </c>
      <c r="Z8" s="874">
        <v>11451</v>
      </c>
      <c r="AA8" s="874">
        <v>453606</v>
      </c>
      <c r="AB8" s="874">
        <f t="shared" si="1"/>
        <v>25380</v>
      </c>
      <c r="AC8" s="874">
        <f t="shared" si="1"/>
        <v>6608796</v>
      </c>
    </row>
    <row r="9" spans="1:44" s="865" customFormat="1">
      <c r="A9" s="578">
        <v>42565</v>
      </c>
      <c r="B9" s="874">
        <v>8941</v>
      </c>
      <c r="C9" s="874">
        <v>2514038.42</v>
      </c>
      <c r="D9" s="874">
        <v>63</v>
      </c>
      <c r="E9" s="874">
        <v>258376.26</v>
      </c>
      <c r="F9" s="874">
        <v>1428</v>
      </c>
      <c r="G9" s="874">
        <v>525872.12</v>
      </c>
      <c r="H9" s="874">
        <v>191</v>
      </c>
      <c r="I9" s="874">
        <v>38314.550000000003</v>
      </c>
      <c r="J9" s="874">
        <v>23</v>
      </c>
      <c r="K9" s="874">
        <v>2015.08</v>
      </c>
      <c r="L9" s="874">
        <v>407</v>
      </c>
      <c r="M9" s="874">
        <v>2675.22</v>
      </c>
      <c r="N9" s="874">
        <v>1835</v>
      </c>
      <c r="O9" s="874">
        <v>1301558.73</v>
      </c>
      <c r="P9" s="874">
        <v>420</v>
      </c>
      <c r="Q9" s="874">
        <v>65654</v>
      </c>
      <c r="R9" s="874">
        <v>114</v>
      </c>
      <c r="S9" s="874">
        <v>237759.81</v>
      </c>
      <c r="T9" s="875">
        <v>493</v>
      </c>
      <c r="U9" s="875">
        <v>1327394.1299999999</v>
      </c>
      <c r="V9" s="874">
        <v>92</v>
      </c>
      <c r="W9" s="874">
        <v>132302.70000000001</v>
      </c>
      <c r="X9" s="874">
        <v>31</v>
      </c>
      <c r="Y9" s="874">
        <v>77717.64</v>
      </c>
      <c r="Z9" s="874">
        <v>42231</v>
      </c>
      <c r="AA9" s="874">
        <v>466684.79</v>
      </c>
      <c r="AB9" s="874">
        <f t="shared" si="1"/>
        <v>56269</v>
      </c>
      <c r="AC9" s="874">
        <f t="shared" si="1"/>
        <v>6950363.4499999993</v>
      </c>
    </row>
    <row r="10" spans="1:44" s="873" customFormat="1">
      <c r="A10" s="578">
        <v>42596</v>
      </c>
      <c r="B10" s="874">
        <v>8936</v>
      </c>
      <c r="C10" s="874">
        <v>2565304</v>
      </c>
      <c r="D10" s="874">
        <v>63</v>
      </c>
      <c r="E10" s="874">
        <v>263085</v>
      </c>
      <c r="F10" s="874">
        <v>1442</v>
      </c>
      <c r="G10" s="874">
        <v>519620</v>
      </c>
      <c r="H10" s="874">
        <v>187</v>
      </c>
      <c r="I10" s="874">
        <v>38531</v>
      </c>
      <c r="J10" s="874">
        <v>23</v>
      </c>
      <c r="K10" s="874">
        <v>2150</v>
      </c>
      <c r="L10" s="874">
        <v>409</v>
      </c>
      <c r="M10" s="874">
        <v>2716</v>
      </c>
      <c r="N10" s="874">
        <v>1858</v>
      </c>
      <c r="O10" s="874">
        <v>1309953</v>
      </c>
      <c r="P10" s="874">
        <v>427</v>
      </c>
      <c r="Q10" s="874">
        <v>72182</v>
      </c>
      <c r="R10" s="874">
        <v>114</v>
      </c>
      <c r="S10" s="874">
        <v>245518</v>
      </c>
      <c r="T10" s="874">
        <v>502</v>
      </c>
      <c r="U10" s="874">
        <v>1342329</v>
      </c>
      <c r="V10" s="874">
        <v>92</v>
      </c>
      <c r="W10" s="874">
        <v>197345</v>
      </c>
      <c r="X10" s="874">
        <v>31</v>
      </c>
      <c r="Y10" s="874">
        <v>81054</v>
      </c>
      <c r="Z10" s="874">
        <v>42435</v>
      </c>
      <c r="AA10" s="874">
        <v>479948</v>
      </c>
      <c r="AB10" s="874">
        <f t="shared" si="1"/>
        <v>56519</v>
      </c>
      <c r="AC10" s="874">
        <f t="shared" si="1"/>
        <v>7119735</v>
      </c>
    </row>
    <row r="11" spans="1:44" s="873" customFormat="1">
      <c r="A11" s="578">
        <v>42627</v>
      </c>
      <c r="B11" s="874">
        <v>8915</v>
      </c>
      <c r="C11" s="874">
        <v>2556450</v>
      </c>
      <c r="D11" s="874">
        <v>63</v>
      </c>
      <c r="E11" s="874">
        <v>260543</v>
      </c>
      <c r="F11" s="874">
        <v>1447</v>
      </c>
      <c r="G11" s="874">
        <v>524931</v>
      </c>
      <c r="H11" s="874">
        <v>186</v>
      </c>
      <c r="I11" s="874">
        <v>37718</v>
      </c>
      <c r="J11" s="874">
        <v>23</v>
      </c>
      <c r="K11" s="874">
        <v>2137</v>
      </c>
      <c r="L11" s="874">
        <v>413</v>
      </c>
      <c r="M11" s="874">
        <v>2679</v>
      </c>
      <c r="N11" s="874">
        <v>1821</v>
      </c>
      <c r="O11" s="874">
        <v>1335175</v>
      </c>
      <c r="P11" s="874">
        <v>430</v>
      </c>
      <c r="Q11" s="874">
        <v>71519</v>
      </c>
      <c r="R11" s="874">
        <v>114</v>
      </c>
      <c r="S11" s="874">
        <v>237272</v>
      </c>
      <c r="T11" s="874">
        <v>502</v>
      </c>
      <c r="U11" s="874">
        <v>1325421</v>
      </c>
      <c r="V11" s="874">
        <v>92</v>
      </c>
      <c r="W11" s="874">
        <v>201405</v>
      </c>
      <c r="X11" s="874">
        <v>29</v>
      </c>
      <c r="Y11" s="874">
        <v>76613</v>
      </c>
      <c r="Z11" s="874">
        <v>42780</v>
      </c>
      <c r="AA11" s="874">
        <v>488874</v>
      </c>
      <c r="AB11" s="874">
        <f t="shared" si="1"/>
        <v>56815</v>
      </c>
      <c r="AC11" s="874">
        <f t="shared" si="1"/>
        <v>7120737</v>
      </c>
    </row>
    <row r="12" spans="1:44" s="873" customFormat="1">
      <c r="A12" s="578">
        <v>42657</v>
      </c>
      <c r="B12" s="874">
        <v>8916</v>
      </c>
      <c r="C12" s="874">
        <v>2577075.9277744503</v>
      </c>
      <c r="D12" s="874">
        <v>63</v>
      </c>
      <c r="E12" s="874">
        <v>262252.32152702205</v>
      </c>
      <c r="F12" s="874">
        <v>1455</v>
      </c>
      <c r="G12" s="874">
        <v>543869.89139080606</v>
      </c>
      <c r="H12" s="874">
        <v>185</v>
      </c>
      <c r="I12" s="874">
        <v>36134.461626400996</v>
      </c>
      <c r="J12" s="874">
        <v>23</v>
      </c>
      <c r="K12" s="874">
        <v>2099.0349999999999</v>
      </c>
      <c r="L12" s="874">
        <v>480</v>
      </c>
      <c r="M12" s="874">
        <v>2676.23</v>
      </c>
      <c r="N12" s="874">
        <v>1804</v>
      </c>
      <c r="O12" s="874">
        <v>1540381.1427832481</v>
      </c>
      <c r="P12" s="874">
        <v>453</v>
      </c>
      <c r="Q12" s="874">
        <v>77687.864425098989</v>
      </c>
      <c r="R12" s="874">
        <v>191</v>
      </c>
      <c r="S12" s="874">
        <v>310400.53507529298</v>
      </c>
      <c r="T12" s="874">
        <v>526</v>
      </c>
      <c r="U12" s="874">
        <v>2292756.9565648967</v>
      </c>
      <c r="V12" s="874">
        <v>143</v>
      </c>
      <c r="W12" s="874">
        <v>343838.31594019395</v>
      </c>
      <c r="X12" s="874">
        <v>40</v>
      </c>
      <c r="Y12" s="874">
        <v>140912.62</v>
      </c>
      <c r="Z12" s="874">
        <v>74924</v>
      </c>
      <c r="AA12" s="874">
        <v>500546.28389520326</v>
      </c>
      <c r="AB12" s="874">
        <f t="shared" si="1"/>
        <v>89203</v>
      </c>
      <c r="AC12" s="874">
        <f t="shared" si="1"/>
        <v>8630631.5860026125</v>
      </c>
    </row>
    <row r="13" spans="1:44" s="873" customFormat="1">
      <c r="A13" s="578">
        <v>42688</v>
      </c>
      <c r="B13" s="874">
        <v>8943</v>
      </c>
      <c r="C13" s="874">
        <v>2409042</v>
      </c>
      <c r="D13" s="874">
        <v>63</v>
      </c>
      <c r="E13" s="874">
        <v>249517</v>
      </c>
      <c r="F13" s="874">
        <v>1446</v>
      </c>
      <c r="G13" s="874">
        <v>508329</v>
      </c>
      <c r="H13" s="874">
        <v>186</v>
      </c>
      <c r="I13" s="874">
        <v>37570</v>
      </c>
      <c r="J13" s="874">
        <v>22</v>
      </c>
      <c r="K13" s="874">
        <v>1880</v>
      </c>
      <c r="L13" s="874">
        <v>410</v>
      </c>
      <c r="M13" s="874">
        <v>2489</v>
      </c>
      <c r="N13" s="874">
        <v>1833</v>
      </c>
      <c r="O13" s="874">
        <v>1405582</v>
      </c>
      <c r="P13" s="874">
        <v>417</v>
      </c>
      <c r="Q13" s="874">
        <v>73026</v>
      </c>
      <c r="R13" s="874">
        <v>114</v>
      </c>
      <c r="S13" s="874">
        <v>264702</v>
      </c>
      <c r="T13" s="874">
        <v>504</v>
      </c>
      <c r="U13" s="874">
        <v>1336360</v>
      </c>
      <c r="V13" s="874">
        <v>92</v>
      </c>
      <c r="W13" s="874">
        <v>205583</v>
      </c>
      <c r="X13" s="874">
        <v>29</v>
      </c>
      <c r="Y13" s="874">
        <v>70702</v>
      </c>
      <c r="Z13" s="874">
        <v>43197</v>
      </c>
      <c r="AA13" s="874">
        <v>490652</v>
      </c>
      <c r="AB13" s="874">
        <f t="shared" si="1"/>
        <v>57256</v>
      </c>
      <c r="AC13" s="874">
        <f t="shared" si="1"/>
        <v>7055434</v>
      </c>
    </row>
    <row r="14" spans="1:44" s="873" customFormat="1">
      <c r="A14" s="578">
        <v>42718</v>
      </c>
      <c r="B14" s="874">
        <v>8921</v>
      </c>
      <c r="C14" s="874">
        <v>2348007.3959510652</v>
      </c>
      <c r="D14" s="874">
        <v>63</v>
      </c>
      <c r="E14" s="874">
        <v>249547.08850362801</v>
      </c>
      <c r="F14" s="874">
        <v>1468</v>
      </c>
      <c r="G14" s="874">
        <v>511807.11573601497</v>
      </c>
      <c r="H14" s="874">
        <v>187</v>
      </c>
      <c r="I14" s="874">
        <v>34716.539447057999</v>
      </c>
      <c r="J14" s="874">
        <v>22</v>
      </c>
      <c r="K14" s="874">
        <v>1838.5649999999998</v>
      </c>
      <c r="L14" s="874">
        <v>403</v>
      </c>
      <c r="M14" s="874">
        <v>2318.96</v>
      </c>
      <c r="N14" s="874">
        <v>1818</v>
      </c>
      <c r="O14" s="874">
        <v>1362710.5715535642</v>
      </c>
      <c r="P14" s="874">
        <v>416</v>
      </c>
      <c r="Q14" s="874">
        <v>77924.688077016996</v>
      </c>
      <c r="R14" s="874">
        <v>114</v>
      </c>
      <c r="S14" s="874">
        <v>269034.08546999801</v>
      </c>
      <c r="T14" s="874">
        <v>526</v>
      </c>
      <c r="U14" s="874">
        <v>1327869.192327742</v>
      </c>
      <c r="V14" s="874">
        <v>89</v>
      </c>
      <c r="W14" s="874">
        <v>209488.67998663502</v>
      </c>
      <c r="X14" s="874">
        <v>29</v>
      </c>
      <c r="Y14" s="874">
        <v>71431.92</v>
      </c>
      <c r="Z14" s="874">
        <v>42543</v>
      </c>
      <c r="AA14" s="874">
        <v>501226.65542644932</v>
      </c>
      <c r="AB14" s="874">
        <f t="shared" si="1"/>
        <v>56599</v>
      </c>
      <c r="AC14" s="874">
        <f t="shared" si="1"/>
        <v>6967921.4574791724</v>
      </c>
    </row>
    <row r="15" spans="1:44" s="873" customFormat="1">
      <c r="A15" s="578">
        <v>42749</v>
      </c>
      <c r="B15" s="874">
        <v>8885</v>
      </c>
      <c r="C15" s="874">
        <v>2456716.1</v>
      </c>
      <c r="D15" s="874">
        <v>63</v>
      </c>
      <c r="E15" s="874">
        <v>258848.18</v>
      </c>
      <c r="F15" s="874">
        <v>1483</v>
      </c>
      <c r="G15" s="874">
        <v>536672.56999999995</v>
      </c>
      <c r="H15" s="874">
        <v>187</v>
      </c>
      <c r="I15" s="874">
        <v>34075.53</v>
      </c>
      <c r="J15" s="874">
        <v>22</v>
      </c>
      <c r="K15" s="874">
        <v>1979.01</v>
      </c>
      <c r="L15" s="874">
        <v>402</v>
      </c>
      <c r="M15" s="874">
        <v>2475.52</v>
      </c>
      <c r="N15" s="874">
        <v>1776</v>
      </c>
      <c r="O15" s="874">
        <v>1467086.56</v>
      </c>
      <c r="P15" s="874">
        <v>414</v>
      </c>
      <c r="Q15" s="874">
        <v>78435.13</v>
      </c>
      <c r="R15" s="874">
        <v>113</v>
      </c>
      <c r="S15" s="874">
        <v>282541.84000000003</v>
      </c>
      <c r="T15" s="874">
        <v>527</v>
      </c>
      <c r="U15" s="874">
        <v>1380708.83</v>
      </c>
      <c r="V15" s="874">
        <v>96</v>
      </c>
      <c r="W15" s="874">
        <v>216070.75</v>
      </c>
      <c r="X15" s="874">
        <v>29</v>
      </c>
      <c r="Y15" s="874">
        <v>74311.11</v>
      </c>
      <c r="Z15" s="874">
        <v>42569</v>
      </c>
      <c r="AA15" s="874">
        <v>515452.3</v>
      </c>
      <c r="AB15" s="874">
        <f t="shared" si="1"/>
        <v>56566</v>
      </c>
      <c r="AC15" s="874">
        <f t="shared" si="1"/>
        <v>7305373.4299999997</v>
      </c>
    </row>
    <row r="16" spans="1:44" s="873" customFormat="1">
      <c r="A16" s="1170">
        <v>42780</v>
      </c>
      <c r="B16" s="876">
        <v>8897</v>
      </c>
      <c r="C16" s="876">
        <v>2565379.67</v>
      </c>
      <c r="D16" s="876">
        <v>64</v>
      </c>
      <c r="E16" s="876">
        <v>267907.59000000003</v>
      </c>
      <c r="F16" s="876">
        <v>1495</v>
      </c>
      <c r="G16" s="876">
        <v>550128.98</v>
      </c>
      <c r="H16" s="876">
        <v>187</v>
      </c>
      <c r="I16" s="876">
        <v>33921.040000000001</v>
      </c>
      <c r="J16" s="876">
        <v>22</v>
      </c>
      <c r="K16" s="876">
        <v>2055.7399999999998</v>
      </c>
      <c r="L16" s="876">
        <v>398</v>
      </c>
      <c r="M16" s="876">
        <v>2680.08</v>
      </c>
      <c r="N16" s="876">
        <v>1740</v>
      </c>
      <c r="O16" s="876">
        <v>1489008.02</v>
      </c>
      <c r="P16" s="876">
        <v>426</v>
      </c>
      <c r="Q16" s="876">
        <v>77372.11</v>
      </c>
      <c r="R16" s="876">
        <v>115</v>
      </c>
      <c r="S16" s="876">
        <v>291072.03000000003</v>
      </c>
      <c r="T16" s="876">
        <v>664</v>
      </c>
      <c r="U16" s="876">
        <v>1410303.18</v>
      </c>
      <c r="V16" s="876">
        <v>96</v>
      </c>
      <c r="W16" s="876">
        <v>220644.14</v>
      </c>
      <c r="X16" s="876">
        <v>29</v>
      </c>
      <c r="Y16" s="876">
        <v>70315.66</v>
      </c>
      <c r="Z16" s="876">
        <v>42724</v>
      </c>
      <c r="AA16" s="876">
        <v>526886.47</v>
      </c>
      <c r="AB16" s="876">
        <v>56857</v>
      </c>
      <c r="AC16" s="876">
        <v>7507674.71</v>
      </c>
    </row>
    <row r="17" spans="1:44" s="871" customFormat="1" ht="12.75" customHeight="1">
      <c r="A17" s="1458" t="s">
        <v>584</v>
      </c>
      <c r="B17" s="1458"/>
      <c r="C17" s="1458"/>
      <c r="D17" s="1458"/>
      <c r="E17" s="1458"/>
      <c r="F17" s="1458"/>
      <c r="G17" s="1458"/>
      <c r="H17" s="1458"/>
      <c r="I17" s="1458"/>
      <c r="J17" s="1458"/>
      <c r="K17" s="1458"/>
      <c r="L17" s="1458"/>
      <c r="M17" s="1458"/>
      <c r="N17" s="1458"/>
      <c r="O17" s="1458"/>
      <c r="P17" s="1458"/>
      <c r="Q17" s="1458"/>
      <c r="R17" s="1458"/>
      <c r="S17" s="1458"/>
      <c r="T17" s="1458"/>
      <c r="U17" s="1458"/>
      <c r="V17" s="1458"/>
      <c r="W17" s="1458"/>
      <c r="X17" s="1458"/>
      <c r="Y17" s="1458"/>
      <c r="AB17" s="872"/>
      <c r="AC17" s="872"/>
    </row>
    <row r="18" spans="1:44" s="871" customFormat="1" ht="12.75" customHeight="1">
      <c r="A18" s="1459" t="s">
        <v>583</v>
      </c>
      <c r="B18" s="1459"/>
      <c r="C18" s="1459"/>
      <c r="D18" s="1459"/>
      <c r="E18" s="1459"/>
      <c r="F18" s="1459"/>
      <c r="G18" s="1459"/>
      <c r="H18" s="1459"/>
      <c r="I18" s="1459"/>
      <c r="J18" s="1459"/>
      <c r="K18" s="1459"/>
      <c r="L18" s="1459"/>
      <c r="M18" s="1459"/>
      <c r="N18" s="1459"/>
      <c r="O18" s="1459"/>
      <c r="P18" s="1137"/>
      <c r="Q18" s="1137"/>
      <c r="R18" s="1137"/>
      <c r="S18" s="1137"/>
      <c r="T18" s="1137"/>
      <c r="U18" s="1137"/>
      <c r="V18" s="1137"/>
      <c r="W18" s="1137"/>
      <c r="X18" s="1137"/>
      <c r="Y18" s="1137"/>
      <c r="AB18" s="872"/>
      <c r="AC18" s="872"/>
    </row>
    <row r="19" spans="1:44" ht="10.5" customHeight="1">
      <c r="A19" s="1452" t="s">
        <v>769</v>
      </c>
      <c r="B19" s="1452"/>
      <c r="C19" s="1452"/>
      <c r="D19" s="1452"/>
      <c r="E19" s="1452"/>
      <c r="F19" s="1452"/>
      <c r="G19" s="858"/>
      <c r="H19" s="868"/>
      <c r="I19" s="868"/>
      <c r="J19" s="868"/>
      <c r="K19" s="868"/>
      <c r="L19" s="868"/>
      <c r="M19" s="868"/>
      <c r="N19" s="868"/>
      <c r="O19" s="868"/>
      <c r="P19" s="868"/>
      <c r="Q19" s="868"/>
      <c r="R19" s="868"/>
      <c r="S19" s="868"/>
      <c r="T19" s="868"/>
      <c r="U19" s="868"/>
      <c r="V19" s="868"/>
      <c r="W19" s="868"/>
      <c r="X19" s="868"/>
      <c r="Y19" s="868"/>
      <c r="Z19" s="868"/>
      <c r="AA19" s="868"/>
      <c r="AB19" s="868"/>
      <c r="AC19" s="870"/>
      <c r="AE19" s="36"/>
      <c r="AF19" s="36"/>
      <c r="AG19" s="36"/>
      <c r="AH19" s="36"/>
      <c r="AI19" s="36"/>
      <c r="AJ19" s="36"/>
      <c r="AK19" s="36"/>
      <c r="AL19" s="36"/>
      <c r="AM19" s="36"/>
      <c r="AN19" s="36"/>
      <c r="AO19" s="36"/>
      <c r="AP19" s="36"/>
      <c r="AQ19" s="36"/>
      <c r="AR19" s="36"/>
    </row>
    <row r="20" spans="1:44" ht="15.75" customHeight="1">
      <c r="A20" s="1463" t="s">
        <v>582</v>
      </c>
      <c r="B20" s="1463"/>
      <c r="C20" s="1463"/>
      <c r="D20" s="1463"/>
      <c r="E20" s="1463"/>
      <c r="F20" s="1463"/>
      <c r="G20" s="1463"/>
      <c r="H20" s="1463"/>
      <c r="I20" s="1463"/>
      <c r="J20" s="1463"/>
      <c r="AA20" s="866"/>
      <c r="AB20" s="295"/>
      <c r="AC20" s="295"/>
      <c r="AG20" s="36"/>
      <c r="AH20" s="36"/>
      <c r="AI20" s="36"/>
      <c r="AJ20" s="36"/>
      <c r="AK20" s="36"/>
      <c r="AL20" s="36"/>
      <c r="AM20" s="36"/>
      <c r="AN20" s="36"/>
      <c r="AO20" s="36"/>
      <c r="AP20" s="36"/>
      <c r="AQ20" s="36"/>
      <c r="AR20" s="36"/>
    </row>
    <row r="21" spans="1:44">
      <c r="I21" s="868"/>
      <c r="J21" s="865"/>
      <c r="AB21" s="295"/>
      <c r="AC21" s="295"/>
      <c r="AF21" s="869"/>
      <c r="AG21" s="36"/>
      <c r="AH21" s="36"/>
      <c r="AI21" s="36"/>
      <c r="AJ21" s="36"/>
      <c r="AK21" s="36"/>
      <c r="AL21" s="36"/>
      <c r="AM21" s="36"/>
      <c r="AN21" s="36"/>
      <c r="AO21" s="36"/>
      <c r="AP21" s="36"/>
      <c r="AQ21" s="36"/>
      <c r="AR21" s="36"/>
    </row>
    <row r="22" spans="1:44">
      <c r="A22" s="882"/>
      <c r="I22" s="868"/>
      <c r="J22" s="865"/>
      <c r="X22" s="867"/>
      <c r="AA22" s="867"/>
      <c r="AB22" s="295"/>
      <c r="AC22" s="295"/>
    </row>
    <row r="23" spans="1:44">
      <c r="I23" s="868"/>
      <c r="J23" s="868"/>
      <c r="X23" s="867"/>
      <c r="AB23" s="295"/>
      <c r="AC23" s="295"/>
    </row>
    <row r="24" spans="1:44">
      <c r="AA24" s="866"/>
      <c r="AB24" s="295"/>
      <c r="AC24" s="295"/>
    </row>
    <row r="25" spans="1:44">
      <c r="AB25" s="295"/>
      <c r="AC25" s="295"/>
    </row>
  </sheetData>
  <mergeCells count="19">
    <mergeCell ref="J2:K2"/>
    <mergeCell ref="A20:J20"/>
    <mergeCell ref="A19:F19"/>
    <mergeCell ref="X2:Y2"/>
    <mergeCell ref="Z2:AA2"/>
    <mergeCell ref="AB2:AC2"/>
    <mergeCell ref="A17:Y17"/>
    <mergeCell ref="A18:O18"/>
    <mergeCell ref="L2:M2"/>
    <mergeCell ref="N2:O2"/>
    <mergeCell ref="P2:Q2"/>
    <mergeCell ref="R2:S2"/>
    <mergeCell ref="T2:U2"/>
    <mergeCell ref="V2:W2"/>
    <mergeCell ref="A2:A3"/>
    <mergeCell ref="B2:C2"/>
    <mergeCell ref="D2:E2"/>
    <mergeCell ref="F2:G2"/>
    <mergeCell ref="H2:I2"/>
  </mergeCells>
  <pageMargins left="0.5" right="0.25" top="1" bottom="1" header="0.5" footer="0.5"/>
  <pageSetup scale="65" orientation="landscape" r:id="rId1"/>
  <headerFooter alignWithMargins="0"/>
</worksheet>
</file>

<file path=xl/worksheets/sheet53.xml><?xml version="1.0" encoding="utf-8"?>
<worksheet xmlns="http://schemas.openxmlformats.org/spreadsheetml/2006/main" xmlns:r="http://schemas.openxmlformats.org/officeDocument/2006/relationships">
  <sheetPr>
    <tabColor rgb="FF92D050"/>
  </sheetPr>
  <dimension ref="A1:O37"/>
  <sheetViews>
    <sheetView zoomScaleSheetLayoutView="115" workbookViewId="0">
      <selection activeCell="K24" sqref="K24"/>
    </sheetView>
  </sheetViews>
  <sheetFormatPr defaultColWidth="9.140625" defaultRowHeight="12.75"/>
  <cols>
    <col min="1" max="1" width="8.7109375" style="29" customWidth="1"/>
    <col min="2" max="4" width="9.85546875" style="29" customWidth="1"/>
    <col min="5" max="5" width="8.85546875" style="29" bestFit="1" customWidth="1"/>
    <col min="6" max="8" width="9.85546875" style="29" customWidth="1"/>
    <col min="9" max="9" width="9.28515625" style="29" customWidth="1"/>
    <col min="10" max="10" width="9.85546875" style="29" customWidth="1"/>
    <col min="11" max="11" width="12.7109375" style="29" customWidth="1"/>
    <col min="12" max="12" width="9.140625" style="29"/>
    <col min="13" max="17" width="9.140625" style="29" customWidth="1"/>
    <col min="18" max="16384" width="9.140625" style="29"/>
  </cols>
  <sheetData>
    <row r="1" spans="1:11" s="894" customFormat="1" ht="19.5" thickBot="1">
      <c r="A1" s="1464" t="str">
        <f>[3]Tables!$A$53</f>
        <v>Table 52: Trends in Resource Mobilization by Mutual Funds (` crore)</v>
      </c>
      <c r="B1" s="1464"/>
      <c r="C1" s="1464"/>
      <c r="D1" s="1464"/>
      <c r="E1" s="1464"/>
      <c r="F1" s="1464"/>
      <c r="G1" s="1464"/>
      <c r="H1" s="1464"/>
      <c r="I1" s="1464"/>
      <c r="J1" s="1464"/>
      <c r="K1" s="1464"/>
    </row>
    <row r="2" spans="1:11" s="894" customFormat="1" ht="15" customHeight="1">
      <c r="A2" s="1465" t="s">
        <v>108</v>
      </c>
      <c r="B2" s="1467" t="s">
        <v>604</v>
      </c>
      <c r="C2" s="1467"/>
      <c r="D2" s="1467"/>
      <c r="E2" s="1467" t="s">
        <v>603</v>
      </c>
      <c r="F2" s="1467"/>
      <c r="G2" s="1467"/>
      <c r="H2" s="1467" t="s">
        <v>602</v>
      </c>
      <c r="I2" s="1467"/>
      <c r="J2" s="1467"/>
      <c r="K2" s="1468" t="s">
        <v>754</v>
      </c>
    </row>
    <row r="3" spans="1:11" s="893" customFormat="1" ht="39.75" customHeight="1">
      <c r="A3" s="1466"/>
      <c r="B3" s="1127" t="s">
        <v>599</v>
      </c>
      <c r="C3" s="1127" t="s">
        <v>598</v>
      </c>
      <c r="D3" s="1128" t="s">
        <v>600</v>
      </c>
      <c r="E3" s="1127" t="s">
        <v>601</v>
      </c>
      <c r="F3" s="1127" t="s">
        <v>598</v>
      </c>
      <c r="G3" s="1128" t="s">
        <v>600</v>
      </c>
      <c r="H3" s="1127" t="s">
        <v>599</v>
      </c>
      <c r="I3" s="1127" t="s">
        <v>598</v>
      </c>
      <c r="J3" s="1128" t="s">
        <v>102</v>
      </c>
      <c r="K3" s="1469"/>
    </row>
    <row r="4" spans="1:11" s="842" customFormat="1">
      <c r="A4" s="43" t="s">
        <v>269</v>
      </c>
      <c r="B4" s="891">
        <v>11126276.537488604</v>
      </c>
      <c r="C4" s="891">
        <v>2639278.6617867127</v>
      </c>
      <c r="D4" s="891">
        <v>13765555.199275315</v>
      </c>
      <c r="E4" s="891">
        <v>11034883.021488674</v>
      </c>
      <c r="F4" s="891">
        <v>2596491.9012937243</v>
      </c>
      <c r="G4" s="891">
        <v>13631374.527694194</v>
      </c>
      <c r="H4" s="891">
        <v>91393.522210038471</v>
      </c>
      <c r="I4" s="891">
        <v>42786.752442223515</v>
      </c>
      <c r="J4" s="891">
        <v>134180.53207055948</v>
      </c>
      <c r="K4" s="892">
        <v>1232824</v>
      </c>
    </row>
    <row r="5" spans="1:11" s="842" customFormat="1">
      <c r="A5" s="43" t="s">
        <v>270</v>
      </c>
      <c r="B5" s="891">
        <f>SUM(B6:B16)</f>
        <v>12620100.242056742</v>
      </c>
      <c r="C5" s="891">
        <f>SUM(C6:C16)</f>
        <v>3002724.6299360842</v>
      </c>
      <c r="D5" s="891">
        <f t="shared" ref="D5:J5" si="0">SUM(D6:D16)</f>
        <v>15622824.871992826</v>
      </c>
      <c r="E5" s="891">
        <f t="shared" si="0"/>
        <v>12294685.165661553</v>
      </c>
      <c r="F5" s="891">
        <f t="shared" si="0"/>
        <v>2930207.8699837425</v>
      </c>
      <c r="G5" s="891">
        <f t="shared" si="0"/>
        <v>15224893.035645295</v>
      </c>
      <c r="H5" s="891">
        <f>SUM(H6:H16)</f>
        <v>325415.0763951898</v>
      </c>
      <c r="I5" s="891">
        <f t="shared" si="0"/>
        <v>72516.759952341323</v>
      </c>
      <c r="J5" s="891">
        <f t="shared" si="0"/>
        <v>397931.83634753118</v>
      </c>
      <c r="K5" s="891">
        <f>K16</f>
        <v>1789047.0171489127</v>
      </c>
    </row>
    <row r="6" spans="1:11" s="842" customFormat="1">
      <c r="A6" s="46">
        <v>42474</v>
      </c>
      <c r="B6" s="890">
        <v>886910.84398874501</v>
      </c>
      <c r="C6" s="890">
        <v>240381.96</v>
      </c>
      <c r="D6" s="890">
        <f>B6+C6</f>
        <v>1127292.803988745</v>
      </c>
      <c r="E6" s="890">
        <v>750882.907380883</v>
      </c>
      <c r="F6" s="890">
        <v>206249.24</v>
      </c>
      <c r="G6" s="890">
        <f>E6+F6</f>
        <v>957132.14738088299</v>
      </c>
      <c r="H6" s="890">
        <v>136027.936607863</v>
      </c>
      <c r="I6" s="890">
        <v>34132.720000000001</v>
      </c>
      <c r="J6" s="890">
        <f>H6+I6</f>
        <v>170160.656607863</v>
      </c>
      <c r="K6" s="889">
        <v>1421952.0639961101</v>
      </c>
    </row>
    <row r="7" spans="1:11" s="842" customFormat="1">
      <c r="A7" s="46">
        <v>42504</v>
      </c>
      <c r="B7" s="890">
        <v>1172437.2049852535</v>
      </c>
      <c r="C7" s="890">
        <v>282745.83142298867</v>
      </c>
      <c r="D7" s="890">
        <f t="shared" ref="D7:D16" si="1">B7+C7</f>
        <v>1455183.0364082423</v>
      </c>
      <c r="E7" s="890">
        <v>1212990.3443535352</v>
      </c>
      <c r="F7" s="890">
        <v>300377.21651562862</v>
      </c>
      <c r="G7" s="890">
        <f t="shared" ref="G7:G16" si="2">E7+F7</f>
        <v>1513367.5608691638</v>
      </c>
      <c r="H7" s="890">
        <v>-40553.139368281511</v>
      </c>
      <c r="I7" s="890">
        <v>-17631.385092640026</v>
      </c>
      <c r="J7" s="890">
        <f t="shared" ref="J7:J16" si="3">H7+I7</f>
        <v>-58184.524460921537</v>
      </c>
      <c r="K7" s="889">
        <v>1381625.0507452644</v>
      </c>
    </row>
    <row r="8" spans="1:11" s="842" customFormat="1">
      <c r="A8" s="46">
        <v>42535</v>
      </c>
      <c r="B8" s="890">
        <v>1215968.3751269835</v>
      </c>
      <c r="C8" s="890">
        <v>307585.51918752491</v>
      </c>
      <c r="D8" s="890">
        <f t="shared" si="1"/>
        <v>1523553.8943145084</v>
      </c>
      <c r="E8" s="890">
        <v>1240462.3418728006</v>
      </c>
      <c r="F8" s="890">
        <v>304626.61862439103</v>
      </c>
      <c r="G8" s="890">
        <f t="shared" si="2"/>
        <v>1545088.9604971916</v>
      </c>
      <c r="H8" s="890">
        <v>-24493.966745816957</v>
      </c>
      <c r="I8" s="890">
        <v>2958.9005631339678</v>
      </c>
      <c r="J8" s="890">
        <f t="shared" si="3"/>
        <v>-21535.066182682989</v>
      </c>
      <c r="K8" s="889">
        <v>1380746.695586914</v>
      </c>
    </row>
    <row r="9" spans="1:11" s="842" customFormat="1">
      <c r="A9" s="46">
        <v>42552</v>
      </c>
      <c r="B9" s="890">
        <v>1243398.3037550854</v>
      </c>
      <c r="C9" s="890">
        <v>288912.45709891606</v>
      </c>
      <c r="D9" s="890">
        <f t="shared" si="1"/>
        <v>1532310.7608540016</v>
      </c>
      <c r="E9" s="890">
        <v>1166307.4130169856</v>
      </c>
      <c r="F9" s="890">
        <v>263284.38314731442</v>
      </c>
      <c r="G9" s="890">
        <f t="shared" si="2"/>
        <v>1429591.7961643001</v>
      </c>
      <c r="H9" s="890">
        <v>77090.890738100323</v>
      </c>
      <c r="I9" s="890">
        <v>25628.073951601586</v>
      </c>
      <c r="J9" s="890">
        <f t="shared" si="3"/>
        <v>102718.96468970191</v>
      </c>
      <c r="K9" s="889">
        <v>1518097.3414216391</v>
      </c>
    </row>
    <row r="10" spans="1:11" s="842" customFormat="1">
      <c r="A10" s="46">
        <v>42583</v>
      </c>
      <c r="B10" s="890">
        <v>1176870.8203414558</v>
      </c>
      <c r="C10" s="890">
        <v>253846.7209092612</v>
      </c>
      <c r="D10" s="890">
        <f t="shared" si="1"/>
        <v>1430717.5412507169</v>
      </c>
      <c r="E10" s="890">
        <v>1148707.4404201051</v>
      </c>
      <c r="F10" s="890">
        <v>256677.42758017225</v>
      </c>
      <c r="G10" s="890">
        <f t="shared" si="2"/>
        <v>1405384.8680002773</v>
      </c>
      <c r="H10" s="890">
        <v>28163.379921349377</v>
      </c>
      <c r="I10" s="890">
        <v>-2830.7066709109422</v>
      </c>
      <c r="J10" s="890">
        <f t="shared" si="3"/>
        <v>25332.673250438434</v>
      </c>
      <c r="K10" s="889">
        <v>1563176.8639662517</v>
      </c>
    </row>
    <row r="11" spans="1:11" s="842" customFormat="1">
      <c r="A11" s="46">
        <v>42614</v>
      </c>
      <c r="B11" s="890">
        <v>1137488.8573996834</v>
      </c>
      <c r="C11" s="890">
        <v>255136.98686751176</v>
      </c>
      <c r="D11" s="890">
        <f t="shared" si="1"/>
        <v>1392625.8442671951</v>
      </c>
      <c r="E11" s="890">
        <v>1128679.7996705649</v>
      </c>
      <c r="F11" s="890">
        <v>247874.61284484155</v>
      </c>
      <c r="G11" s="890">
        <f t="shared" si="2"/>
        <v>1376554.4125154065</v>
      </c>
      <c r="H11" s="890">
        <v>8809.0577291209775</v>
      </c>
      <c r="I11" s="890">
        <v>7262.3740226700465</v>
      </c>
      <c r="J11" s="890">
        <f t="shared" si="3"/>
        <v>16071.431751791024</v>
      </c>
      <c r="K11" s="889">
        <v>1580076.2150741166</v>
      </c>
    </row>
    <row r="12" spans="1:11" s="842" customFormat="1">
      <c r="A12" s="46">
        <v>42644</v>
      </c>
      <c r="B12" s="890">
        <v>1094543.5774080046</v>
      </c>
      <c r="C12" s="890">
        <v>266451.01009234076</v>
      </c>
      <c r="D12" s="890">
        <f t="shared" si="1"/>
        <v>1360994.5875003454</v>
      </c>
      <c r="E12" s="890">
        <v>1054692.8140657283</v>
      </c>
      <c r="F12" s="890">
        <v>273967.4492882319</v>
      </c>
      <c r="G12" s="890">
        <f t="shared" si="2"/>
        <v>1328660.2633539601</v>
      </c>
      <c r="H12" s="890">
        <v>39850.763342275575</v>
      </c>
      <c r="I12" s="890">
        <v>-7516.4391958910874</v>
      </c>
      <c r="J12" s="890">
        <f t="shared" si="3"/>
        <v>32334.32414638449</v>
      </c>
      <c r="K12" s="889">
        <v>1628975.8238163556</v>
      </c>
    </row>
    <row r="13" spans="1:11" s="842" customFormat="1">
      <c r="A13" s="46">
        <v>42675</v>
      </c>
      <c r="B13" s="890">
        <v>1117309.9387614327</v>
      </c>
      <c r="C13" s="890">
        <v>282108.20531878714</v>
      </c>
      <c r="D13" s="890">
        <f t="shared" si="1"/>
        <v>1399418.1440802198</v>
      </c>
      <c r="E13" s="890">
        <v>1099346.6479676897</v>
      </c>
      <c r="F13" s="890">
        <v>264051.74759617832</v>
      </c>
      <c r="G13" s="890">
        <f t="shared" si="2"/>
        <v>1363398.3955638679</v>
      </c>
      <c r="H13" s="890">
        <v>17963.29079373795</v>
      </c>
      <c r="I13" s="890">
        <v>18056.457722609273</v>
      </c>
      <c r="J13" s="890">
        <f t="shared" si="3"/>
        <v>36019.748516347223</v>
      </c>
      <c r="K13" s="889">
        <v>1650011.1974688785</v>
      </c>
    </row>
    <row r="14" spans="1:11" s="842" customFormat="1">
      <c r="A14" s="46">
        <v>42705</v>
      </c>
      <c r="B14" s="890">
        <v>1143169.0506620184</v>
      </c>
      <c r="C14" s="890">
        <v>270862.48100085126</v>
      </c>
      <c r="D14" s="890">
        <f t="shared" si="1"/>
        <v>1414031.5316628697</v>
      </c>
      <c r="E14" s="890">
        <v>1136312.8373592701</v>
      </c>
      <c r="F14" s="890">
        <v>266794.94388473954</v>
      </c>
      <c r="G14" s="890">
        <f t="shared" si="2"/>
        <v>1403107.7812440097</v>
      </c>
      <c r="H14" s="890">
        <v>6856.2133027462987</v>
      </c>
      <c r="I14" s="890">
        <v>4067.5371161112307</v>
      </c>
      <c r="J14" s="890">
        <f t="shared" si="3"/>
        <v>10923.750418857529</v>
      </c>
      <c r="K14" s="889">
        <v>1646336.9266119914</v>
      </c>
    </row>
    <row r="15" spans="1:11" s="842" customFormat="1">
      <c r="A15" s="46">
        <v>42736</v>
      </c>
      <c r="B15" s="890">
        <v>1308905.4513428174</v>
      </c>
      <c r="C15" s="890">
        <v>307299.51403370104</v>
      </c>
      <c r="D15" s="890">
        <f t="shared" si="1"/>
        <v>1616204.9653765184</v>
      </c>
      <c r="E15" s="890">
        <v>1258547.3899671324</v>
      </c>
      <c r="F15" s="890">
        <v>303840.86476985179</v>
      </c>
      <c r="G15" s="890">
        <f t="shared" si="2"/>
        <v>1562388.2547369841</v>
      </c>
      <c r="H15" s="890">
        <v>50358.061375689722</v>
      </c>
      <c r="I15" s="890">
        <v>3458.6492638488999</v>
      </c>
      <c r="J15" s="890">
        <f t="shared" si="3"/>
        <v>53816.710639538622</v>
      </c>
      <c r="K15" s="889">
        <v>1737087.1675899506</v>
      </c>
    </row>
    <row r="16" spans="1:11" s="842" customFormat="1">
      <c r="A16" s="46">
        <v>42767</v>
      </c>
      <c r="B16" s="890">
        <v>1123097.8182852622</v>
      </c>
      <c r="C16" s="890">
        <v>247393.9440042011</v>
      </c>
      <c r="D16" s="890">
        <f t="shared" si="1"/>
        <v>1370491.7622894633</v>
      </c>
      <c r="E16" s="890">
        <v>1097755.2295868583</v>
      </c>
      <c r="F16" s="890">
        <v>242463.36573239323</v>
      </c>
      <c r="G16" s="890">
        <f t="shared" si="2"/>
        <v>1340218.5953192515</v>
      </c>
      <c r="H16" s="890">
        <v>25342.588698405016</v>
      </c>
      <c r="I16" s="890">
        <v>4930.5782718083792</v>
      </c>
      <c r="J16" s="890">
        <f t="shared" si="3"/>
        <v>30273.166970213395</v>
      </c>
      <c r="K16" s="889">
        <v>1789047.0171489127</v>
      </c>
    </row>
    <row r="17" spans="1:15" ht="12.75" customHeight="1">
      <c r="A17" s="1452" t="str">
        <f>'[3]1'!A43</f>
        <v>$ indicates as on February 28, 2017.</v>
      </c>
      <c r="B17" s="1452"/>
      <c r="C17" s="1452"/>
      <c r="D17" s="1452"/>
      <c r="E17" s="1452"/>
      <c r="M17" s="842"/>
      <c r="N17" s="842"/>
    </row>
    <row r="18" spans="1:15" ht="12.75" customHeight="1">
      <c r="A18" s="888" t="s">
        <v>90</v>
      </c>
      <c r="B18" s="888"/>
      <c r="C18" s="888"/>
      <c r="D18" s="888"/>
      <c r="E18" s="886"/>
      <c r="M18" s="842"/>
      <c r="N18" s="842"/>
    </row>
    <row r="19" spans="1:15" ht="15.75">
      <c r="A19" s="886"/>
      <c r="B19" s="886"/>
      <c r="C19" s="886"/>
      <c r="D19" s="886"/>
      <c r="E19" s="887"/>
      <c r="F19" s="842"/>
      <c r="G19" s="884"/>
      <c r="H19" s="884"/>
      <c r="I19" s="884"/>
      <c r="J19" s="884"/>
      <c r="K19" s="884"/>
      <c r="L19" s="884"/>
      <c r="M19" s="884"/>
      <c r="N19" s="884"/>
      <c r="O19" s="884"/>
    </row>
    <row r="20" spans="1:15" ht="15.75">
      <c r="A20" s="886"/>
      <c r="B20" s="886"/>
      <c r="C20" s="886"/>
      <c r="D20" s="886"/>
      <c r="F20" s="842"/>
      <c r="G20" s="885"/>
      <c r="H20" s="884"/>
      <c r="I20" s="884"/>
      <c r="J20" s="884"/>
      <c r="K20" s="884"/>
      <c r="L20" s="884"/>
      <c r="M20" s="884"/>
      <c r="N20" s="884"/>
      <c r="O20" s="884"/>
    </row>
    <row r="21" spans="1:15">
      <c r="F21" s="842"/>
      <c r="G21" s="884"/>
      <c r="H21" s="884"/>
      <c r="I21" s="884"/>
      <c r="J21" s="884"/>
      <c r="K21" s="884"/>
      <c r="L21" s="884"/>
      <c r="M21" s="884"/>
      <c r="N21" s="884"/>
      <c r="O21" s="884"/>
    </row>
    <row r="22" spans="1:15">
      <c r="G22" s="884"/>
      <c r="H22" s="884"/>
      <c r="I22" s="884"/>
      <c r="J22" s="884"/>
      <c r="K22" s="884"/>
      <c r="L22" s="884"/>
      <c r="M22" s="884"/>
      <c r="N22" s="884"/>
      <c r="O22" s="884"/>
    </row>
    <row r="23" spans="1:15">
      <c r="B23" s="884"/>
      <c r="C23" s="884"/>
      <c r="D23" s="884"/>
      <c r="F23" s="884" t="s">
        <v>235</v>
      </c>
      <c r="G23" s="884"/>
      <c r="H23" s="884"/>
      <c r="I23" s="884"/>
      <c r="J23" s="884"/>
      <c r="K23" s="884"/>
      <c r="L23" s="884"/>
      <c r="M23" s="884"/>
      <c r="N23" s="884"/>
      <c r="O23" s="884"/>
    </row>
    <row r="37" spans="8:8">
      <c r="H37" s="883"/>
    </row>
  </sheetData>
  <mergeCells count="7">
    <mergeCell ref="A17:E17"/>
    <mergeCell ref="A1:K1"/>
    <mergeCell ref="A2:A3"/>
    <mergeCell ref="B2:D2"/>
    <mergeCell ref="E2:G2"/>
    <mergeCell ref="H2:J2"/>
    <mergeCell ref="K2:K3"/>
  </mergeCells>
  <pageMargins left="0.75" right="0.75" top="1" bottom="1" header="0.5" footer="0.5"/>
  <pageSetup scale="85" orientation="landscape" cellComments="asDisplayed" r:id="rId1"/>
  <headerFooter alignWithMargins="0"/>
</worksheet>
</file>

<file path=xl/worksheets/sheet54.xml><?xml version="1.0" encoding="utf-8"?>
<worksheet xmlns="http://schemas.openxmlformats.org/spreadsheetml/2006/main" xmlns:r="http://schemas.openxmlformats.org/officeDocument/2006/relationships">
  <sheetPr>
    <tabColor rgb="FF92D050"/>
  </sheetPr>
  <dimension ref="A1:P10"/>
  <sheetViews>
    <sheetView zoomScaleSheetLayoutView="100" workbookViewId="0">
      <selection activeCell="D16" sqref="D16"/>
    </sheetView>
  </sheetViews>
  <sheetFormatPr defaultColWidth="9.140625" defaultRowHeight="12.75"/>
  <cols>
    <col min="1" max="1" width="28.7109375" style="45" customWidth="1"/>
    <col min="2" max="2" width="9.28515625" style="45" customWidth="1"/>
    <col min="3" max="3" width="9.140625" style="45" customWidth="1"/>
    <col min="4" max="7" width="8.85546875" style="45" customWidth="1"/>
    <col min="8" max="10" width="9.140625" style="45" customWidth="1"/>
    <col min="11" max="11" width="12.85546875" style="45" customWidth="1"/>
    <col min="12" max="12" width="7.28515625" style="45" customWidth="1"/>
    <col min="13" max="13" width="9.140625" style="45" customWidth="1"/>
    <col min="14" max="16" width="9.140625" style="45" hidden="1" customWidth="1"/>
    <col min="17" max="16384" width="9.140625" style="45"/>
  </cols>
  <sheetData>
    <row r="1" spans="1:16" s="909" customFormat="1" ht="15.75">
      <c r="A1" s="1464" t="str">
        <f>[3]Tables!$A$54</f>
        <v>Table 53: Type-wise Resource Mobilisation by Mutual Funds: Open-ended and Close-ended (` crore)</v>
      </c>
      <c r="B1" s="1464"/>
      <c r="C1" s="1464"/>
      <c r="D1" s="1464"/>
      <c r="E1" s="1464"/>
      <c r="F1" s="1464"/>
      <c r="G1" s="1464"/>
      <c r="H1" s="1464"/>
      <c r="I1" s="1464"/>
      <c r="J1" s="1464"/>
      <c r="K1" s="1464"/>
    </row>
    <row r="2" spans="1:16" s="908" customFormat="1" ht="17.25" customHeight="1">
      <c r="A2" s="1188" t="s">
        <v>611</v>
      </c>
      <c r="B2" s="1470" t="s">
        <v>269</v>
      </c>
      <c r="C2" s="1471"/>
      <c r="D2" s="1472"/>
      <c r="E2" s="1470" t="s">
        <v>270</v>
      </c>
      <c r="F2" s="1471"/>
      <c r="G2" s="1472"/>
      <c r="H2" s="1470">
        <v>42767</v>
      </c>
      <c r="I2" s="1471"/>
      <c r="J2" s="1472"/>
      <c r="K2" s="1187" t="s">
        <v>755</v>
      </c>
      <c r="N2" s="907"/>
      <c r="O2" s="907"/>
      <c r="P2" s="907"/>
    </row>
    <row r="3" spans="1:16" s="908" customFormat="1" ht="30" customHeight="1">
      <c r="A3" s="1188"/>
      <c r="B3" s="1128" t="s">
        <v>610</v>
      </c>
      <c r="C3" s="1128" t="s">
        <v>609</v>
      </c>
      <c r="D3" s="1128" t="s">
        <v>608</v>
      </c>
      <c r="E3" s="1128" t="s">
        <v>610</v>
      </c>
      <c r="F3" s="1128" t="s">
        <v>609</v>
      </c>
      <c r="G3" s="1128" t="s">
        <v>608</v>
      </c>
      <c r="H3" s="1128" t="s">
        <v>610</v>
      </c>
      <c r="I3" s="1128" t="s">
        <v>609</v>
      </c>
      <c r="J3" s="1128" t="s">
        <v>608</v>
      </c>
      <c r="K3" s="1187"/>
      <c r="N3" s="1128" t="s">
        <v>610</v>
      </c>
      <c r="O3" s="1128" t="s">
        <v>609</v>
      </c>
      <c r="P3" s="1128" t="s">
        <v>608</v>
      </c>
    </row>
    <row r="4" spans="1:16" s="903" customFormat="1">
      <c r="A4" s="906" t="s">
        <v>607</v>
      </c>
      <c r="B4" s="905">
        <v>13586789.68</v>
      </c>
      <c r="C4" s="905">
        <v>13721397.17</v>
      </c>
      <c r="D4" s="905">
        <v>134607.48000000001</v>
      </c>
      <c r="E4" s="905">
        <v>15184479.492485318</v>
      </c>
      <c r="F4" s="905">
        <v>15601374.00589087</v>
      </c>
      <c r="G4" s="905">
        <v>416894.51340555213</v>
      </c>
      <c r="H4" s="905">
        <f t="shared" ref="H4:J6" si="0">E4-N4</f>
        <v>1336830.7846434843</v>
      </c>
      <c r="I4" s="905">
        <f t="shared" si="0"/>
        <v>1365874.6985329501</v>
      </c>
      <c r="J4" s="905">
        <f t="shared" si="0"/>
        <v>29043.91388946434</v>
      </c>
      <c r="K4" s="905">
        <v>1564990.9873537163</v>
      </c>
      <c r="L4" s="904"/>
      <c r="N4" s="905">
        <v>13847648.707841834</v>
      </c>
      <c r="O4" s="905">
        <v>14235499.30735792</v>
      </c>
      <c r="P4" s="905">
        <v>387850.59951608779</v>
      </c>
    </row>
    <row r="5" spans="1:16" s="903" customFormat="1">
      <c r="A5" s="906" t="s">
        <v>606</v>
      </c>
      <c r="B5" s="905">
        <v>42455.24</v>
      </c>
      <c r="C5" s="905">
        <v>43132.39</v>
      </c>
      <c r="D5" s="905">
        <v>677.15</v>
      </c>
      <c r="E5" s="905">
        <v>36891.8274762047</v>
      </c>
      <c r="F5" s="905">
        <v>21155.677579988002</v>
      </c>
      <c r="G5" s="905">
        <v>-15736.149896216701</v>
      </c>
      <c r="H5" s="905">
        <f t="shared" si="0"/>
        <v>2480.4455228244915</v>
      </c>
      <c r="I5" s="905">
        <f t="shared" si="0"/>
        <v>4466.5681245410015</v>
      </c>
      <c r="J5" s="905">
        <f t="shared" si="0"/>
        <v>1986.1226017165118</v>
      </c>
      <c r="K5" s="905">
        <v>166327.97390104033</v>
      </c>
      <c r="L5" s="904"/>
      <c r="N5" s="905">
        <v>34411.381953380209</v>
      </c>
      <c r="O5" s="905">
        <v>16689.109455447</v>
      </c>
      <c r="P5" s="905">
        <v>-17722.272497933212</v>
      </c>
    </row>
    <row r="6" spans="1:16" s="903" customFormat="1">
      <c r="A6" s="906" t="s">
        <v>605</v>
      </c>
      <c r="B6" s="905">
        <v>2129.61</v>
      </c>
      <c r="C6" s="905">
        <v>1025.51</v>
      </c>
      <c r="D6" s="905">
        <v>-1104.0999999999999</v>
      </c>
      <c r="E6" s="905">
        <v>3521.7123961043494</v>
      </c>
      <c r="F6" s="905">
        <v>295.18843294674673</v>
      </c>
      <c r="G6" s="905">
        <v>-3226.5239631576028</v>
      </c>
      <c r="H6" s="905">
        <f t="shared" si="0"/>
        <v>907.36515294025276</v>
      </c>
      <c r="I6" s="905">
        <f t="shared" si="0"/>
        <v>150.49563197788939</v>
      </c>
      <c r="J6" s="905">
        <f t="shared" si="0"/>
        <v>-756.86952096236337</v>
      </c>
      <c r="K6" s="905">
        <v>5768.2063351937441</v>
      </c>
      <c r="L6" s="904"/>
      <c r="N6" s="905">
        <v>2614.3472431640967</v>
      </c>
      <c r="O6" s="905">
        <v>144.69280096885734</v>
      </c>
      <c r="P6" s="905">
        <v>-2469.6544421952394</v>
      </c>
    </row>
    <row r="7" spans="1:16" s="899" customFormat="1">
      <c r="A7" s="902" t="s">
        <v>102</v>
      </c>
      <c r="B7" s="901">
        <f>SUM(B4:B6)</f>
        <v>13631374.529999999</v>
      </c>
      <c r="C7" s="901">
        <f>SUM(C4:C6)</f>
        <v>13765555.07</v>
      </c>
      <c r="D7" s="901">
        <f>SUM(D4:D6)</f>
        <v>134180.53</v>
      </c>
      <c r="E7" s="901">
        <v>15224893.032357628</v>
      </c>
      <c r="F7" s="901">
        <v>15622824.871903805</v>
      </c>
      <c r="G7" s="901">
        <v>397931.83954617783</v>
      </c>
      <c r="H7" s="901">
        <f>SUM(H4:H6)</f>
        <v>1340218.595319249</v>
      </c>
      <c r="I7" s="901">
        <f t="shared" ref="I7:J7" si="1">SUM(I4:I6)</f>
        <v>1370491.7622894691</v>
      </c>
      <c r="J7" s="901">
        <f t="shared" si="1"/>
        <v>30273.166970218488</v>
      </c>
      <c r="K7" s="901">
        <f>SUM(K4:K6)</f>
        <v>1737087.1675899504</v>
      </c>
      <c r="L7" s="900"/>
      <c r="N7" s="901">
        <f t="shared" ref="N7:P7" si="2">SUM(N4:N6)</f>
        <v>13884674.437038379</v>
      </c>
      <c r="O7" s="901">
        <f t="shared" si="2"/>
        <v>14252333.109614337</v>
      </c>
      <c r="P7" s="901">
        <f t="shared" si="2"/>
        <v>367658.6725759593</v>
      </c>
    </row>
    <row r="8" spans="1:16" ht="17.45" customHeight="1">
      <c r="A8" s="1136" t="str">
        <f>'[3]1'!A43</f>
        <v>$ indicates as on February 28, 2017.</v>
      </c>
      <c r="B8" s="888"/>
      <c r="C8" s="888"/>
      <c r="D8" s="898"/>
      <c r="E8" s="898"/>
      <c r="F8" s="898"/>
      <c r="G8" s="898"/>
    </row>
    <row r="9" spans="1:16">
      <c r="A9" s="888" t="s">
        <v>90</v>
      </c>
      <c r="B9" s="895"/>
      <c r="C9" s="895"/>
      <c r="D9" s="47"/>
      <c r="E9" s="47"/>
      <c r="F9" s="47"/>
      <c r="G9" s="47"/>
      <c r="H9" s="897"/>
      <c r="I9" s="897"/>
      <c r="J9" s="897"/>
    </row>
    <row r="10" spans="1:16">
      <c r="A10" s="896"/>
      <c r="B10" s="895"/>
      <c r="C10" s="895"/>
      <c r="D10" s="47"/>
      <c r="E10" s="47"/>
      <c r="F10" s="47"/>
      <c r="G10" s="47"/>
    </row>
  </sheetData>
  <mergeCells count="6">
    <mergeCell ref="A1:K1"/>
    <mergeCell ref="A2:A3"/>
    <mergeCell ref="B2:D2"/>
    <mergeCell ref="E2:G2"/>
    <mergeCell ref="H2:J2"/>
    <mergeCell ref="K2:K3"/>
  </mergeCells>
  <pageMargins left="0.75" right="0.75" top="1" bottom="1" header="0.5" footer="0.5"/>
  <pageSetup scale="88" orientation="landscape" r:id="rId1"/>
  <headerFooter alignWithMargins="0"/>
</worksheet>
</file>

<file path=xl/worksheets/sheet55.xml><?xml version="1.0" encoding="utf-8"?>
<worksheet xmlns="http://schemas.openxmlformats.org/spreadsheetml/2006/main" xmlns:r="http://schemas.openxmlformats.org/officeDocument/2006/relationships">
  <sheetPr>
    <tabColor rgb="FF92D050"/>
  </sheetPr>
  <dimension ref="A1:Q23"/>
  <sheetViews>
    <sheetView zoomScaleSheetLayoutView="100" workbookViewId="0">
      <pane xSplit="1" ySplit="3" topLeftCell="B4" activePane="bottomRight" state="frozen"/>
      <selection activeCell="K22" sqref="K22"/>
      <selection pane="topRight" activeCell="K22" sqref="K22"/>
      <selection pane="bottomLeft" activeCell="K22" sqref="K22"/>
      <selection pane="bottomRight" activeCell="K22" sqref="K22"/>
    </sheetView>
  </sheetViews>
  <sheetFormatPr defaultColWidth="9.140625" defaultRowHeight="12.75"/>
  <cols>
    <col min="1" max="1" width="29.7109375" style="910" customWidth="1"/>
    <col min="2" max="2" width="9.7109375" style="910" customWidth="1"/>
    <col min="3" max="3" width="9.5703125" style="910" customWidth="1"/>
    <col min="4" max="4" width="9" style="910" customWidth="1"/>
    <col min="5" max="5" width="11.7109375" style="912" customWidth="1"/>
    <col min="6" max="6" width="9.140625" style="910" customWidth="1"/>
    <col min="7" max="7" width="8.85546875" style="910" customWidth="1"/>
    <col min="8" max="8" width="7.5703125" style="910" customWidth="1"/>
    <col min="9" max="9" width="12.140625" style="912" customWidth="1"/>
    <col min="10" max="10" width="9.42578125" style="910" customWidth="1"/>
    <col min="11" max="11" width="8.7109375" style="910" customWidth="1"/>
    <col min="12" max="12" width="8" style="910" customWidth="1"/>
    <col min="13" max="14" width="7.7109375" style="911" customWidth="1"/>
    <col min="15" max="15" width="11" style="910" hidden="1" customWidth="1"/>
    <col min="16" max="16" width="10.5703125" style="910" hidden="1" customWidth="1"/>
    <col min="17" max="17" width="9.28515625" style="910" hidden="1" customWidth="1"/>
    <col min="18" max="16384" width="9.140625" style="910"/>
  </cols>
  <sheetData>
    <row r="1" spans="1:17" s="936" customFormat="1" ht="17.25" customHeight="1" thickBot="1">
      <c r="A1" s="1477" t="str">
        <f>[3]Tables!A55</f>
        <v>Table 54: Scheme-wise Resource Mobilisation and Assets under Management by Mutual Funds (` crore)</v>
      </c>
      <c r="B1" s="1477"/>
      <c r="C1" s="1477"/>
      <c r="D1" s="1477"/>
      <c r="E1" s="1477"/>
      <c r="F1" s="1477"/>
      <c r="G1" s="1477"/>
      <c r="H1" s="1477"/>
      <c r="I1" s="1477"/>
      <c r="J1" s="1477"/>
      <c r="K1" s="1477"/>
      <c r="L1" s="1477"/>
      <c r="M1" s="1139"/>
      <c r="N1" s="1139"/>
    </row>
    <row r="2" spans="1:17" s="936" customFormat="1" ht="13.5" customHeight="1">
      <c r="A2" s="1478" t="s">
        <v>627</v>
      </c>
      <c r="B2" s="1480" t="s">
        <v>269</v>
      </c>
      <c r="C2" s="1481"/>
      <c r="D2" s="1481"/>
      <c r="E2" s="1482"/>
      <c r="F2" s="1483" t="s">
        <v>270</v>
      </c>
      <c r="G2" s="1474"/>
      <c r="H2" s="1475"/>
      <c r="I2" s="938"/>
      <c r="J2" s="1483">
        <v>42767</v>
      </c>
      <c r="K2" s="1474"/>
      <c r="L2" s="1475"/>
      <c r="M2" s="937"/>
      <c r="N2" s="937"/>
      <c r="O2" s="1473" t="s">
        <v>764</v>
      </c>
      <c r="P2" s="1474"/>
      <c r="Q2" s="1475"/>
    </row>
    <row r="3" spans="1:17" s="933" customFormat="1" ht="25.5">
      <c r="A3" s="1479"/>
      <c r="B3" s="1084" t="s">
        <v>610</v>
      </c>
      <c r="C3" s="1084" t="s">
        <v>609</v>
      </c>
      <c r="D3" s="1083" t="s">
        <v>608</v>
      </c>
      <c r="E3" s="935" t="s">
        <v>756</v>
      </c>
      <c r="F3" s="1084" t="s">
        <v>610</v>
      </c>
      <c r="G3" s="1084" t="s">
        <v>609</v>
      </c>
      <c r="H3" s="1083" t="s">
        <v>608</v>
      </c>
      <c r="I3" s="935" t="s">
        <v>756</v>
      </c>
      <c r="J3" s="1084" t="s">
        <v>610</v>
      </c>
      <c r="K3" s="1084" t="s">
        <v>609</v>
      </c>
      <c r="L3" s="1083" t="s">
        <v>608</v>
      </c>
      <c r="M3" s="934"/>
      <c r="N3" s="934"/>
      <c r="O3" s="1084" t="s">
        <v>610</v>
      </c>
      <c r="P3" s="1084" t="s">
        <v>609</v>
      </c>
      <c r="Q3" s="1083" t="s">
        <v>608</v>
      </c>
    </row>
    <row r="4" spans="1:17" s="915" customFormat="1" ht="30" customHeight="1">
      <c r="A4" s="932" t="s">
        <v>626</v>
      </c>
      <c r="B4" s="923">
        <f>SUM(B5:B9)</f>
        <v>13518544.74</v>
      </c>
      <c r="C4" s="923">
        <f t="shared" ref="C4:H4" si="0">SUM(C5:C9)</f>
        <v>13551552.760000002</v>
      </c>
      <c r="D4" s="929">
        <f t="shared" si="0"/>
        <v>33008.03</v>
      </c>
      <c r="E4" s="929">
        <f t="shared" si="0"/>
        <v>782899.57000000007</v>
      </c>
      <c r="F4" s="923">
        <f t="shared" si="0"/>
        <v>15070850.586571293</v>
      </c>
      <c r="G4" s="923">
        <f>SUM(G5:G9)</f>
        <v>15356527.836868433</v>
      </c>
      <c r="H4" s="929">
        <f t="shared" si="0"/>
        <v>285677.25029714033</v>
      </c>
      <c r="I4" s="923">
        <f>SUM(I5:I9)</f>
        <v>1144145.9402095426</v>
      </c>
      <c r="J4" s="923">
        <f>SUM(J5:J9)</f>
        <v>1322609.289999078</v>
      </c>
      <c r="K4" s="923">
        <f>SUM(K5:K9)</f>
        <v>1340977.7310533151</v>
      </c>
      <c r="L4" s="929">
        <f>SUM(L5:L9)</f>
        <v>18368.441054236915</v>
      </c>
      <c r="M4" s="928"/>
      <c r="N4" s="928"/>
      <c r="O4" s="923">
        <f t="shared" ref="O4" si="1">SUM(O5:O9)</f>
        <v>13748241.296572214</v>
      </c>
      <c r="P4" s="923">
        <f>SUM(P5:P9)</f>
        <v>14015550.105815118</v>
      </c>
      <c r="Q4" s="929">
        <f t="shared" ref="Q4" si="2">SUM(Q5:Q9)</f>
        <v>267308.80924290343</v>
      </c>
    </row>
    <row r="5" spans="1:17" s="930" customFormat="1" ht="15.75">
      <c r="A5" s="927" t="s">
        <v>625</v>
      </c>
      <c r="B5" s="926">
        <v>12992930.449999999</v>
      </c>
      <c r="C5" s="926">
        <v>13010038.91</v>
      </c>
      <c r="D5" s="926">
        <v>17108.46</v>
      </c>
      <c r="E5" s="920">
        <v>199403.71</v>
      </c>
      <c r="F5" s="920">
        <v>14453105.184089266</v>
      </c>
      <c r="G5" s="920">
        <v>14564078.29329402</v>
      </c>
      <c r="H5" s="922">
        <v>110973.10920475423</v>
      </c>
      <c r="I5" s="920">
        <v>331776.69882347464</v>
      </c>
      <c r="J5" s="920">
        <f>F5-O5</f>
        <v>1277052.7313523553</v>
      </c>
      <c r="K5" s="920">
        <f t="shared" ref="K5:L9" si="3">G5-P5</f>
        <v>1285279.7716782074</v>
      </c>
      <c r="L5" s="920">
        <f t="shared" si="3"/>
        <v>8227.040325852111</v>
      </c>
      <c r="M5" s="925"/>
      <c r="N5" s="925"/>
      <c r="O5" s="920">
        <v>13176052.45273691</v>
      </c>
      <c r="P5" s="920">
        <v>13278798.521615813</v>
      </c>
      <c r="Q5" s="922">
        <v>102746.06887890212</v>
      </c>
    </row>
    <row r="6" spans="1:17" s="930" customFormat="1" ht="15.75">
      <c r="A6" s="927" t="s">
        <v>624</v>
      </c>
      <c r="B6" s="926">
        <v>12399.33</v>
      </c>
      <c r="C6" s="926">
        <v>13158.46</v>
      </c>
      <c r="D6" s="926">
        <v>759.13</v>
      </c>
      <c r="E6" s="920">
        <v>16306.16</v>
      </c>
      <c r="F6" s="920">
        <v>13908.458142523898</v>
      </c>
      <c r="G6" s="920">
        <v>11732.89148066017</v>
      </c>
      <c r="H6" s="922">
        <v>-2175.5666618637279</v>
      </c>
      <c r="I6" s="920">
        <v>15799.245769408357</v>
      </c>
      <c r="J6" s="920">
        <f t="shared" ref="J6:J9" si="4">F6-O6</f>
        <v>1201.5530401682699</v>
      </c>
      <c r="K6" s="920">
        <f t="shared" si="3"/>
        <v>479.09410034691246</v>
      </c>
      <c r="L6" s="920">
        <f t="shared" si="3"/>
        <v>-722.45893982135749</v>
      </c>
      <c r="M6" s="925"/>
      <c r="N6" s="925"/>
      <c r="O6" s="920">
        <v>12706.905102355628</v>
      </c>
      <c r="P6" s="920">
        <v>11253.797380313257</v>
      </c>
      <c r="Q6" s="922">
        <v>-1453.1077220423704</v>
      </c>
    </row>
    <row r="7" spans="1:17" s="930" customFormat="1" ht="15.75">
      <c r="A7" s="927" t="s">
        <v>623</v>
      </c>
      <c r="B7" s="926">
        <v>513214.96</v>
      </c>
      <c r="C7" s="926">
        <v>527952.89</v>
      </c>
      <c r="D7" s="926">
        <v>14737.94</v>
      </c>
      <c r="E7" s="920">
        <v>565459.56000000006</v>
      </c>
      <c r="F7" s="920">
        <v>603836.9443395033</v>
      </c>
      <c r="G7" s="920">
        <v>780716.65209375322</v>
      </c>
      <c r="H7" s="922">
        <v>176879.70775424986</v>
      </c>
      <c r="I7" s="920">
        <v>794679.25514683395</v>
      </c>
      <c r="J7" s="920">
        <f t="shared" si="4"/>
        <v>44355.005606554332</v>
      </c>
      <c r="K7" s="920">
        <f t="shared" si="3"/>
        <v>55218.865274760523</v>
      </c>
      <c r="L7" s="920">
        <f t="shared" si="3"/>
        <v>10863.859668206162</v>
      </c>
      <c r="M7" s="925"/>
      <c r="N7" s="925"/>
      <c r="O7" s="920">
        <v>559481.93873294897</v>
      </c>
      <c r="P7" s="920">
        <v>725497.7868189927</v>
      </c>
      <c r="Q7" s="922">
        <v>166015.8480860437</v>
      </c>
    </row>
    <row r="8" spans="1:17" s="930" customFormat="1" ht="15.75">
      <c r="A8" s="927" t="s">
        <v>622</v>
      </c>
      <c r="B8" s="926">
        <v>0</v>
      </c>
      <c r="C8" s="926">
        <v>0</v>
      </c>
      <c r="D8" s="926">
        <v>0</v>
      </c>
      <c r="E8" s="920">
        <v>0</v>
      </c>
      <c r="F8" s="920">
        <v>0</v>
      </c>
      <c r="G8" s="920">
        <v>0</v>
      </c>
      <c r="H8" s="922">
        <v>0</v>
      </c>
      <c r="I8" s="920">
        <v>0</v>
      </c>
      <c r="J8" s="920">
        <f t="shared" si="4"/>
        <v>0</v>
      </c>
      <c r="K8" s="920">
        <f t="shared" si="3"/>
        <v>0</v>
      </c>
      <c r="L8" s="920">
        <f t="shared" si="3"/>
        <v>0</v>
      </c>
      <c r="M8" s="925"/>
      <c r="N8" s="925"/>
      <c r="O8" s="920">
        <v>0</v>
      </c>
      <c r="P8" s="920">
        <v>0</v>
      </c>
      <c r="Q8" s="922">
        <v>0</v>
      </c>
    </row>
    <row r="9" spans="1:17" s="930" customFormat="1" ht="15.75">
      <c r="A9" s="927" t="s">
        <v>621</v>
      </c>
      <c r="B9" s="926">
        <v>0</v>
      </c>
      <c r="C9" s="926">
        <v>402.5</v>
      </c>
      <c r="D9" s="926">
        <v>402.5</v>
      </c>
      <c r="E9" s="920">
        <v>1730.14</v>
      </c>
      <c r="F9" s="920">
        <v>0</v>
      </c>
      <c r="G9" s="920">
        <v>0</v>
      </c>
      <c r="H9" s="922">
        <v>0</v>
      </c>
      <c r="I9" s="920">
        <v>1890.7404698257355</v>
      </c>
      <c r="J9" s="920">
        <f t="shared" si="4"/>
        <v>0</v>
      </c>
      <c r="K9" s="920">
        <f t="shared" si="3"/>
        <v>0</v>
      </c>
      <c r="L9" s="920">
        <f t="shared" si="3"/>
        <v>0</v>
      </c>
      <c r="M9" s="925"/>
      <c r="N9" s="925"/>
      <c r="O9" s="920">
        <v>0</v>
      </c>
      <c r="P9" s="920">
        <v>0</v>
      </c>
      <c r="Q9" s="922">
        <v>0</v>
      </c>
    </row>
    <row r="10" spans="1:17" s="915" customFormat="1" ht="25.5" customHeight="1">
      <c r="A10" s="931" t="s">
        <v>620</v>
      </c>
      <c r="B10" s="923">
        <f>SUM(B11:B12)</f>
        <v>91249.38</v>
      </c>
      <c r="C10" s="923">
        <f t="shared" ref="C10:L10" si="5">SUM(C11:C12)</f>
        <v>165275.72</v>
      </c>
      <c r="D10" s="929">
        <f t="shared" si="5"/>
        <v>74026.34</v>
      </c>
      <c r="E10" s="922">
        <f t="shared" si="5"/>
        <v>386403.01</v>
      </c>
      <c r="F10" s="923">
        <f t="shared" si="5"/>
        <v>127702.88246307812</v>
      </c>
      <c r="G10" s="923">
        <f>SUM(G11:G12)</f>
        <v>189854.02904776167</v>
      </c>
      <c r="H10" s="923">
        <f t="shared" si="5"/>
        <v>62151.14658468352</v>
      </c>
      <c r="I10" s="923">
        <f t="shared" si="5"/>
        <v>520020.30911842163</v>
      </c>
      <c r="J10" s="923">
        <f t="shared" si="5"/>
        <v>14369.361328376533</v>
      </c>
      <c r="K10" s="923">
        <f t="shared" si="5"/>
        <v>20832.190172309187</v>
      </c>
      <c r="L10" s="929">
        <f t="shared" si="5"/>
        <v>6462.8288439326479</v>
      </c>
      <c r="M10" s="928"/>
      <c r="N10" s="928"/>
      <c r="O10" s="923">
        <f t="shared" ref="O10" si="6">SUM(O11:O12)</f>
        <v>113333.52113470159</v>
      </c>
      <c r="P10" s="923">
        <f>SUM(P11:P12)</f>
        <v>169021.83887545246</v>
      </c>
      <c r="Q10" s="923">
        <f t="shared" ref="Q10" si="7">SUM(Q11:Q12)</f>
        <v>55688.317740750877</v>
      </c>
    </row>
    <row r="11" spans="1:17" s="930" customFormat="1" ht="15.75">
      <c r="A11" s="927" t="s">
        <v>619</v>
      </c>
      <c r="B11" s="926">
        <v>3566.16</v>
      </c>
      <c r="C11" s="926">
        <v>9980.7099999999991</v>
      </c>
      <c r="D11" s="926">
        <v>6414.55</v>
      </c>
      <c r="E11" s="920">
        <v>41695.93</v>
      </c>
      <c r="F11" s="920">
        <v>3705.1963751145731</v>
      </c>
      <c r="G11" s="920">
        <v>10895.435070946829</v>
      </c>
      <c r="H11" s="922">
        <v>7190.2386958322568</v>
      </c>
      <c r="I11" s="920">
        <v>56723.550059621193</v>
      </c>
      <c r="J11" s="920">
        <f>F11-O11</f>
        <v>407.43623680895325</v>
      </c>
      <c r="K11" s="920">
        <f t="shared" ref="K11:L13" si="8">G11-P11</f>
        <v>1403.6629194953875</v>
      </c>
      <c r="L11" s="920">
        <f t="shared" si="8"/>
        <v>996.22668268643429</v>
      </c>
      <c r="M11" s="925"/>
      <c r="N11" s="925"/>
      <c r="O11" s="920">
        <v>3297.7601383056199</v>
      </c>
      <c r="P11" s="920">
        <v>9491.7721514514415</v>
      </c>
      <c r="Q11" s="922">
        <v>6194.0120131458225</v>
      </c>
    </row>
    <row r="12" spans="1:17" s="930" customFormat="1" ht="15.75">
      <c r="A12" s="927" t="s">
        <v>618</v>
      </c>
      <c r="B12" s="926">
        <v>87683.22</v>
      </c>
      <c r="C12" s="926">
        <v>155295.01</v>
      </c>
      <c r="D12" s="926">
        <v>67611.789999999994</v>
      </c>
      <c r="E12" s="920">
        <v>344707.08</v>
      </c>
      <c r="F12" s="920">
        <v>123997.68608796355</v>
      </c>
      <c r="G12" s="920">
        <v>178958.59397681482</v>
      </c>
      <c r="H12" s="922">
        <v>54960.907888851267</v>
      </c>
      <c r="I12" s="926">
        <v>463296.75905880041</v>
      </c>
      <c r="J12" s="920">
        <f>F12-O12</f>
        <v>13961.92509156758</v>
      </c>
      <c r="K12" s="920">
        <f t="shared" si="8"/>
        <v>19428.527252813801</v>
      </c>
      <c r="L12" s="920">
        <f t="shared" si="8"/>
        <v>5466.6021612462137</v>
      </c>
      <c r="M12" s="925"/>
      <c r="N12" s="925"/>
      <c r="O12" s="920">
        <v>110035.76099639597</v>
      </c>
      <c r="P12" s="920">
        <v>159530.06672400102</v>
      </c>
      <c r="Q12" s="922">
        <v>49494.305727605053</v>
      </c>
    </row>
    <row r="13" spans="1:17" s="915" customFormat="1" ht="15.75">
      <c r="A13" s="924" t="s">
        <v>617</v>
      </c>
      <c r="B13" s="923">
        <v>8744.35</v>
      </c>
      <c r="C13" s="923">
        <v>28486.74</v>
      </c>
      <c r="D13" s="923">
        <v>19742.39</v>
      </c>
      <c r="E13" s="922">
        <v>39145.79</v>
      </c>
      <c r="F13" s="922">
        <v>11068.736144362258</v>
      </c>
      <c r="G13" s="922">
        <v>41727.245063994735</v>
      </c>
      <c r="H13" s="922">
        <v>30658.508919632477</v>
      </c>
      <c r="I13" s="922">
        <v>77125.350761500362</v>
      </c>
      <c r="J13" s="920">
        <f>F13-O13</f>
        <v>1175.2383224617952</v>
      </c>
      <c r="K13" s="920">
        <f t="shared" si="8"/>
        <v>5737.272273761002</v>
      </c>
      <c r="L13" s="920">
        <f t="shared" si="8"/>
        <v>4562.0339512992068</v>
      </c>
      <c r="M13" s="921"/>
      <c r="N13" s="921"/>
      <c r="O13" s="922">
        <v>9893.4978219004624</v>
      </c>
      <c r="P13" s="922">
        <v>35989.972790233733</v>
      </c>
      <c r="Q13" s="922">
        <v>26096.47496833327</v>
      </c>
    </row>
    <row r="14" spans="1:17" s="915" customFormat="1" ht="15.75">
      <c r="A14" s="924" t="s">
        <v>616</v>
      </c>
      <c r="B14" s="923">
        <f>SUM(B15:B16)</f>
        <v>12144.96</v>
      </c>
      <c r="C14" s="923">
        <f t="shared" ref="C14:L14" si="9">SUM(C15:C16)</f>
        <v>19966.310000000001</v>
      </c>
      <c r="D14" s="929">
        <f t="shared" si="9"/>
        <v>7821.34</v>
      </c>
      <c r="E14" s="922">
        <f t="shared" si="9"/>
        <v>22408.18</v>
      </c>
      <c r="F14" s="923">
        <f t="shared" si="9"/>
        <v>14633.60923950024</v>
      </c>
      <c r="G14" s="923">
        <f t="shared" si="9"/>
        <v>34393.883851142367</v>
      </c>
      <c r="H14" s="923">
        <f t="shared" si="9"/>
        <v>19760.274611642129</v>
      </c>
      <c r="I14" s="923">
        <f>SUM(I15:I16)</f>
        <v>45913.314664526129</v>
      </c>
      <c r="J14" s="923">
        <f t="shared" si="9"/>
        <v>2017.438606828578</v>
      </c>
      <c r="K14" s="923">
        <f t="shared" si="9"/>
        <v>2901.7226638600068</v>
      </c>
      <c r="L14" s="929">
        <f t="shared" si="9"/>
        <v>884.28405703143244</v>
      </c>
      <c r="M14" s="928"/>
      <c r="N14" s="928"/>
      <c r="O14" s="923">
        <f t="shared" ref="O14:Q14" si="10">SUM(O15:O16)</f>
        <v>12616.170632671663</v>
      </c>
      <c r="P14" s="923">
        <f t="shared" si="10"/>
        <v>31492.16118728236</v>
      </c>
      <c r="Q14" s="923">
        <f t="shared" si="10"/>
        <v>18875.990554610697</v>
      </c>
    </row>
    <row r="15" spans="1:17" s="915" customFormat="1" ht="15.75">
      <c r="A15" s="927" t="s">
        <v>615</v>
      </c>
      <c r="B15" s="926">
        <v>930.91</v>
      </c>
      <c r="C15" s="926">
        <v>28.25</v>
      </c>
      <c r="D15" s="926">
        <v>-902.67</v>
      </c>
      <c r="E15" s="920">
        <v>6345.57</v>
      </c>
      <c r="F15" s="920">
        <v>779.90593204184233</v>
      </c>
      <c r="G15" s="920">
        <v>85.128719469000018</v>
      </c>
      <c r="H15" s="922">
        <v>-694.77721257284236</v>
      </c>
      <c r="I15" s="920">
        <v>5766.1723759832175</v>
      </c>
      <c r="J15" s="920">
        <f>F15-O15</f>
        <v>47.222995024577699</v>
      </c>
      <c r="K15" s="920">
        <f t="shared" ref="K15:L17" si="11">G15-P15</f>
        <v>0.81886879999998996</v>
      </c>
      <c r="L15" s="920">
        <f t="shared" si="11"/>
        <v>-46.404126224577794</v>
      </c>
      <c r="M15" s="925"/>
      <c r="N15" s="925"/>
      <c r="O15" s="920">
        <v>732.68293701726463</v>
      </c>
      <c r="P15" s="920">
        <v>84.309850669000028</v>
      </c>
      <c r="Q15" s="922">
        <v>-648.37308634826456</v>
      </c>
    </row>
    <row r="16" spans="1:17" s="915" customFormat="1" ht="15.75">
      <c r="A16" s="927" t="s">
        <v>614</v>
      </c>
      <c r="B16" s="926">
        <v>11214.05</v>
      </c>
      <c r="C16" s="926">
        <v>19938.060000000001</v>
      </c>
      <c r="D16" s="926">
        <v>8724.01</v>
      </c>
      <c r="E16" s="920">
        <v>16062.61</v>
      </c>
      <c r="F16" s="920">
        <v>13853.703307458398</v>
      </c>
      <c r="G16" s="920">
        <v>34308.755131673366</v>
      </c>
      <c r="H16" s="922">
        <v>20455.05182421497</v>
      </c>
      <c r="I16" s="920">
        <v>40147.142288542913</v>
      </c>
      <c r="J16" s="920">
        <f t="shared" ref="J16:J17" si="12">F16-O16</f>
        <v>1970.2156118040002</v>
      </c>
      <c r="K16" s="920">
        <f t="shared" si="11"/>
        <v>2900.9037950600068</v>
      </c>
      <c r="L16" s="920">
        <f t="shared" si="11"/>
        <v>930.68818325601023</v>
      </c>
      <c r="M16" s="925"/>
      <c r="N16" s="925"/>
      <c r="O16" s="920">
        <v>11883.487695654398</v>
      </c>
      <c r="P16" s="920">
        <v>31407.851336613359</v>
      </c>
      <c r="Q16" s="922">
        <v>19524.36364095896</v>
      </c>
    </row>
    <row r="17" spans="1:17" s="915" customFormat="1" ht="18.75" customHeight="1">
      <c r="A17" s="924" t="s">
        <v>613</v>
      </c>
      <c r="B17" s="923">
        <v>691.1</v>
      </c>
      <c r="C17" s="923">
        <v>273.54000000000002</v>
      </c>
      <c r="D17" s="923">
        <v>-417.56</v>
      </c>
      <c r="E17" s="922">
        <v>1966.97</v>
      </c>
      <c r="F17" s="922">
        <v>637.21793939250961</v>
      </c>
      <c r="G17" s="922">
        <v>321.87707247186296</v>
      </c>
      <c r="H17" s="922">
        <v>-315.34086692064665</v>
      </c>
      <c r="I17" s="922">
        <v>1842.1023949216119</v>
      </c>
      <c r="J17" s="920">
        <f t="shared" si="12"/>
        <v>47.267062502977637</v>
      </c>
      <c r="K17" s="920">
        <f t="shared" si="11"/>
        <v>42.846126221238535</v>
      </c>
      <c r="L17" s="920">
        <f t="shared" si="11"/>
        <v>-4.4209362817391025</v>
      </c>
      <c r="M17" s="921"/>
      <c r="N17" s="921"/>
      <c r="O17" s="922">
        <v>589.95087688953197</v>
      </c>
      <c r="P17" s="922">
        <v>279.03094625062442</v>
      </c>
      <c r="Q17" s="922">
        <v>-310.91993063890754</v>
      </c>
    </row>
    <row r="18" spans="1:17" s="915" customFormat="1" ht="16.5" thickBot="1">
      <c r="A18" s="919" t="s">
        <v>612</v>
      </c>
      <c r="B18" s="918">
        <f>SUM(B17,B14,B13,B10,B4)</f>
        <v>13631374.529999999</v>
      </c>
      <c r="C18" s="918">
        <f t="shared" ref="C18:G18" si="13">SUM(C17,C14,C13,C10,C4)</f>
        <v>13765555.070000002</v>
      </c>
      <c r="D18" s="917">
        <f t="shared" si="13"/>
        <v>134180.53999999998</v>
      </c>
      <c r="E18" s="917">
        <f>SUM(E17,E14,E13,E10,E4)</f>
        <v>1232823.52</v>
      </c>
      <c r="F18" s="918">
        <f t="shared" si="13"/>
        <v>15224893.032357626</v>
      </c>
      <c r="G18" s="918">
        <f t="shared" si="13"/>
        <v>15622824.871903803</v>
      </c>
      <c r="H18" s="917">
        <f>SUM(H17,H14,H13,H10,H4)</f>
        <v>397931.83954617783</v>
      </c>
      <c r="I18" s="918">
        <f>SUM(I4,I10,I13,I14,I17)</f>
        <v>1789047.0171489124</v>
      </c>
      <c r="J18" s="918">
        <f>J17+J14+J13+J10+J4</f>
        <v>1340218.5953192478</v>
      </c>
      <c r="K18" s="918">
        <f>K17+K14+K13+K10+K4</f>
        <v>1370491.7622894666</v>
      </c>
      <c r="L18" s="917">
        <f>L17+L14+L13+L10+L4</f>
        <v>30273.166970218463</v>
      </c>
      <c r="M18" s="916"/>
      <c r="N18" s="916"/>
      <c r="O18" s="918">
        <f t="shared" ref="O18:P18" si="14">SUM(O17,O14,O13,O10,O4)</f>
        <v>13884674.437038377</v>
      </c>
      <c r="P18" s="918">
        <f t="shared" si="14"/>
        <v>14252333.109614337</v>
      </c>
      <c r="Q18" s="917">
        <f>SUM(Q17,Q14,Q13,Q10,Q4)</f>
        <v>367658.67257595935</v>
      </c>
    </row>
    <row r="19" spans="1:17">
      <c r="A19" s="1476" t="str">
        <f>'[3]1'!A43</f>
        <v>$ indicates as on February 28, 2017.</v>
      </c>
      <c r="B19" s="1476"/>
    </row>
    <row r="20" spans="1:17">
      <c r="A20" s="914" t="s">
        <v>90</v>
      </c>
      <c r="G20" s="910" t="s">
        <v>235</v>
      </c>
      <c r="K20" s="910" t="s">
        <v>235</v>
      </c>
    </row>
    <row r="21" spans="1:17">
      <c r="B21" s="913"/>
    </row>
    <row r="22" spans="1:17">
      <c r="B22" s="913"/>
    </row>
    <row r="23" spans="1:17">
      <c r="B23" s="913"/>
    </row>
  </sheetData>
  <mergeCells count="7">
    <mergeCell ref="O2:Q2"/>
    <mergeCell ref="A19:B19"/>
    <mergeCell ref="A1:L1"/>
    <mergeCell ref="A2:A3"/>
    <mergeCell ref="B2:E2"/>
    <mergeCell ref="F2:H2"/>
    <mergeCell ref="J2:L2"/>
  </mergeCells>
  <pageMargins left="0.75" right="0.75" top="1" bottom="1" header="0.5" footer="0.5"/>
  <pageSetup scale="83" orientation="landscape" r:id="rId1"/>
  <headerFooter alignWithMargins="0"/>
</worksheet>
</file>

<file path=xl/worksheets/sheet56.xml><?xml version="1.0" encoding="utf-8"?>
<worksheet xmlns="http://schemas.openxmlformats.org/spreadsheetml/2006/main" xmlns:r="http://schemas.openxmlformats.org/officeDocument/2006/relationships">
  <sheetPr>
    <tabColor rgb="FF92D050"/>
  </sheetPr>
  <dimension ref="A1:AD27"/>
  <sheetViews>
    <sheetView workbookViewId="0">
      <selection activeCell="K22" sqref="K22"/>
    </sheetView>
  </sheetViews>
  <sheetFormatPr defaultColWidth="9.140625" defaultRowHeight="12.75"/>
  <cols>
    <col min="1" max="1" width="41.28515625" style="903" customWidth="1"/>
    <col min="2" max="2" width="6" style="903" customWidth="1"/>
    <col min="3" max="4" width="7" style="903" customWidth="1"/>
    <col min="5" max="5" width="6" style="903" customWidth="1"/>
    <col min="6" max="6" width="10" style="903" customWidth="1"/>
    <col min="7" max="8" width="8.140625" style="903" customWidth="1"/>
    <col min="9" max="9" width="11" style="903" customWidth="1"/>
    <col min="10" max="13" width="7.28515625" style="903" customWidth="1"/>
    <col min="14" max="14" width="9.28515625" style="903" customWidth="1"/>
    <col min="15" max="15" width="8.140625" style="903" customWidth="1"/>
    <col min="16" max="16" width="7.28515625" style="903" customWidth="1"/>
    <col min="17" max="17" width="9.28515625" style="903" customWidth="1"/>
    <col min="18" max="18" width="8.42578125" style="903" customWidth="1"/>
    <col min="19" max="19" width="12.7109375" style="903" customWidth="1"/>
    <col min="20" max="20" width="11.140625" style="903" customWidth="1"/>
    <col min="21" max="22" width="10.42578125" style="903" customWidth="1"/>
    <col min="23" max="23" width="9.140625" style="903"/>
    <col min="24" max="24" width="9.42578125" style="903" customWidth="1"/>
    <col min="25" max="27" width="9.140625" style="903"/>
    <col min="28" max="28" width="10.5703125" style="903" bestFit="1" customWidth="1"/>
    <col min="29" max="16384" width="9.140625" style="903"/>
  </cols>
  <sheetData>
    <row r="1" spans="1:30" s="42" customFormat="1" ht="15.75" customHeight="1" thickBot="1">
      <c r="A1" s="1464" t="str">
        <f>[3]Tables!$A$56</f>
        <v xml:space="preserve">Table 55: Number of Schemes and Folios by Investment Objective           </v>
      </c>
      <c r="B1" s="1464"/>
      <c r="C1" s="1464"/>
      <c r="D1" s="1464"/>
      <c r="E1" s="1464"/>
      <c r="F1" s="1464"/>
      <c r="G1" s="1464"/>
      <c r="H1" s="1464"/>
      <c r="I1" s="1464"/>
      <c r="J1" s="1464"/>
      <c r="K1" s="1464"/>
      <c r="L1" s="1464"/>
      <c r="M1" s="1464"/>
      <c r="N1" s="1464"/>
      <c r="O1" s="1464"/>
      <c r="P1" s="1464"/>
      <c r="Q1" s="1464"/>
    </row>
    <row r="2" spans="1:30" s="42" customFormat="1" ht="13.5" customHeight="1">
      <c r="A2" s="1484" t="s">
        <v>627</v>
      </c>
      <c r="B2" s="1483" t="s">
        <v>269</v>
      </c>
      <c r="C2" s="1474"/>
      <c r="D2" s="1474"/>
      <c r="E2" s="1474"/>
      <c r="F2" s="1474"/>
      <c r="G2" s="1474"/>
      <c r="H2" s="1474"/>
      <c r="I2" s="1475"/>
      <c r="J2" s="1483" t="s">
        <v>270</v>
      </c>
      <c r="K2" s="1474"/>
      <c r="L2" s="1474"/>
      <c r="M2" s="1474"/>
      <c r="N2" s="1474"/>
      <c r="O2" s="1474"/>
      <c r="P2" s="1474"/>
      <c r="Q2" s="1475"/>
      <c r="T2" s="69"/>
      <c r="U2" s="69"/>
      <c r="V2" s="69"/>
    </row>
    <row r="3" spans="1:30" s="42" customFormat="1" ht="13.5" customHeight="1">
      <c r="A3" s="1485"/>
      <c r="B3" s="1487" t="s">
        <v>633</v>
      </c>
      <c r="C3" s="1488"/>
      <c r="D3" s="1488"/>
      <c r="E3" s="1489"/>
      <c r="F3" s="1487" t="s">
        <v>632</v>
      </c>
      <c r="G3" s="1488"/>
      <c r="H3" s="1488"/>
      <c r="I3" s="1490"/>
      <c r="J3" s="1487" t="s">
        <v>633</v>
      </c>
      <c r="K3" s="1488"/>
      <c r="L3" s="1488"/>
      <c r="M3" s="1489"/>
      <c r="N3" s="1222" t="s">
        <v>632</v>
      </c>
      <c r="O3" s="1491"/>
      <c r="P3" s="1491"/>
      <c r="Q3" s="1492"/>
      <c r="T3" s="69"/>
      <c r="U3" s="69"/>
      <c r="V3" s="69"/>
    </row>
    <row r="4" spans="1:30" s="69" customFormat="1" ht="15" customHeight="1">
      <c r="A4" s="1486"/>
      <c r="B4" s="1126" t="s">
        <v>513</v>
      </c>
      <c r="C4" s="1126" t="s">
        <v>631</v>
      </c>
      <c r="D4" s="1126" t="s">
        <v>605</v>
      </c>
      <c r="E4" s="1126" t="s">
        <v>102</v>
      </c>
      <c r="F4" s="1126" t="s">
        <v>513</v>
      </c>
      <c r="G4" s="1126" t="s">
        <v>631</v>
      </c>
      <c r="H4" s="1126" t="s">
        <v>605</v>
      </c>
      <c r="I4" s="965" t="s">
        <v>102</v>
      </c>
      <c r="J4" s="1126" t="s">
        <v>513</v>
      </c>
      <c r="K4" s="1126" t="s">
        <v>631</v>
      </c>
      <c r="L4" s="1126" t="s">
        <v>605</v>
      </c>
      <c r="M4" s="1126" t="s">
        <v>102</v>
      </c>
      <c r="N4" s="1126" t="s">
        <v>513</v>
      </c>
      <c r="O4" s="1126" t="s">
        <v>631</v>
      </c>
      <c r="P4" s="1126" t="s">
        <v>605</v>
      </c>
      <c r="Q4" s="965" t="s">
        <v>102</v>
      </c>
      <c r="S4" s="42"/>
      <c r="T4" s="964"/>
      <c r="U4" s="964"/>
      <c r="V4" s="964"/>
    </row>
    <row r="5" spans="1:30" s="939" customFormat="1" ht="18.75">
      <c r="A5" s="963" t="s">
        <v>630</v>
      </c>
      <c r="B5" s="950">
        <f t="shared" ref="B5:Q5" si="0">SUM(B6:B10)</f>
        <v>355</v>
      </c>
      <c r="C5" s="950">
        <f t="shared" si="0"/>
        <v>1398</v>
      </c>
      <c r="D5" s="950">
        <f t="shared" si="0"/>
        <v>78</v>
      </c>
      <c r="E5" s="950">
        <f t="shared" si="0"/>
        <v>1831</v>
      </c>
      <c r="F5" s="950">
        <f t="shared" si="0"/>
        <v>7222545</v>
      </c>
      <c r="G5" s="950">
        <f t="shared" si="0"/>
        <v>1089531</v>
      </c>
      <c r="H5" s="950">
        <f t="shared" si="0"/>
        <v>11798</v>
      </c>
      <c r="I5" s="956">
        <f>SUM(I6:I10)</f>
        <v>8323874</v>
      </c>
      <c r="J5" s="950">
        <f t="shared" si="0"/>
        <v>348</v>
      </c>
      <c r="K5" s="950">
        <f t="shared" si="0"/>
        <v>1221</v>
      </c>
      <c r="L5" s="950">
        <f t="shared" si="0"/>
        <v>68</v>
      </c>
      <c r="M5" s="950">
        <f t="shared" si="0"/>
        <v>1637</v>
      </c>
      <c r="N5" s="950">
        <f t="shared" si="0"/>
        <v>8830149</v>
      </c>
      <c r="O5" s="950">
        <f t="shared" si="0"/>
        <v>1123482</v>
      </c>
      <c r="P5" s="950">
        <f t="shared" si="0"/>
        <v>9127</v>
      </c>
      <c r="Q5" s="956">
        <f t="shared" si="0"/>
        <v>9962758</v>
      </c>
      <c r="R5" s="961"/>
      <c r="S5" s="42"/>
      <c r="T5" s="42"/>
      <c r="U5" s="42"/>
      <c r="V5" s="42"/>
      <c r="X5" s="947"/>
      <c r="Y5" s="947"/>
      <c r="Z5" s="947"/>
      <c r="AB5" s="947"/>
      <c r="AC5" s="947"/>
      <c r="AD5" s="947"/>
    </row>
    <row r="6" spans="1:30" s="909" customFormat="1" ht="12" customHeight="1">
      <c r="A6" s="955" t="s">
        <v>625</v>
      </c>
      <c r="B6" s="953">
        <v>53</v>
      </c>
      <c r="C6" s="953">
        <v>0</v>
      </c>
      <c r="D6" s="953">
        <v>0</v>
      </c>
      <c r="E6" s="953">
        <v>53</v>
      </c>
      <c r="F6" s="953">
        <v>367194</v>
      </c>
      <c r="G6" s="953">
        <v>0</v>
      </c>
      <c r="H6" s="953">
        <v>0</v>
      </c>
      <c r="I6" s="952">
        <v>367194</v>
      </c>
      <c r="J6" s="954">
        <v>52</v>
      </c>
      <c r="K6" s="954">
        <v>0</v>
      </c>
      <c r="L6" s="954">
        <v>0</v>
      </c>
      <c r="M6" s="954">
        <v>52</v>
      </c>
      <c r="N6" s="953">
        <v>765509</v>
      </c>
      <c r="O6" s="953">
        <v>0</v>
      </c>
      <c r="P6" s="953">
        <v>0</v>
      </c>
      <c r="Q6" s="952">
        <v>765509</v>
      </c>
      <c r="R6" s="941"/>
      <c r="S6" s="42"/>
      <c r="T6" s="42"/>
      <c r="U6" s="42"/>
      <c r="V6" s="42"/>
      <c r="W6" s="947"/>
      <c r="X6" s="947"/>
      <c r="Y6" s="947"/>
      <c r="Z6" s="947"/>
      <c r="AB6" s="947"/>
      <c r="AC6" s="947"/>
      <c r="AD6" s="947"/>
    </row>
    <row r="7" spans="1:30" s="909" customFormat="1" ht="12" customHeight="1">
      <c r="A7" s="955" t="s">
        <v>624</v>
      </c>
      <c r="B7" s="953">
        <v>41</v>
      </c>
      <c r="C7" s="953">
        <v>0</v>
      </c>
      <c r="D7" s="953">
        <v>0</v>
      </c>
      <c r="E7" s="953">
        <v>41</v>
      </c>
      <c r="F7" s="953">
        <v>65164</v>
      </c>
      <c r="G7" s="953">
        <v>0</v>
      </c>
      <c r="H7" s="953">
        <v>0</v>
      </c>
      <c r="I7" s="952">
        <v>65164</v>
      </c>
      <c r="J7" s="954">
        <v>41</v>
      </c>
      <c r="K7" s="954">
        <v>0</v>
      </c>
      <c r="L7" s="954">
        <v>0</v>
      </c>
      <c r="M7" s="954">
        <v>41</v>
      </c>
      <c r="N7" s="953">
        <v>88021</v>
      </c>
      <c r="O7" s="953">
        <v>0</v>
      </c>
      <c r="P7" s="953">
        <v>0</v>
      </c>
      <c r="Q7" s="952">
        <v>88021</v>
      </c>
      <c r="R7" s="941"/>
      <c r="S7" s="42"/>
      <c r="T7" s="42"/>
      <c r="U7" s="42"/>
      <c r="V7" s="42"/>
      <c r="W7" s="947"/>
      <c r="X7" s="947"/>
      <c r="Y7" s="947"/>
      <c r="Z7" s="947"/>
      <c r="AB7" s="947"/>
      <c r="AC7" s="947"/>
      <c r="AD7" s="947"/>
    </row>
    <row r="8" spans="1:30" s="909" customFormat="1" ht="12" customHeight="1">
      <c r="A8" s="955" t="s">
        <v>623</v>
      </c>
      <c r="B8" s="953">
        <v>261</v>
      </c>
      <c r="C8" s="953">
        <v>1391</v>
      </c>
      <c r="D8" s="953">
        <v>78</v>
      </c>
      <c r="E8" s="953">
        <v>1730</v>
      </c>
      <c r="F8" s="953">
        <v>6790187</v>
      </c>
      <c r="G8" s="953">
        <v>1089483</v>
      </c>
      <c r="H8" s="953">
        <v>11798</v>
      </c>
      <c r="I8" s="952">
        <v>7891468</v>
      </c>
      <c r="J8" s="954">
        <v>255</v>
      </c>
      <c r="K8" s="954">
        <v>1214</v>
      </c>
      <c r="L8" s="954">
        <v>68</v>
      </c>
      <c r="M8" s="954">
        <v>1537</v>
      </c>
      <c r="N8" s="953">
        <v>7976619</v>
      </c>
      <c r="O8" s="953">
        <v>1123432</v>
      </c>
      <c r="P8" s="953">
        <v>9127</v>
      </c>
      <c r="Q8" s="952">
        <v>9109178</v>
      </c>
      <c r="R8" s="941"/>
      <c r="S8" s="42"/>
      <c r="T8" s="42"/>
      <c r="U8" s="42"/>
      <c r="V8" s="42"/>
      <c r="W8" s="947"/>
      <c r="X8" s="947"/>
      <c r="Y8" s="947"/>
      <c r="Z8" s="947"/>
      <c r="AB8" s="947"/>
      <c r="AC8" s="947"/>
      <c r="AD8" s="947"/>
    </row>
    <row r="9" spans="1:30" s="909" customFormat="1" ht="12" customHeight="1">
      <c r="A9" s="955" t="s">
        <v>622</v>
      </c>
      <c r="B9" s="953">
        <v>0</v>
      </c>
      <c r="C9" s="953">
        <v>0</v>
      </c>
      <c r="D9" s="953">
        <v>0</v>
      </c>
      <c r="E9" s="953">
        <v>0</v>
      </c>
      <c r="F9" s="953">
        <v>0</v>
      </c>
      <c r="G9" s="953">
        <v>0</v>
      </c>
      <c r="H9" s="953">
        <v>0</v>
      </c>
      <c r="I9" s="952">
        <v>0</v>
      </c>
      <c r="J9" s="954">
        <v>0</v>
      </c>
      <c r="K9" s="954">
        <v>0</v>
      </c>
      <c r="L9" s="954">
        <v>0</v>
      </c>
      <c r="M9" s="954">
        <v>0</v>
      </c>
      <c r="N9" s="953">
        <v>0</v>
      </c>
      <c r="O9" s="953">
        <v>0</v>
      </c>
      <c r="P9" s="953">
        <v>0</v>
      </c>
      <c r="Q9" s="952">
        <v>0</v>
      </c>
      <c r="R9" s="941"/>
      <c r="S9" s="42"/>
      <c r="T9" s="42"/>
      <c r="U9" s="42"/>
      <c r="V9" s="42"/>
      <c r="W9" s="947"/>
      <c r="X9" s="947"/>
      <c r="Y9" s="947"/>
      <c r="Z9" s="947"/>
      <c r="AB9" s="947"/>
      <c r="AC9" s="947"/>
      <c r="AD9" s="947"/>
    </row>
    <row r="10" spans="1:30" s="909" customFormat="1" ht="12" customHeight="1">
      <c r="A10" s="955" t="s">
        <v>621</v>
      </c>
      <c r="B10" s="953">
        <v>0</v>
      </c>
      <c r="C10" s="953">
        <v>7</v>
      </c>
      <c r="D10" s="953">
        <v>0</v>
      </c>
      <c r="E10" s="953">
        <v>7</v>
      </c>
      <c r="F10" s="953">
        <v>0</v>
      </c>
      <c r="G10" s="953">
        <v>48</v>
      </c>
      <c r="H10" s="953">
        <v>0</v>
      </c>
      <c r="I10" s="952">
        <v>48</v>
      </c>
      <c r="J10" s="954">
        <v>0</v>
      </c>
      <c r="K10" s="954">
        <v>7</v>
      </c>
      <c r="L10" s="954">
        <v>0</v>
      </c>
      <c r="M10" s="954">
        <v>7</v>
      </c>
      <c r="N10" s="953">
        <v>0</v>
      </c>
      <c r="O10" s="953">
        <v>50</v>
      </c>
      <c r="P10" s="953">
        <v>0</v>
      </c>
      <c r="Q10" s="952">
        <v>50</v>
      </c>
      <c r="R10" s="941"/>
      <c r="S10" s="42"/>
      <c r="T10" s="42"/>
      <c r="U10" s="42"/>
      <c r="V10" s="42"/>
      <c r="W10" s="947"/>
      <c r="X10" s="947"/>
      <c r="Y10" s="947"/>
      <c r="Z10" s="947"/>
      <c r="AB10" s="947"/>
      <c r="AC10" s="947"/>
      <c r="AD10" s="947"/>
    </row>
    <row r="11" spans="1:30" s="939" customFormat="1" ht="24.75" customHeight="1">
      <c r="A11" s="962" t="s">
        <v>620</v>
      </c>
      <c r="B11" s="950">
        <f t="shared" ref="B11:Q11" si="1">SUM(B12:B13)</f>
        <v>358</v>
      </c>
      <c r="C11" s="950">
        <f t="shared" si="1"/>
        <v>115</v>
      </c>
      <c r="D11" s="950">
        <f t="shared" si="1"/>
        <v>0</v>
      </c>
      <c r="E11" s="950">
        <f t="shared" si="1"/>
        <v>473</v>
      </c>
      <c r="F11" s="950">
        <f t="shared" si="1"/>
        <v>34522147</v>
      </c>
      <c r="G11" s="950">
        <f t="shared" si="1"/>
        <v>1502915</v>
      </c>
      <c r="H11" s="950">
        <f t="shared" si="1"/>
        <v>0</v>
      </c>
      <c r="I11" s="956">
        <f>SUM(I12:I13)</f>
        <v>36025062</v>
      </c>
      <c r="J11" s="950">
        <f t="shared" si="1"/>
        <v>358</v>
      </c>
      <c r="K11" s="950">
        <f t="shared" si="1"/>
        <v>123</v>
      </c>
      <c r="L11" s="950">
        <f t="shared" si="1"/>
        <v>0</v>
      </c>
      <c r="M11" s="950">
        <f t="shared" si="1"/>
        <v>481</v>
      </c>
      <c r="N11" s="950">
        <f t="shared" si="1"/>
        <v>38556747</v>
      </c>
      <c r="O11" s="950">
        <f t="shared" si="1"/>
        <v>1526621</v>
      </c>
      <c r="P11" s="950">
        <f t="shared" si="1"/>
        <v>0</v>
      </c>
      <c r="Q11" s="956">
        <f t="shared" si="1"/>
        <v>40083368</v>
      </c>
      <c r="R11" s="941"/>
      <c r="S11" s="42"/>
      <c r="T11" s="42"/>
      <c r="U11" s="42"/>
      <c r="V11" s="42"/>
      <c r="W11" s="961"/>
      <c r="X11" s="947"/>
      <c r="Y11" s="947"/>
      <c r="Z11" s="947"/>
      <c r="AB11" s="947"/>
      <c r="AC11" s="947"/>
      <c r="AD11" s="947"/>
    </row>
    <row r="12" spans="1:30" s="909" customFormat="1" ht="12.75" customHeight="1">
      <c r="A12" s="955" t="s">
        <v>619</v>
      </c>
      <c r="B12" s="953">
        <v>42</v>
      </c>
      <c r="C12" s="953">
        <v>18</v>
      </c>
      <c r="D12" s="953">
        <v>0</v>
      </c>
      <c r="E12" s="953">
        <v>60</v>
      </c>
      <c r="F12" s="953">
        <v>6661986</v>
      </c>
      <c r="G12" s="953">
        <v>616485</v>
      </c>
      <c r="H12" s="953">
        <v>0</v>
      </c>
      <c r="I12" s="952">
        <v>7278471</v>
      </c>
      <c r="J12" s="953">
        <v>43</v>
      </c>
      <c r="K12" s="953">
        <v>20</v>
      </c>
      <c r="L12" s="953">
        <v>0</v>
      </c>
      <c r="M12" s="954">
        <v>63</v>
      </c>
      <c r="N12" s="953">
        <v>7524356</v>
      </c>
      <c r="O12" s="953">
        <v>610864</v>
      </c>
      <c r="P12" s="953">
        <v>0</v>
      </c>
      <c r="Q12" s="952">
        <v>8135220</v>
      </c>
      <c r="R12" s="941"/>
      <c r="S12" s="42"/>
      <c r="T12" s="42"/>
      <c r="U12" s="42"/>
      <c r="V12" s="42"/>
      <c r="W12" s="947"/>
      <c r="X12" s="947"/>
      <c r="Y12" s="947"/>
      <c r="Z12" s="947"/>
      <c r="AB12" s="947"/>
      <c r="AC12" s="947"/>
      <c r="AD12" s="947"/>
    </row>
    <row r="13" spans="1:30" s="909" customFormat="1" ht="12.75" customHeight="1">
      <c r="A13" s="955" t="s">
        <v>618</v>
      </c>
      <c r="B13" s="953">
        <v>316</v>
      </c>
      <c r="C13" s="953">
        <v>97</v>
      </c>
      <c r="D13" s="953">
        <v>0</v>
      </c>
      <c r="E13" s="953">
        <v>413</v>
      </c>
      <c r="F13" s="953">
        <v>27860161</v>
      </c>
      <c r="G13" s="953">
        <v>886430</v>
      </c>
      <c r="H13" s="953">
        <v>0</v>
      </c>
      <c r="I13" s="952">
        <v>28746591</v>
      </c>
      <c r="J13" s="953">
        <v>315</v>
      </c>
      <c r="K13" s="953">
        <v>103</v>
      </c>
      <c r="L13" s="953">
        <v>0</v>
      </c>
      <c r="M13" s="954">
        <v>418</v>
      </c>
      <c r="N13" s="953">
        <v>31032391</v>
      </c>
      <c r="O13" s="953">
        <v>915757</v>
      </c>
      <c r="P13" s="953">
        <v>0</v>
      </c>
      <c r="Q13" s="952">
        <v>31948148</v>
      </c>
      <c r="R13" s="941"/>
      <c r="S13" s="42"/>
      <c r="T13" s="42"/>
      <c r="U13" s="42"/>
      <c r="V13" s="42"/>
      <c r="W13" s="947"/>
      <c r="X13" s="947"/>
      <c r="Y13" s="947"/>
      <c r="Z13" s="947"/>
      <c r="AB13" s="947"/>
      <c r="AC13" s="947"/>
      <c r="AD13" s="947"/>
    </row>
    <row r="14" spans="1:30" s="939" customFormat="1" ht="12.75" customHeight="1">
      <c r="A14" s="958" t="s">
        <v>617</v>
      </c>
      <c r="B14" s="960">
        <v>28</v>
      </c>
      <c r="C14" s="960">
        <v>0</v>
      </c>
      <c r="D14" s="960">
        <v>0</v>
      </c>
      <c r="E14" s="960">
        <v>28</v>
      </c>
      <c r="F14" s="949">
        <v>2490458</v>
      </c>
      <c r="G14" s="949">
        <v>0</v>
      </c>
      <c r="H14" s="949">
        <v>0</v>
      </c>
      <c r="I14" s="959">
        <v>2490458</v>
      </c>
      <c r="J14" s="960">
        <v>30</v>
      </c>
      <c r="K14" s="960">
        <v>0</v>
      </c>
      <c r="L14" s="960">
        <v>0</v>
      </c>
      <c r="M14" s="957">
        <v>30</v>
      </c>
      <c r="N14" s="949">
        <v>3390732</v>
      </c>
      <c r="O14" s="949">
        <v>0</v>
      </c>
      <c r="P14" s="949">
        <v>0</v>
      </c>
      <c r="Q14" s="959">
        <v>3390732</v>
      </c>
      <c r="R14" s="941"/>
      <c r="S14" s="42"/>
      <c r="T14" s="42"/>
      <c r="U14" s="42"/>
      <c r="V14" s="42"/>
      <c r="W14" s="947"/>
      <c r="X14" s="947"/>
      <c r="Y14" s="947"/>
      <c r="Z14" s="947"/>
      <c r="AB14" s="947"/>
      <c r="AC14" s="947"/>
      <c r="AD14" s="947"/>
    </row>
    <row r="15" spans="1:30" s="939" customFormat="1" ht="13.5" customHeight="1">
      <c r="A15" s="958" t="s">
        <v>616</v>
      </c>
      <c r="B15" s="950">
        <f t="shared" ref="B15:Q15" si="2">SUM(B16:B17)</f>
        <v>58</v>
      </c>
      <c r="C15" s="950">
        <f t="shared" si="2"/>
        <v>0</v>
      </c>
      <c r="D15" s="950">
        <f t="shared" si="2"/>
        <v>0</v>
      </c>
      <c r="E15" s="950">
        <f t="shared" si="2"/>
        <v>58</v>
      </c>
      <c r="F15" s="950">
        <f t="shared" si="2"/>
        <v>697614</v>
      </c>
      <c r="G15" s="950">
        <f t="shared" si="2"/>
        <v>0</v>
      </c>
      <c r="H15" s="950">
        <f t="shared" si="2"/>
        <v>0</v>
      </c>
      <c r="I15" s="956">
        <f>SUM(I16:I17)</f>
        <v>697614</v>
      </c>
      <c r="J15" s="950">
        <f t="shared" si="2"/>
        <v>63</v>
      </c>
      <c r="K15" s="950">
        <f t="shared" si="2"/>
        <v>0</v>
      </c>
      <c r="L15" s="950">
        <f t="shared" si="2"/>
        <v>0</v>
      </c>
      <c r="M15" s="957">
        <f t="shared" si="2"/>
        <v>63</v>
      </c>
      <c r="N15" s="950">
        <f t="shared" si="2"/>
        <v>839725</v>
      </c>
      <c r="O15" s="950">
        <f t="shared" si="2"/>
        <v>0</v>
      </c>
      <c r="P15" s="950">
        <f t="shared" si="2"/>
        <v>0</v>
      </c>
      <c r="Q15" s="956">
        <f t="shared" si="2"/>
        <v>839725</v>
      </c>
      <c r="R15" s="941"/>
      <c r="S15" s="42"/>
      <c r="T15" s="42"/>
      <c r="U15" s="42"/>
      <c r="V15" s="42"/>
      <c r="W15" s="947"/>
      <c r="X15" s="947"/>
      <c r="Y15" s="947"/>
      <c r="Z15" s="947"/>
      <c r="AB15" s="947"/>
      <c r="AC15" s="947"/>
      <c r="AD15" s="947"/>
    </row>
    <row r="16" spans="1:30" s="909" customFormat="1" ht="12" customHeight="1">
      <c r="A16" s="955" t="s">
        <v>615</v>
      </c>
      <c r="B16" s="953">
        <v>13</v>
      </c>
      <c r="C16" s="953">
        <v>0</v>
      </c>
      <c r="D16" s="953">
        <v>0</v>
      </c>
      <c r="E16" s="953">
        <v>13</v>
      </c>
      <c r="F16" s="953">
        <v>425914</v>
      </c>
      <c r="G16" s="953">
        <v>0</v>
      </c>
      <c r="H16" s="953">
        <v>0</v>
      </c>
      <c r="I16" s="952">
        <v>425914</v>
      </c>
      <c r="J16" s="953">
        <v>12</v>
      </c>
      <c r="K16" s="953">
        <v>0</v>
      </c>
      <c r="L16" s="953">
        <v>0</v>
      </c>
      <c r="M16" s="954">
        <v>12</v>
      </c>
      <c r="N16" s="953">
        <v>367018</v>
      </c>
      <c r="O16" s="953">
        <v>0</v>
      </c>
      <c r="P16" s="953">
        <v>0</v>
      </c>
      <c r="Q16" s="952">
        <v>367018</v>
      </c>
      <c r="R16" s="941"/>
      <c r="S16" s="42"/>
      <c r="T16" s="42"/>
      <c r="U16" s="42"/>
      <c r="V16" s="42"/>
      <c r="W16" s="947"/>
      <c r="X16" s="947"/>
      <c r="Y16" s="947"/>
      <c r="Z16" s="947"/>
      <c r="AB16" s="947"/>
      <c r="AC16" s="947"/>
      <c r="AD16" s="947"/>
    </row>
    <row r="17" spans="1:30" s="909" customFormat="1" ht="12" customHeight="1">
      <c r="A17" s="955" t="s">
        <v>614</v>
      </c>
      <c r="B17" s="953">
        <v>45</v>
      </c>
      <c r="C17" s="953">
        <v>0</v>
      </c>
      <c r="D17" s="953">
        <v>0</v>
      </c>
      <c r="E17" s="953">
        <v>45</v>
      </c>
      <c r="F17" s="953">
        <v>271700</v>
      </c>
      <c r="G17" s="953">
        <v>0</v>
      </c>
      <c r="H17" s="953">
        <v>0</v>
      </c>
      <c r="I17" s="952">
        <v>271700</v>
      </c>
      <c r="J17" s="953">
        <v>51</v>
      </c>
      <c r="K17" s="953">
        <v>0</v>
      </c>
      <c r="L17" s="953">
        <v>0</v>
      </c>
      <c r="M17" s="954">
        <v>51</v>
      </c>
      <c r="N17" s="953">
        <v>472707</v>
      </c>
      <c r="O17" s="953">
        <v>0</v>
      </c>
      <c r="P17" s="953">
        <v>0</v>
      </c>
      <c r="Q17" s="952">
        <v>472707</v>
      </c>
      <c r="R17" s="941"/>
      <c r="S17" s="42"/>
      <c r="T17" s="42"/>
      <c r="U17" s="42"/>
      <c r="V17" s="42"/>
      <c r="W17" s="947"/>
      <c r="X17" s="947"/>
      <c r="Y17" s="947"/>
      <c r="Z17" s="947"/>
      <c r="AB17" s="947"/>
      <c r="AC17" s="947"/>
      <c r="AD17" s="947"/>
    </row>
    <row r="18" spans="1:30" s="939" customFormat="1" ht="16.5" customHeight="1">
      <c r="A18" s="951" t="s">
        <v>629</v>
      </c>
      <c r="B18" s="950">
        <v>30</v>
      </c>
      <c r="C18" s="950">
        <v>0</v>
      </c>
      <c r="D18" s="950">
        <v>0</v>
      </c>
      <c r="E18" s="950">
        <v>30</v>
      </c>
      <c r="F18" s="949">
        <v>126016</v>
      </c>
      <c r="G18" s="949">
        <v>0</v>
      </c>
      <c r="H18" s="949">
        <v>0</v>
      </c>
      <c r="I18" s="948">
        <v>126016</v>
      </c>
      <c r="J18" s="950">
        <v>29</v>
      </c>
      <c r="K18" s="950">
        <v>0</v>
      </c>
      <c r="L18" s="950">
        <v>0</v>
      </c>
      <c r="M18" s="950">
        <v>29</v>
      </c>
      <c r="N18" s="949">
        <v>111347</v>
      </c>
      <c r="O18" s="949">
        <v>0</v>
      </c>
      <c r="P18" s="949">
        <v>0</v>
      </c>
      <c r="Q18" s="948">
        <v>111347</v>
      </c>
      <c r="R18" s="941"/>
      <c r="S18" s="42"/>
      <c r="T18" s="42"/>
      <c r="U18" s="42"/>
      <c r="V18" s="42"/>
      <c r="W18" s="947"/>
      <c r="X18" s="947"/>
      <c r="Y18" s="947"/>
      <c r="Z18" s="947"/>
      <c r="AB18" s="947"/>
      <c r="AC18" s="947"/>
      <c r="AD18" s="947"/>
    </row>
    <row r="19" spans="1:30" s="939" customFormat="1" ht="12.75" customHeight="1" thickBot="1">
      <c r="A19" s="946" t="s">
        <v>612</v>
      </c>
      <c r="B19" s="945">
        <f t="shared" ref="B19:I19" si="3">B18+B15+B14+B11+B5</f>
        <v>829</v>
      </c>
      <c r="C19" s="945">
        <f t="shared" si="3"/>
        <v>1513</v>
      </c>
      <c r="D19" s="945">
        <f t="shared" si="3"/>
        <v>78</v>
      </c>
      <c r="E19" s="945">
        <f t="shared" si="3"/>
        <v>2420</v>
      </c>
      <c r="F19" s="945">
        <f>F18+F15+F14+F11+F5</f>
        <v>45058780</v>
      </c>
      <c r="G19" s="945">
        <f>G18+G15+G14+G11+G5</f>
        <v>2592446</v>
      </c>
      <c r="H19" s="945">
        <f t="shared" si="3"/>
        <v>11798</v>
      </c>
      <c r="I19" s="944">
        <f t="shared" si="3"/>
        <v>47663024</v>
      </c>
      <c r="J19" s="945">
        <f t="shared" ref="J19:P19" si="4">SUM(J5,J11,J14,J15,J18)</f>
        <v>828</v>
      </c>
      <c r="K19" s="945">
        <f t="shared" si="4"/>
        <v>1344</v>
      </c>
      <c r="L19" s="945">
        <f t="shared" si="4"/>
        <v>68</v>
      </c>
      <c r="M19" s="945">
        <f>SUM(M5,M11,M14,M15,M18)</f>
        <v>2240</v>
      </c>
      <c r="N19" s="945">
        <f t="shared" si="4"/>
        <v>51728700</v>
      </c>
      <c r="O19" s="945">
        <f t="shared" si="4"/>
        <v>2650103</v>
      </c>
      <c r="P19" s="945">
        <f t="shared" si="4"/>
        <v>9127</v>
      </c>
      <c r="Q19" s="944">
        <f>SUM(Q5,Q11,Q14,Q15,Q18)</f>
        <v>54387930</v>
      </c>
      <c r="R19" s="941"/>
      <c r="S19" s="42"/>
      <c r="T19" s="42"/>
      <c r="U19" s="42"/>
      <c r="V19" s="42"/>
    </row>
    <row r="20" spans="1:30" s="939" customFormat="1" ht="12.75" customHeight="1">
      <c r="A20" s="943" t="s">
        <v>628</v>
      </c>
      <c r="B20" s="942"/>
      <c r="C20" s="942"/>
      <c r="D20" s="942"/>
      <c r="E20" s="942"/>
      <c r="F20" s="940"/>
      <c r="G20" s="940"/>
      <c r="H20" s="940"/>
      <c r="I20" s="940"/>
      <c r="J20" s="940"/>
      <c r="K20" s="940"/>
      <c r="L20" s="940"/>
      <c r="M20" s="940"/>
      <c r="N20" s="940"/>
      <c r="O20" s="940"/>
      <c r="P20" s="940"/>
      <c r="Q20" s="940"/>
      <c r="R20" s="941"/>
      <c r="S20" s="841"/>
      <c r="T20" s="940"/>
      <c r="U20" s="940"/>
      <c r="V20" s="940"/>
    </row>
    <row r="21" spans="1:30">
      <c r="A21" s="1452" t="str">
        <f>'[3]1'!A43</f>
        <v>$ indicates as on February 28, 2017.</v>
      </c>
      <c r="B21" s="1452"/>
      <c r="C21" s="1452"/>
      <c r="D21" s="1452"/>
      <c r="E21" s="1452"/>
      <c r="F21" s="1452"/>
      <c r="M21" s="841"/>
    </row>
    <row r="22" spans="1:30">
      <c r="A22" s="888" t="s">
        <v>90</v>
      </c>
      <c r="M22" s="841"/>
      <c r="P22" s="841"/>
      <c r="Q22" s="841"/>
    </row>
    <row r="23" spans="1:30">
      <c r="M23" s="841"/>
      <c r="P23" s="841"/>
      <c r="Q23" s="841"/>
    </row>
    <row r="24" spans="1:30">
      <c r="M24" s="841"/>
      <c r="P24" s="841"/>
      <c r="Q24" s="841"/>
    </row>
    <row r="25" spans="1:30">
      <c r="M25" s="841"/>
      <c r="P25" s="841"/>
      <c r="Q25" s="841"/>
      <c r="R25" s="841"/>
    </row>
    <row r="26" spans="1:30">
      <c r="M26" s="841"/>
      <c r="P26" s="841"/>
      <c r="Q26" s="841"/>
    </row>
    <row r="27" spans="1:30">
      <c r="M27" s="841"/>
    </row>
  </sheetData>
  <mergeCells count="9">
    <mergeCell ref="A21:F21"/>
    <mergeCell ref="A1:Q1"/>
    <mergeCell ref="A2:A4"/>
    <mergeCell ref="B2:I2"/>
    <mergeCell ref="J2:Q2"/>
    <mergeCell ref="B3:E3"/>
    <mergeCell ref="F3:I3"/>
    <mergeCell ref="J3:M3"/>
    <mergeCell ref="N3:Q3"/>
  </mergeCells>
  <pageMargins left="0.7" right="0.7" top="0.75" bottom="0.75" header="0.3" footer="0.3"/>
  <pageSetup scale="65" orientation="landscape" r:id="rId1"/>
</worksheet>
</file>

<file path=xl/worksheets/sheet57.xml><?xml version="1.0" encoding="utf-8"?>
<worksheet xmlns="http://schemas.openxmlformats.org/spreadsheetml/2006/main" xmlns:r="http://schemas.openxmlformats.org/officeDocument/2006/relationships">
  <sheetPr>
    <tabColor rgb="FF92D050"/>
  </sheetPr>
  <dimension ref="A1:U28"/>
  <sheetViews>
    <sheetView zoomScaleSheetLayoutView="100" workbookViewId="0">
      <selection activeCell="K22" sqref="K22"/>
    </sheetView>
  </sheetViews>
  <sheetFormatPr defaultColWidth="9.140625" defaultRowHeight="12.75"/>
  <cols>
    <col min="1" max="1" width="8" style="45" customWidth="1"/>
    <col min="2" max="2" width="8.5703125" style="45" customWidth="1"/>
    <col min="3" max="3" width="8.85546875" style="45" customWidth="1"/>
    <col min="4" max="4" width="9.140625" style="45" bestFit="1" customWidth="1"/>
    <col min="5" max="5" width="9.42578125" style="45" customWidth="1"/>
    <col min="6" max="6" width="8.140625" style="45" customWidth="1"/>
    <col min="7" max="8" width="9.42578125" style="45" customWidth="1"/>
    <col min="9" max="9" width="8.5703125" style="45" customWidth="1"/>
    <col min="10" max="10" width="8.85546875" style="45" customWidth="1"/>
    <col min="11" max="12" width="9.140625" style="45"/>
    <col min="13" max="17" width="0" style="45" hidden="1" customWidth="1"/>
    <col min="18" max="16384" width="9.140625" style="45"/>
  </cols>
  <sheetData>
    <row r="1" spans="1:21" s="970" customFormat="1" ht="15.75" customHeight="1">
      <c r="A1" s="974" t="str">
        <f>[3]Tables!$A$57</f>
        <v>Table 56: Trends in Transactions on Stock Exchanges by Mutual Funds (` crore)</v>
      </c>
      <c r="B1" s="973"/>
      <c r="C1" s="973"/>
      <c r="D1" s="973"/>
      <c r="E1" s="973"/>
      <c r="F1" s="973"/>
      <c r="G1" s="973"/>
      <c r="H1" s="972"/>
      <c r="I1" s="972"/>
      <c r="J1" s="971"/>
    </row>
    <row r="2" spans="1:21" s="969" customFormat="1" ht="13.5" customHeight="1">
      <c r="A2" s="1180" t="s">
        <v>516</v>
      </c>
      <c r="B2" s="1183" t="s">
        <v>649</v>
      </c>
      <c r="C2" s="1183"/>
      <c r="D2" s="1183"/>
      <c r="E2" s="1183" t="s">
        <v>117</v>
      </c>
      <c r="F2" s="1183"/>
      <c r="G2" s="1183"/>
      <c r="H2" s="1183" t="s">
        <v>102</v>
      </c>
      <c r="I2" s="1183"/>
      <c r="J2" s="1183"/>
    </row>
    <row r="3" spans="1:21" s="969" customFormat="1" ht="38.25">
      <c r="A3" s="1182"/>
      <c r="B3" s="1127" t="s">
        <v>648</v>
      </c>
      <c r="C3" s="1127" t="s">
        <v>645</v>
      </c>
      <c r="D3" s="1127" t="s">
        <v>647</v>
      </c>
      <c r="E3" s="1127" t="s">
        <v>646</v>
      </c>
      <c r="F3" s="1127" t="s">
        <v>645</v>
      </c>
      <c r="G3" s="1127" t="s">
        <v>642</v>
      </c>
      <c r="H3" s="1127" t="s">
        <v>644</v>
      </c>
      <c r="I3" s="1127" t="s">
        <v>643</v>
      </c>
      <c r="J3" s="1127" t="s">
        <v>642</v>
      </c>
      <c r="L3" s="966"/>
      <c r="M3" s="966"/>
      <c r="N3" s="966"/>
      <c r="O3" s="966"/>
      <c r="P3" s="966"/>
      <c r="Q3" s="966"/>
      <c r="R3" s="966"/>
      <c r="S3" s="966"/>
      <c r="T3" s="966"/>
      <c r="U3" s="966"/>
    </row>
    <row r="4" spans="1:21" s="966" customFormat="1">
      <c r="A4" s="43" t="s">
        <v>269</v>
      </c>
      <c r="B4" s="968" t="s">
        <v>641</v>
      </c>
      <c r="C4" s="968" t="s">
        <v>640</v>
      </c>
      <c r="D4" s="968">
        <v>66144</v>
      </c>
      <c r="E4" s="968" t="s">
        <v>639</v>
      </c>
      <c r="F4" s="968" t="s">
        <v>638</v>
      </c>
      <c r="G4" s="968" t="s">
        <v>637</v>
      </c>
      <c r="H4" s="968" t="s">
        <v>636</v>
      </c>
      <c r="I4" s="968" t="s">
        <v>635</v>
      </c>
      <c r="J4" s="968" t="s">
        <v>634</v>
      </c>
    </row>
    <row r="5" spans="1:21" s="966" customFormat="1">
      <c r="A5" s="43" t="s">
        <v>270</v>
      </c>
      <c r="B5" s="968">
        <f>SUM(B6:B16)</f>
        <v>329641.5</v>
      </c>
      <c r="C5" s="968">
        <f t="shared" ref="C5:J5" si="0">SUM(C6:C16)</f>
        <v>277274.40000000002</v>
      </c>
      <c r="D5" s="968">
        <f t="shared" si="0"/>
        <v>52367.1</v>
      </c>
      <c r="E5" s="968">
        <f>SUM(E6:E16)</f>
        <v>1439896.7</v>
      </c>
      <c r="F5" s="968">
        <f t="shared" si="0"/>
        <v>1154937.3</v>
      </c>
      <c r="G5" s="968">
        <f t="shared" si="0"/>
        <v>284959.40000000002</v>
      </c>
      <c r="H5" s="968">
        <f t="shared" si="0"/>
        <v>1769538.2</v>
      </c>
      <c r="I5" s="968">
        <f>SUM(I6:I16)</f>
        <v>1432211.7000000002</v>
      </c>
      <c r="J5" s="968">
        <f t="shared" si="0"/>
        <v>337326.49999999994</v>
      </c>
    </row>
    <row r="6" spans="1:21" s="966" customFormat="1">
      <c r="A6" s="46">
        <v>42474</v>
      </c>
      <c r="B6" s="967">
        <v>16445.599999999999</v>
      </c>
      <c r="C6" s="967">
        <v>17021.3</v>
      </c>
      <c r="D6" s="967">
        <f t="shared" ref="D6:D12" si="1">B6-C6</f>
        <v>-575.70000000000073</v>
      </c>
      <c r="E6" s="967">
        <v>131311</v>
      </c>
      <c r="F6" s="967">
        <v>95788.1</v>
      </c>
      <c r="G6" s="967">
        <f t="shared" ref="G6:G7" si="2">E6-F6</f>
        <v>35522.899999999994</v>
      </c>
      <c r="H6" s="967">
        <v>147756.6</v>
      </c>
      <c r="I6" s="967">
        <v>112809.40000000001</v>
      </c>
      <c r="J6" s="967">
        <v>34947.199999999997</v>
      </c>
    </row>
    <row r="7" spans="1:21" s="966" customFormat="1">
      <c r="A7" s="46">
        <v>42504</v>
      </c>
      <c r="B7" s="967">
        <v>25928.3</v>
      </c>
      <c r="C7" s="967">
        <v>18779.900000000001</v>
      </c>
      <c r="D7" s="967">
        <f t="shared" si="1"/>
        <v>7148.3999999999978</v>
      </c>
      <c r="E7" s="967">
        <v>131681.1</v>
      </c>
      <c r="F7" s="967">
        <v>133998.1</v>
      </c>
      <c r="G7" s="967">
        <f t="shared" si="2"/>
        <v>-2317</v>
      </c>
      <c r="H7" s="967">
        <f t="shared" ref="H7:J16" si="3">B7+E7</f>
        <v>157609.4</v>
      </c>
      <c r="I7" s="967">
        <f t="shared" si="3"/>
        <v>152778</v>
      </c>
      <c r="J7" s="967">
        <f t="shared" si="3"/>
        <v>4831.3999999999978</v>
      </c>
    </row>
    <row r="8" spans="1:21" s="966" customFormat="1">
      <c r="A8" s="46">
        <v>42535</v>
      </c>
      <c r="B8" s="967">
        <v>21006.3</v>
      </c>
      <c r="C8" s="967">
        <v>21092.6</v>
      </c>
      <c r="D8" s="967">
        <f t="shared" si="1"/>
        <v>-86.299999999999272</v>
      </c>
      <c r="E8" s="967">
        <v>148113.4</v>
      </c>
      <c r="F8" s="967">
        <v>104059.7</v>
      </c>
      <c r="G8" s="967">
        <f>E8-F8</f>
        <v>44053.7</v>
      </c>
      <c r="H8" s="967">
        <f t="shared" si="3"/>
        <v>169119.69999999998</v>
      </c>
      <c r="I8" s="967">
        <f t="shared" si="3"/>
        <v>125152.29999999999</v>
      </c>
      <c r="J8" s="967">
        <f t="shared" si="3"/>
        <v>43967.399999999994</v>
      </c>
    </row>
    <row r="9" spans="1:21" s="966" customFormat="1">
      <c r="A9" s="46">
        <v>42565</v>
      </c>
      <c r="B9" s="967">
        <v>24126.400000000001</v>
      </c>
      <c r="C9" s="967">
        <v>24159.9</v>
      </c>
      <c r="D9" s="967">
        <f t="shared" si="1"/>
        <v>-33.5</v>
      </c>
      <c r="E9" s="967">
        <v>111661.7</v>
      </c>
      <c r="F9" s="967">
        <v>92008.8</v>
      </c>
      <c r="G9" s="967">
        <f>E9-F9</f>
        <v>19652.899999999994</v>
      </c>
      <c r="H9" s="967">
        <f t="shared" si="3"/>
        <v>135788.1</v>
      </c>
      <c r="I9" s="967">
        <f t="shared" si="3"/>
        <v>116168.70000000001</v>
      </c>
      <c r="J9" s="967">
        <f t="shared" si="3"/>
        <v>19619.399999999994</v>
      </c>
    </row>
    <row r="10" spans="1:21" s="966" customFormat="1">
      <c r="A10" s="46">
        <v>42596</v>
      </c>
      <c r="B10" s="967">
        <v>29722.9</v>
      </c>
      <c r="C10" s="967">
        <v>27006</v>
      </c>
      <c r="D10" s="967">
        <f t="shared" si="1"/>
        <v>2716.9000000000015</v>
      </c>
      <c r="E10" s="967">
        <v>127544.9</v>
      </c>
      <c r="F10" s="967">
        <v>123452</v>
      </c>
      <c r="G10" s="967">
        <f t="shared" ref="G10:G16" si="4">E10-F10</f>
        <v>4092.8999999999942</v>
      </c>
      <c r="H10" s="967">
        <f t="shared" si="3"/>
        <v>157267.79999999999</v>
      </c>
      <c r="I10" s="967">
        <f t="shared" si="3"/>
        <v>150458</v>
      </c>
      <c r="J10" s="967">
        <f t="shared" si="3"/>
        <v>6809.7999999999956</v>
      </c>
    </row>
    <row r="11" spans="1:21" s="966" customFormat="1">
      <c r="A11" s="46">
        <v>42627</v>
      </c>
      <c r="B11" s="967">
        <v>31271.1</v>
      </c>
      <c r="C11" s="967">
        <v>27429.599999999999</v>
      </c>
      <c r="D11" s="967">
        <f t="shared" si="1"/>
        <v>3841.5</v>
      </c>
      <c r="E11" s="967">
        <v>168344.3</v>
      </c>
      <c r="F11" s="967">
        <v>114997.9</v>
      </c>
      <c r="G11" s="967">
        <f t="shared" si="4"/>
        <v>53346.399999999994</v>
      </c>
      <c r="H11" s="967">
        <f t="shared" si="3"/>
        <v>199615.4</v>
      </c>
      <c r="I11" s="967">
        <f t="shared" si="3"/>
        <v>142427.5</v>
      </c>
      <c r="J11" s="967">
        <f t="shared" si="3"/>
        <v>57187.899999999994</v>
      </c>
    </row>
    <row r="12" spans="1:21" s="966" customFormat="1">
      <c r="A12" s="46">
        <v>42657</v>
      </c>
      <c r="B12" s="967">
        <v>30583.599999999999</v>
      </c>
      <c r="C12" s="967">
        <v>21455.1</v>
      </c>
      <c r="D12" s="967">
        <f t="shared" si="1"/>
        <v>9128.5</v>
      </c>
      <c r="E12" s="967">
        <v>123212</v>
      </c>
      <c r="F12" s="967">
        <v>98574.8</v>
      </c>
      <c r="G12" s="967">
        <f t="shared" si="4"/>
        <v>24637.199999999997</v>
      </c>
      <c r="H12" s="967">
        <f t="shared" si="3"/>
        <v>153795.6</v>
      </c>
      <c r="I12" s="967">
        <f t="shared" si="3"/>
        <v>120029.9</v>
      </c>
      <c r="J12" s="967">
        <f t="shared" si="3"/>
        <v>33765.699999999997</v>
      </c>
    </row>
    <row r="13" spans="1:21" s="966" customFormat="1">
      <c r="A13" s="46">
        <v>42688</v>
      </c>
      <c r="B13" s="967">
        <v>43262.2</v>
      </c>
      <c r="C13" s="967">
        <v>29487</v>
      </c>
      <c r="D13" s="967">
        <f>B13-C13</f>
        <v>13775.199999999997</v>
      </c>
      <c r="E13" s="967">
        <v>138621.70000000001</v>
      </c>
      <c r="F13" s="967">
        <v>125982.1</v>
      </c>
      <c r="G13" s="967">
        <f t="shared" si="4"/>
        <v>12639.600000000006</v>
      </c>
      <c r="H13" s="967">
        <f t="shared" si="3"/>
        <v>181883.90000000002</v>
      </c>
      <c r="I13" s="967">
        <f t="shared" si="3"/>
        <v>155469.1</v>
      </c>
      <c r="J13" s="967">
        <f t="shared" si="3"/>
        <v>26414.800000000003</v>
      </c>
    </row>
    <row r="14" spans="1:21" s="966" customFormat="1">
      <c r="A14" s="46">
        <v>42718</v>
      </c>
      <c r="B14" s="967">
        <v>31836.1</v>
      </c>
      <c r="C14" s="967">
        <v>22657.200000000001</v>
      </c>
      <c r="D14" s="967">
        <f t="shared" ref="D14:D16" si="5">B14-C14</f>
        <v>9178.8999999999978</v>
      </c>
      <c r="E14" s="967">
        <v>126486.1</v>
      </c>
      <c r="F14" s="967">
        <v>103089.8</v>
      </c>
      <c r="G14" s="967">
        <f t="shared" si="4"/>
        <v>23396.300000000003</v>
      </c>
      <c r="H14" s="967">
        <f t="shared" si="3"/>
        <v>158322.20000000001</v>
      </c>
      <c r="I14" s="967">
        <f t="shared" si="3"/>
        <v>125747</v>
      </c>
      <c r="J14" s="967">
        <f t="shared" si="3"/>
        <v>32575.200000000001</v>
      </c>
    </row>
    <row r="15" spans="1:21" s="966" customFormat="1">
      <c r="A15" s="46">
        <v>42749</v>
      </c>
      <c r="B15" s="967">
        <v>37985.699999999997</v>
      </c>
      <c r="C15" s="967">
        <v>32752.2</v>
      </c>
      <c r="D15" s="967">
        <f t="shared" si="5"/>
        <v>5233.4999999999964</v>
      </c>
      <c r="E15" s="967">
        <v>113866</v>
      </c>
      <c r="F15" s="967">
        <v>82761.100000000006</v>
      </c>
      <c r="G15" s="967">
        <f t="shared" si="4"/>
        <v>31104.899999999994</v>
      </c>
      <c r="H15" s="967">
        <f t="shared" si="3"/>
        <v>151851.70000000001</v>
      </c>
      <c r="I15" s="967">
        <f t="shared" si="3"/>
        <v>115513.3</v>
      </c>
      <c r="J15" s="967">
        <f t="shared" si="3"/>
        <v>36338.399999999994</v>
      </c>
    </row>
    <row r="16" spans="1:21" s="966" customFormat="1">
      <c r="A16" s="46">
        <v>42780</v>
      </c>
      <c r="B16" s="967">
        <v>37473.300000000003</v>
      </c>
      <c r="C16" s="967">
        <v>35433.599999999999</v>
      </c>
      <c r="D16" s="967">
        <f t="shared" si="5"/>
        <v>2039.7000000000044</v>
      </c>
      <c r="E16" s="967">
        <v>119054.5</v>
      </c>
      <c r="F16" s="967">
        <v>80224.899999999994</v>
      </c>
      <c r="G16" s="967">
        <f t="shared" si="4"/>
        <v>38829.600000000006</v>
      </c>
      <c r="H16" s="967">
        <f t="shared" si="3"/>
        <v>156527.79999999999</v>
      </c>
      <c r="I16" s="967">
        <f t="shared" si="3"/>
        <v>115658.5</v>
      </c>
      <c r="J16" s="967">
        <f t="shared" si="3"/>
        <v>40869.30000000001</v>
      </c>
    </row>
    <row r="17" spans="1:18" ht="12.75" customHeight="1">
      <c r="A17" s="1452" t="str">
        <f>'[3]1'!A43</f>
        <v>$ indicates as on February 28, 2017.</v>
      </c>
      <c r="B17" s="1452"/>
      <c r="C17" s="1452"/>
      <c r="D17" s="1452"/>
      <c r="E17" s="1452"/>
      <c r="F17" s="1452"/>
      <c r="G17" s="1124"/>
      <c r="H17" s="1124"/>
      <c r="I17" s="1124"/>
      <c r="J17" s="1124"/>
      <c r="R17" s="966"/>
    </row>
    <row r="18" spans="1:18" ht="12.75" customHeight="1">
      <c r="A18" s="1493" t="s">
        <v>124</v>
      </c>
      <c r="B18" s="1493"/>
      <c r="C18" s="1493"/>
      <c r="D18" s="1493"/>
      <c r="E18" s="1493"/>
      <c r="F18" s="1493"/>
      <c r="G18" s="1493"/>
      <c r="H18" s="1493"/>
      <c r="I18" s="1493"/>
      <c r="J18" s="1493"/>
      <c r="R18" s="966"/>
    </row>
    <row r="20" spans="1:18">
      <c r="D20" s="47"/>
      <c r="E20" s="47"/>
      <c r="F20" s="47"/>
      <c r="H20" s="47"/>
      <c r="I20" s="47"/>
    </row>
    <row r="28" spans="1:18" ht="13.5" customHeight="1"/>
  </sheetData>
  <mergeCells count="6">
    <mergeCell ref="A18:J18"/>
    <mergeCell ref="A2:A3"/>
    <mergeCell ref="B2:D2"/>
    <mergeCell ref="E2:G2"/>
    <mergeCell ref="H2:J2"/>
    <mergeCell ref="A17:F17"/>
  </mergeCells>
  <pageMargins left="0.75" right="0.75" top="1" bottom="1" header="0.5" footer="0.5"/>
  <pageSetup orientation="landscape" r:id="rId1"/>
  <headerFooter alignWithMargins="0"/>
</worksheet>
</file>

<file path=xl/worksheets/sheet58.xml><?xml version="1.0" encoding="utf-8"?>
<worksheet xmlns="http://schemas.openxmlformats.org/spreadsheetml/2006/main" xmlns:r="http://schemas.openxmlformats.org/officeDocument/2006/relationships">
  <sheetPr>
    <tabColor rgb="FF92D050"/>
  </sheetPr>
  <dimension ref="A1:G16"/>
  <sheetViews>
    <sheetView zoomScaleSheetLayoutView="90" workbookViewId="0">
      <selection activeCell="K22" sqref="K22"/>
    </sheetView>
  </sheetViews>
  <sheetFormatPr defaultColWidth="8.5703125" defaultRowHeight="15"/>
  <cols>
    <col min="1" max="1" width="18.85546875" style="804" customWidth="1"/>
    <col min="2" max="2" width="8.85546875" style="804" customWidth="1"/>
    <col min="3" max="3" width="8.5703125" style="804" customWidth="1"/>
    <col min="4" max="4" width="8.85546875" style="804" customWidth="1"/>
    <col min="5" max="5" width="10.28515625" style="804" customWidth="1"/>
    <col min="6" max="6" width="8.5703125" style="804"/>
    <col min="7" max="7" width="10.7109375" style="804" customWidth="1"/>
    <col min="8" max="16384" width="8.5703125" style="804"/>
  </cols>
  <sheetData>
    <row r="1" spans="1:7" ht="15" customHeight="1">
      <c r="A1" s="1495" t="str">
        <f>[3]Tables!$A$58</f>
        <v>Table 57: Asset Under Management by Portfolio Manager</v>
      </c>
      <c r="B1" s="1495"/>
      <c r="C1" s="1495"/>
      <c r="D1" s="1495"/>
    </row>
    <row r="2" spans="1:7" ht="45" customHeight="1">
      <c r="A2" s="992" t="s">
        <v>99</v>
      </c>
      <c r="B2" s="1496" t="s">
        <v>269</v>
      </c>
      <c r="C2" s="1496"/>
      <c r="D2" s="1496"/>
      <c r="E2" s="1496" t="s">
        <v>662</v>
      </c>
      <c r="F2" s="1496"/>
      <c r="G2" s="1496"/>
    </row>
    <row r="3" spans="1:7" ht="41.25" customHeight="1">
      <c r="A3" s="990" t="s">
        <v>661</v>
      </c>
      <c r="B3" s="990" t="s">
        <v>660</v>
      </c>
      <c r="C3" s="991" t="s">
        <v>659</v>
      </c>
      <c r="D3" s="990" t="s">
        <v>658</v>
      </c>
      <c r="E3" s="990" t="s">
        <v>660</v>
      </c>
      <c r="F3" s="991" t="s">
        <v>659</v>
      </c>
      <c r="G3" s="990" t="s">
        <v>658</v>
      </c>
    </row>
    <row r="4" spans="1:7" ht="15.75" customHeight="1">
      <c r="A4" s="989" t="s">
        <v>657</v>
      </c>
      <c r="B4" s="988">
        <v>46088</v>
      </c>
      <c r="C4" s="988">
        <v>3915</v>
      </c>
      <c r="D4" s="988">
        <v>2285</v>
      </c>
      <c r="E4" s="1121">
        <v>68491</v>
      </c>
      <c r="F4" s="987">
        <v>5051</v>
      </c>
      <c r="G4" s="987">
        <v>1469</v>
      </c>
    </row>
    <row r="5" spans="1:7" ht="15" customHeight="1">
      <c r="A5" s="1497" t="s">
        <v>656</v>
      </c>
      <c r="B5" s="1497"/>
      <c r="C5" s="1497"/>
      <c r="D5" s="1497"/>
      <c r="E5" s="986"/>
      <c r="F5" s="985"/>
      <c r="G5" s="984"/>
    </row>
    <row r="6" spans="1:7" ht="15" customHeight="1">
      <c r="A6" s="982" t="s">
        <v>655</v>
      </c>
      <c r="B6" s="981">
        <v>47320.73</v>
      </c>
      <c r="C6" s="981">
        <v>10715.59</v>
      </c>
      <c r="D6" s="1498">
        <v>174272.34</v>
      </c>
      <c r="E6" s="981">
        <v>71520.66</v>
      </c>
      <c r="F6" s="981">
        <v>13449.23</v>
      </c>
      <c r="G6" s="1500" t="s">
        <v>803</v>
      </c>
    </row>
    <row r="7" spans="1:7" ht="15" customHeight="1">
      <c r="A7" s="982" t="s">
        <v>654</v>
      </c>
      <c r="B7" s="981">
        <v>896.68</v>
      </c>
      <c r="C7" s="981">
        <v>48.8</v>
      </c>
      <c r="D7" s="1499"/>
      <c r="E7" s="981">
        <v>665.3</v>
      </c>
      <c r="F7" s="981">
        <v>42.19</v>
      </c>
      <c r="G7" s="1501"/>
    </row>
    <row r="8" spans="1:7" ht="15" customHeight="1">
      <c r="A8" s="982" t="s">
        <v>653</v>
      </c>
      <c r="B8" s="983">
        <v>738243.62</v>
      </c>
      <c r="C8" s="981">
        <v>42418.65</v>
      </c>
      <c r="D8" s="1499"/>
      <c r="E8" s="981">
        <v>851708.6</v>
      </c>
      <c r="F8" s="981">
        <v>52178.86</v>
      </c>
      <c r="G8" s="1501"/>
    </row>
    <row r="9" spans="1:7" ht="15" customHeight="1">
      <c r="A9" s="982" t="s">
        <v>652</v>
      </c>
      <c r="B9" s="981">
        <v>119.98</v>
      </c>
      <c r="C9" s="981">
        <v>429.38</v>
      </c>
      <c r="D9" s="1499"/>
      <c r="E9" s="981">
        <v>286.77</v>
      </c>
      <c r="F9" s="981">
        <v>558.17999999999995</v>
      </c>
      <c r="G9" s="1501"/>
    </row>
    <row r="10" spans="1:7" ht="15" customHeight="1">
      <c r="A10" s="982" t="s">
        <v>651</v>
      </c>
      <c r="B10" s="981">
        <v>183.9</v>
      </c>
      <c r="C10" s="981">
        <v>-2.34</v>
      </c>
      <c r="D10" s="1499"/>
      <c r="E10" s="981">
        <v>189.87</v>
      </c>
      <c r="F10" s="981">
        <v>-0.03</v>
      </c>
      <c r="G10" s="1501"/>
    </row>
    <row r="11" spans="1:7" ht="15" customHeight="1">
      <c r="A11" s="982" t="s">
        <v>650</v>
      </c>
      <c r="B11" s="981">
        <v>7284.27</v>
      </c>
      <c r="C11" s="981">
        <v>6265.28</v>
      </c>
      <c r="D11" s="1499"/>
      <c r="E11" s="981">
        <v>8117.9</v>
      </c>
      <c r="F11" s="981">
        <v>7330.88</v>
      </c>
      <c r="G11" s="1501"/>
    </row>
    <row r="12" spans="1:7" ht="15" customHeight="1">
      <c r="A12" s="982" t="s">
        <v>135</v>
      </c>
      <c r="B12" s="981">
        <v>16984.86</v>
      </c>
      <c r="C12" s="981">
        <v>246.65</v>
      </c>
      <c r="D12" s="1499"/>
      <c r="E12" s="981">
        <v>17471.099999999999</v>
      </c>
      <c r="F12" s="981">
        <v>352.61</v>
      </c>
      <c r="G12" s="1501"/>
    </row>
    <row r="13" spans="1:7" ht="15" customHeight="1">
      <c r="A13" s="978" t="s">
        <v>102</v>
      </c>
      <c r="B13" s="979">
        <v>811034.04</v>
      </c>
      <c r="C13" s="980">
        <v>60122.02</v>
      </c>
      <c r="D13" s="1499"/>
      <c r="E13" s="1169" t="s">
        <v>804</v>
      </c>
      <c r="F13" s="1169">
        <f>SUM(F6:F12)</f>
        <v>73911.92</v>
      </c>
      <c r="G13" s="1502"/>
    </row>
    <row r="14" spans="1:7" s="975" customFormat="1" ht="84" customHeight="1">
      <c r="A14" s="1494" t="s">
        <v>784</v>
      </c>
      <c r="B14" s="1494"/>
      <c r="C14" s="1494"/>
      <c r="D14" s="1494"/>
    </row>
    <row r="15" spans="1:7" s="975" customFormat="1" ht="14.25" customHeight="1">
      <c r="A15" s="976" t="str">
        <f>'56'!A17:F17</f>
        <v>$ indicates as on February 28, 2017.</v>
      </c>
      <c r="B15" s="1143"/>
      <c r="C15" s="1143"/>
      <c r="D15" s="1143"/>
      <c r="E15" s="804"/>
      <c r="F15" s="804"/>
      <c r="G15" s="804"/>
    </row>
    <row r="16" spans="1:7" s="975" customFormat="1" ht="13.5" customHeight="1">
      <c r="A16" s="977" t="s">
        <v>90</v>
      </c>
      <c r="B16" s="976"/>
      <c r="C16" s="976"/>
      <c r="D16" s="976"/>
      <c r="E16" s="804"/>
      <c r="F16" s="804"/>
      <c r="G16" s="804"/>
    </row>
  </sheetData>
  <mergeCells count="7">
    <mergeCell ref="A14:D14"/>
    <mergeCell ref="A1:D1"/>
    <mergeCell ref="B2:D2"/>
    <mergeCell ref="E2:G2"/>
    <mergeCell ref="A5:D5"/>
    <mergeCell ref="D6:D13"/>
    <mergeCell ref="G6:G13"/>
  </mergeCells>
  <pageMargins left="0.7" right="0.7" top="0.75" bottom="0.75" header="0.3" footer="0.3"/>
  <pageSetup orientation="landscape" r:id="rId1"/>
</worksheet>
</file>

<file path=xl/worksheets/sheet59.xml><?xml version="1.0" encoding="utf-8"?>
<worksheet xmlns="http://schemas.openxmlformats.org/spreadsheetml/2006/main" xmlns:r="http://schemas.openxmlformats.org/officeDocument/2006/relationships">
  <sheetPr>
    <tabColor rgb="FF92D050"/>
  </sheetPr>
  <dimension ref="A1:M47"/>
  <sheetViews>
    <sheetView zoomScaleSheetLayoutView="80" workbookViewId="0">
      <selection activeCell="K22" sqref="K22"/>
    </sheetView>
  </sheetViews>
  <sheetFormatPr defaultColWidth="9.140625" defaultRowHeight="15"/>
  <cols>
    <col min="1" max="1" width="33.5703125" style="804" customWidth="1"/>
    <col min="2" max="2" width="8" style="804" customWidth="1"/>
    <col min="3" max="5" width="12.5703125" style="804" bestFit="1" customWidth="1"/>
    <col min="6" max="6" width="10" style="804" customWidth="1"/>
    <col min="7" max="7" width="9.85546875" style="804" customWidth="1"/>
    <col min="8" max="10" width="14.42578125" style="804" bestFit="1" customWidth="1"/>
    <col min="11" max="11" width="9.28515625" style="804" customWidth="1"/>
    <col min="12" max="12" width="10" style="820" customWidth="1"/>
    <col min="13" max="17" width="9.140625" style="804" customWidth="1"/>
    <col min="18" max="16384" width="9.140625" style="804"/>
  </cols>
  <sheetData>
    <row r="1" spans="1:12" ht="15.75" customHeight="1">
      <c r="A1" s="1504" t="str">
        <f>[3]Tables!A59</f>
        <v>Table 58: Progress Report of NSDL &amp; CDSl as on end of February 2017 (Listed Companies)</v>
      </c>
      <c r="B1" s="1505"/>
      <c r="C1" s="1505"/>
      <c r="D1" s="1505"/>
      <c r="E1" s="1505"/>
      <c r="F1" s="1505"/>
      <c r="G1" s="1505"/>
      <c r="H1" s="1505"/>
      <c r="I1" s="1505"/>
      <c r="J1" s="1505"/>
      <c r="K1" s="1505"/>
      <c r="L1" s="1506"/>
    </row>
    <row r="2" spans="1:12">
      <c r="A2" s="1507" t="s">
        <v>689</v>
      </c>
      <c r="B2" s="1507" t="s">
        <v>688</v>
      </c>
      <c r="C2" s="1509" t="s">
        <v>687</v>
      </c>
      <c r="D2" s="1509"/>
      <c r="E2" s="1509"/>
      <c r="F2" s="1509"/>
      <c r="G2" s="1509"/>
      <c r="H2" s="1509" t="s">
        <v>686</v>
      </c>
      <c r="I2" s="1509"/>
      <c r="J2" s="1509"/>
      <c r="K2" s="1509"/>
      <c r="L2" s="1509"/>
    </row>
    <row r="3" spans="1:12" ht="59.25" customHeight="1">
      <c r="A3" s="1508"/>
      <c r="B3" s="1508"/>
      <c r="C3" s="1008">
        <v>42767</v>
      </c>
      <c r="D3" s="1008">
        <v>42736</v>
      </c>
      <c r="E3" s="1008">
        <v>42401</v>
      </c>
      <c r="F3" s="1007" t="s">
        <v>685</v>
      </c>
      <c r="G3" s="1006" t="s">
        <v>684</v>
      </c>
      <c r="H3" s="1008">
        <v>42767</v>
      </c>
      <c r="I3" s="1008">
        <v>42736</v>
      </c>
      <c r="J3" s="1008">
        <v>42401</v>
      </c>
      <c r="K3" s="1007" t="s">
        <v>685</v>
      </c>
      <c r="L3" s="1006" t="s">
        <v>684</v>
      </c>
    </row>
    <row r="4" spans="1:12" ht="37.5" customHeight="1">
      <c r="A4" s="1003" t="s">
        <v>683</v>
      </c>
      <c r="B4" s="1002" t="s">
        <v>667</v>
      </c>
      <c r="C4" s="1000">
        <v>6277</v>
      </c>
      <c r="D4" s="1000">
        <v>6264</v>
      </c>
      <c r="E4" s="1000">
        <v>6139</v>
      </c>
      <c r="F4" s="998">
        <f>(C4-E4)/E4*100</f>
        <v>2.2479231145137644</v>
      </c>
      <c r="G4" s="998">
        <f>(C4-D4)/D4*100</f>
        <v>0.20753512132822477</v>
      </c>
      <c r="H4" s="1005">
        <v>6517</v>
      </c>
      <c r="I4" s="1005">
        <v>6505</v>
      </c>
      <c r="J4" s="1005">
        <v>6367</v>
      </c>
      <c r="K4" s="999">
        <f>(H4-J4)/J4*100</f>
        <v>2.3558975969844509</v>
      </c>
      <c r="L4" s="998">
        <f>(H4-I4)/I4*100</f>
        <v>0.18447348193697155</v>
      </c>
    </row>
    <row r="5" spans="1:12" ht="25.5">
      <c r="A5" s="1003" t="s">
        <v>682</v>
      </c>
      <c r="B5" s="1002" t="s">
        <v>667</v>
      </c>
      <c r="C5" s="1000">
        <v>267</v>
      </c>
      <c r="D5" s="1000">
        <v>268</v>
      </c>
      <c r="E5" s="1000">
        <v>272</v>
      </c>
      <c r="F5" s="998">
        <f>(C5-E5)/E5*100</f>
        <v>-1.8382352941176472</v>
      </c>
      <c r="G5" s="998">
        <f>(C5-D5)/D5*100</f>
        <v>-0.37313432835820892</v>
      </c>
      <c r="H5" s="1005">
        <v>587</v>
      </c>
      <c r="I5" s="1005">
        <v>586</v>
      </c>
      <c r="J5" s="1005">
        <v>581</v>
      </c>
      <c r="K5" s="999">
        <f t="shared" ref="K5:K17" si="0">(H5-J5)/J5*100</f>
        <v>1.0327022375215147</v>
      </c>
      <c r="L5" s="998">
        <f t="shared" ref="L5:L17" si="1">(H5-I5)/I5*100</f>
        <v>0.17064846416382254</v>
      </c>
    </row>
    <row r="6" spans="1:12" ht="27.75" customHeight="1">
      <c r="A6" s="1003" t="s">
        <v>681</v>
      </c>
      <c r="B6" s="1002" t="s">
        <v>667</v>
      </c>
      <c r="C6" s="1000">
        <v>3</v>
      </c>
      <c r="D6" s="1000">
        <v>3</v>
      </c>
      <c r="E6" s="1000">
        <v>4</v>
      </c>
      <c r="F6" s="998">
        <f>(C6-E6)/E6*100</f>
        <v>-25</v>
      </c>
      <c r="G6" s="998">
        <f>(C6-D6)/D6*100</f>
        <v>0</v>
      </c>
      <c r="H6" s="1005">
        <v>3</v>
      </c>
      <c r="I6" s="1005">
        <v>3</v>
      </c>
      <c r="J6" s="1005">
        <v>3</v>
      </c>
      <c r="K6" s="999">
        <f t="shared" si="0"/>
        <v>0</v>
      </c>
      <c r="L6" s="998">
        <f t="shared" si="1"/>
        <v>0</v>
      </c>
    </row>
    <row r="7" spans="1:12" ht="16.5" customHeight="1">
      <c r="A7" s="1003" t="s">
        <v>680</v>
      </c>
      <c r="B7" s="1002" t="s">
        <v>679</v>
      </c>
      <c r="C7" s="1000">
        <v>154.33000000000001</v>
      </c>
      <c r="D7" s="1000">
        <v>153.37</v>
      </c>
      <c r="E7" s="1000">
        <v>144.83000000000001</v>
      </c>
      <c r="F7" s="998">
        <f t="shared" ref="F7:F17" si="2">(C7-E7)/E7*100</f>
        <v>6.5594144859490431</v>
      </c>
      <c r="G7" s="998">
        <f t="shared" ref="G7:G17" si="3">(C7-D7)/D7*100</f>
        <v>0.62593727586881909</v>
      </c>
      <c r="H7" s="1004">
        <v>120.64255</v>
      </c>
      <c r="I7" s="1004">
        <v>119.27924</v>
      </c>
      <c r="J7" s="1004">
        <v>106.7</v>
      </c>
      <c r="K7" s="999">
        <f t="shared" si="0"/>
        <v>13.067057169634486</v>
      </c>
      <c r="L7" s="998">
        <f t="shared" si="1"/>
        <v>1.1429566452636672</v>
      </c>
    </row>
    <row r="8" spans="1:12" ht="18.75" customHeight="1">
      <c r="A8" s="1003" t="s">
        <v>678</v>
      </c>
      <c r="B8" s="1002" t="s">
        <v>672</v>
      </c>
      <c r="C8" s="1000">
        <v>45009.796699700004</v>
      </c>
      <c r="D8" s="1000">
        <v>44681.629856300002</v>
      </c>
      <c r="E8" s="1000">
        <v>41102.6899424</v>
      </c>
      <c r="F8" s="998">
        <f t="shared" si="2"/>
        <v>9.5057203379518445</v>
      </c>
      <c r="G8" s="998">
        <f t="shared" si="3"/>
        <v>0.73445584786279094</v>
      </c>
      <c r="H8" s="1000">
        <v>13483.26</v>
      </c>
      <c r="I8" s="1000">
        <v>13565.27</v>
      </c>
      <c r="J8" s="1000">
        <v>12320.58</v>
      </c>
      <c r="K8" s="999">
        <f t="shared" si="0"/>
        <v>9.4368933930058514</v>
      </c>
      <c r="L8" s="998">
        <f t="shared" si="1"/>
        <v>-0.6045585528338191</v>
      </c>
    </row>
    <row r="9" spans="1:12" ht="20.25" customHeight="1">
      <c r="A9" s="1003" t="s">
        <v>677</v>
      </c>
      <c r="B9" s="1002" t="s">
        <v>669</v>
      </c>
      <c r="C9" s="1000">
        <v>10087736.33993623</v>
      </c>
      <c r="D9" s="1000">
        <v>9648528.418420082</v>
      </c>
      <c r="E9" s="1000">
        <v>7448483.3097393578</v>
      </c>
      <c r="F9" s="998">
        <f t="shared" si="2"/>
        <v>35.43342879946961</v>
      </c>
      <c r="G9" s="998">
        <f t="shared" si="3"/>
        <v>4.5520715954741142</v>
      </c>
      <c r="H9" s="1000">
        <v>1483566.39</v>
      </c>
      <c r="I9" s="1000">
        <v>1435805.42</v>
      </c>
      <c r="J9" s="1000">
        <v>1042477.59</v>
      </c>
      <c r="K9" s="999">
        <f t="shared" si="0"/>
        <v>42.311585805887681</v>
      </c>
      <c r="L9" s="998">
        <f t="shared" si="1"/>
        <v>3.3264235762531089</v>
      </c>
    </row>
    <row r="10" spans="1:12" ht="20.25" customHeight="1">
      <c r="A10" s="1003" t="s">
        <v>676</v>
      </c>
      <c r="B10" s="1002" t="s">
        <v>672</v>
      </c>
      <c r="C10" s="1000">
        <v>47623.207568755301</v>
      </c>
      <c r="D10" s="1000">
        <v>47287.2613402512</v>
      </c>
      <c r="E10" s="1000">
        <v>44923.796805130696</v>
      </c>
      <c r="F10" s="998">
        <f t="shared" si="2"/>
        <v>6.008866025581141</v>
      </c>
      <c r="G10" s="998">
        <f t="shared" si="3"/>
        <v>0.71043705848564642</v>
      </c>
      <c r="H10" s="1000">
        <v>14149.83</v>
      </c>
      <c r="I10" s="1000">
        <v>14240.11</v>
      </c>
      <c r="J10" s="1000">
        <v>12786.18</v>
      </c>
      <c r="K10" s="999">
        <f t="shared" si="0"/>
        <v>10.665030525145113</v>
      </c>
      <c r="L10" s="998">
        <f t="shared" si="1"/>
        <v>-0.63398386669766349</v>
      </c>
    </row>
    <row r="11" spans="1:12" ht="20.25" customHeight="1">
      <c r="A11" s="1003" t="s">
        <v>675</v>
      </c>
      <c r="B11" s="1002" t="s">
        <v>669</v>
      </c>
      <c r="C11" s="1000">
        <v>12230706.313608354</v>
      </c>
      <c r="D11" s="1000">
        <v>11777456.990935015</v>
      </c>
      <c r="E11" s="1000">
        <v>9242454.9281781018</v>
      </c>
      <c r="F11" s="998">
        <f t="shared" si="2"/>
        <v>32.331792891083154</v>
      </c>
      <c r="G11" s="998">
        <f t="shared" si="3"/>
        <v>3.8484481244312816</v>
      </c>
      <c r="H11" s="1122">
        <v>1557927.2544863806</v>
      </c>
      <c r="I11" s="1122">
        <v>1509094.4635408018</v>
      </c>
      <c r="J11" s="1122">
        <v>1095822.7889838407</v>
      </c>
      <c r="K11" s="999">
        <f t="shared" si="0"/>
        <v>42.169634556610248</v>
      </c>
      <c r="L11" s="998">
        <f t="shared" si="1"/>
        <v>3.2359002120385503</v>
      </c>
    </row>
    <row r="12" spans="1:12" ht="25.5">
      <c r="A12" s="1003" t="s">
        <v>674</v>
      </c>
      <c r="B12" s="1002" t="s">
        <v>672</v>
      </c>
      <c r="C12" s="1000">
        <v>942.55738570000005</v>
      </c>
      <c r="D12" s="1000">
        <v>802.5910556</v>
      </c>
      <c r="E12" s="1000">
        <v>790.20275709999999</v>
      </c>
      <c r="F12" s="998">
        <f t="shared" si="2"/>
        <v>19.280447610576942</v>
      </c>
      <c r="G12" s="998">
        <f t="shared" si="3"/>
        <v>17.439308490095769</v>
      </c>
      <c r="H12" s="1000">
        <v>672.37929329999997</v>
      </c>
      <c r="I12" s="1000">
        <v>603.61343319999992</v>
      </c>
      <c r="J12" s="1000">
        <v>440.07065010000002</v>
      </c>
      <c r="K12" s="999">
        <f t="shared" si="0"/>
        <v>52.78894267254838</v>
      </c>
      <c r="L12" s="998">
        <f t="shared" si="1"/>
        <v>11.392367418903239</v>
      </c>
    </row>
    <row r="13" spans="1:12" ht="42" customHeight="1">
      <c r="A13" s="1003" t="s">
        <v>673</v>
      </c>
      <c r="B13" s="1002" t="s">
        <v>672</v>
      </c>
      <c r="C13" s="1000">
        <v>31.418579523333335</v>
      </c>
      <c r="D13" s="1000">
        <v>26.753035186666668</v>
      </c>
      <c r="E13" s="1000">
        <v>26.340091903333334</v>
      </c>
      <c r="F13" s="998">
        <f t="shared" si="2"/>
        <v>19.280447610576935</v>
      </c>
      <c r="G13" s="998">
        <f t="shared" si="3"/>
        <v>17.439308490095762</v>
      </c>
      <c r="H13" s="1000">
        <v>24.013546189285712</v>
      </c>
      <c r="I13" s="1000">
        <v>20.120447773333332</v>
      </c>
      <c r="J13" s="1000">
        <v>14.669021670000001</v>
      </c>
      <c r="K13" s="999">
        <f t="shared" si="0"/>
        <v>63.702438577730391</v>
      </c>
      <c r="L13" s="998">
        <f>(H13-I13)/I13*100</f>
        <v>19.348965091682029</v>
      </c>
    </row>
    <row r="14" spans="1:12" ht="25.5">
      <c r="A14" s="1003" t="s">
        <v>671</v>
      </c>
      <c r="B14" s="1002" t="s">
        <v>669</v>
      </c>
      <c r="C14" s="1000">
        <v>215657.78633482583</v>
      </c>
      <c r="D14" s="1000">
        <v>180530.59644561764</v>
      </c>
      <c r="E14" s="1000">
        <v>154667.35997996805</v>
      </c>
      <c r="F14" s="998">
        <f t="shared" si="2"/>
        <v>39.433288550833886</v>
      </c>
      <c r="G14" s="998">
        <f t="shared" si="3"/>
        <v>19.45774875883145</v>
      </c>
      <c r="H14" s="1000">
        <v>58340.89933097201</v>
      </c>
      <c r="I14" s="1000">
        <v>50179.553841945002</v>
      </c>
      <c r="J14" s="1000">
        <v>31970.828856032997</v>
      </c>
      <c r="K14" s="999">
        <f t="shared" si="0"/>
        <v>82.481660371350983</v>
      </c>
      <c r="L14" s="998">
        <f t="shared" si="1"/>
        <v>16.264284682031096</v>
      </c>
    </row>
    <row r="15" spans="1:12" ht="40.5" customHeight="1">
      <c r="A15" s="1003" t="s">
        <v>670</v>
      </c>
      <c r="B15" s="1002" t="s">
        <v>669</v>
      </c>
      <c r="C15" s="1000">
        <v>7188.5928778275284</v>
      </c>
      <c r="D15" s="1000">
        <v>6017.6865481872555</v>
      </c>
      <c r="E15" s="1000">
        <v>5155.5786659989353</v>
      </c>
      <c r="F15" s="998">
        <f t="shared" si="2"/>
        <v>39.433288550833893</v>
      </c>
      <c r="G15" s="998">
        <f t="shared" si="3"/>
        <v>19.45774875883145</v>
      </c>
      <c r="H15" s="1000">
        <v>2083.6035475347148</v>
      </c>
      <c r="I15" s="1000">
        <v>1672.6517947315001</v>
      </c>
      <c r="J15" s="1000">
        <v>1065.6942952011</v>
      </c>
      <c r="K15" s="999">
        <f t="shared" si="0"/>
        <v>95.516064683590344</v>
      </c>
      <c r="L15" s="998">
        <f t="shared" si="1"/>
        <v>24.568876445033329</v>
      </c>
    </row>
    <row r="16" spans="1:12" ht="38.25">
      <c r="A16" s="1003" t="s">
        <v>668</v>
      </c>
      <c r="B16" s="1002" t="s">
        <v>667</v>
      </c>
      <c r="C16" s="1000">
        <v>13</v>
      </c>
      <c r="D16" s="1000">
        <v>6</v>
      </c>
      <c r="E16" s="1000">
        <v>17</v>
      </c>
      <c r="F16" s="998">
        <f t="shared" si="2"/>
        <v>-23.52941176470588</v>
      </c>
      <c r="G16" s="998">
        <f t="shared" si="3"/>
        <v>116.66666666666667</v>
      </c>
      <c r="H16" s="1000">
        <v>94</v>
      </c>
      <c r="I16" s="1000">
        <v>59</v>
      </c>
      <c r="J16" s="1000">
        <v>139</v>
      </c>
      <c r="K16" s="999">
        <f t="shared" si="0"/>
        <v>-32.374100719424462</v>
      </c>
      <c r="L16" s="998">
        <f t="shared" si="1"/>
        <v>59.322033898305079</v>
      </c>
    </row>
    <row r="17" spans="1:13" ht="26.25" customHeight="1">
      <c r="A17" s="1003" t="s">
        <v>666</v>
      </c>
      <c r="B17" s="1002" t="s">
        <v>665</v>
      </c>
      <c r="C17" s="1001">
        <v>85.8</v>
      </c>
      <c r="D17" s="1001">
        <v>85.52</v>
      </c>
      <c r="E17" s="1001">
        <v>86.25</v>
      </c>
      <c r="F17" s="998">
        <f t="shared" si="2"/>
        <v>-0.52173913043478592</v>
      </c>
      <c r="G17" s="998">
        <f t="shared" si="3"/>
        <v>0.32740879326473477</v>
      </c>
      <c r="H17" s="1000">
        <v>13.264802988791301</v>
      </c>
      <c r="I17" s="1000">
        <v>13.426349844155499</v>
      </c>
      <c r="J17" s="1000">
        <v>12.7979411332418</v>
      </c>
      <c r="K17" s="999">
        <f t="shared" si="0"/>
        <v>3.647945014662231</v>
      </c>
      <c r="L17" s="998">
        <f t="shared" si="1"/>
        <v>-1.2032075526061166</v>
      </c>
    </row>
    <row r="18" spans="1:13" ht="40.5" customHeight="1">
      <c r="A18" s="1510" t="s">
        <v>664</v>
      </c>
      <c r="B18" s="1510"/>
      <c r="C18" s="1510"/>
      <c r="D18" s="1510"/>
      <c r="E18" s="1510"/>
      <c r="F18" s="1510"/>
      <c r="G18" s="1510"/>
      <c r="H18" s="1510"/>
      <c r="I18" s="1510"/>
      <c r="J18" s="1510"/>
      <c r="K18" s="1510"/>
      <c r="L18" s="1510"/>
      <c r="M18" s="1510"/>
    </row>
    <row r="19" spans="1:13">
      <c r="A19" s="1503" t="s">
        <v>663</v>
      </c>
      <c r="B19" s="1503"/>
      <c r="C19" s="1503"/>
      <c r="D19" s="997"/>
      <c r="E19" s="997"/>
      <c r="F19" s="997"/>
      <c r="G19" s="997"/>
      <c r="H19" s="996"/>
      <c r="I19" s="996"/>
      <c r="J19" s="996"/>
      <c r="K19" s="996"/>
      <c r="L19" s="995"/>
      <c r="M19" s="975"/>
    </row>
    <row r="37" spans="7:11" s="804" customFormat="1">
      <c r="I37" s="994"/>
      <c r="J37" s="985"/>
    </row>
    <row r="38" spans="7:11" s="804" customFormat="1">
      <c r="I38" s="994"/>
      <c r="J38" s="994"/>
    </row>
    <row r="44" spans="7:11" s="804" customFormat="1">
      <c r="H44" s="993"/>
      <c r="I44" s="993"/>
      <c r="J44" s="993"/>
      <c r="K44" s="993"/>
    </row>
    <row r="45" spans="7:11" s="804" customFormat="1">
      <c r="G45" s="993"/>
      <c r="H45" s="993"/>
      <c r="I45" s="993"/>
      <c r="J45" s="993"/>
      <c r="K45" s="993"/>
    </row>
    <row r="46" spans="7:11" s="804" customFormat="1">
      <c r="G46" s="993"/>
      <c r="H46" s="993"/>
      <c r="I46" s="993"/>
      <c r="J46" s="993"/>
      <c r="K46" s="993"/>
    </row>
    <row r="47" spans="7:11" s="804" customFormat="1">
      <c r="G47" s="993"/>
    </row>
  </sheetData>
  <mergeCells count="7">
    <mergeCell ref="A19:C19"/>
    <mergeCell ref="A1:L1"/>
    <mergeCell ref="A2:A3"/>
    <mergeCell ref="B2:B3"/>
    <mergeCell ref="C2:G2"/>
    <mergeCell ref="H2:L2"/>
    <mergeCell ref="A18:M18"/>
  </mergeCells>
  <pageMargins left="0.5" right="0.2" top="0.5" bottom="0.5" header="0.3" footer="0.3"/>
  <pageSetup paperSize="9" scale="85" orientation="landscape" r:id="rId1"/>
</worksheet>
</file>

<file path=xl/worksheets/sheet6.xml><?xml version="1.0" encoding="utf-8"?>
<worksheet xmlns="http://schemas.openxmlformats.org/spreadsheetml/2006/main" xmlns:r="http://schemas.openxmlformats.org/officeDocument/2006/relationships">
  <sheetPr codeName="Sheet6">
    <tabColor rgb="FF92D050"/>
  </sheetPr>
  <dimension ref="A1:X28"/>
  <sheetViews>
    <sheetView zoomScaleSheetLayoutView="100" workbookViewId="0">
      <selection activeCell="K22" sqref="K22"/>
    </sheetView>
  </sheetViews>
  <sheetFormatPr defaultColWidth="9.140625" defaultRowHeight="15"/>
  <cols>
    <col min="1" max="1" width="7.85546875" style="65" customWidth="1"/>
    <col min="2" max="2" width="6.85546875" style="57" customWidth="1"/>
    <col min="3" max="3" width="8" style="57" customWidth="1"/>
    <col min="4" max="4" width="7.85546875" style="57" customWidth="1"/>
    <col min="5" max="5" width="8" style="57" customWidth="1"/>
    <col min="6" max="6" width="5.28515625" style="57" customWidth="1"/>
    <col min="7" max="7" width="8.42578125" style="57" customWidth="1"/>
    <col min="8" max="8" width="5.42578125" style="57" customWidth="1"/>
    <col min="9" max="9" width="8.140625" style="57" customWidth="1"/>
    <col min="10" max="10" width="5.5703125" style="57" customWidth="1"/>
    <col min="11" max="11" width="8" style="57" customWidth="1"/>
    <col min="12" max="12" width="5" style="57" customWidth="1"/>
    <col min="13" max="13" width="7.85546875" style="57" customWidth="1"/>
    <col min="14" max="14" width="5.5703125" style="57" customWidth="1"/>
    <col min="15" max="15" width="8.42578125" style="57" customWidth="1"/>
    <col min="16" max="16" width="5.42578125" style="57" customWidth="1"/>
    <col min="17" max="17" width="8" style="57" customWidth="1"/>
    <col min="18" max="18" width="5.42578125" style="57" customWidth="1"/>
    <col min="19" max="19" width="7.85546875" style="57" customWidth="1"/>
    <col min="20" max="20" width="9.140625" style="57" customWidth="1"/>
    <col min="21" max="21" width="10.42578125" style="57" bestFit="1" customWidth="1"/>
    <col min="22" max="22" width="11.7109375" style="57" bestFit="1" customWidth="1"/>
    <col min="23" max="23" width="9.42578125" style="57" bestFit="1" customWidth="1"/>
    <col min="24" max="24" width="9.5703125" style="57" bestFit="1" customWidth="1"/>
    <col min="25" max="25" width="9.42578125" style="57" bestFit="1" customWidth="1"/>
    <col min="26" max="26" width="9.7109375" style="57" bestFit="1" customWidth="1"/>
    <col min="27" max="27" width="9.42578125" style="57" bestFit="1" customWidth="1"/>
    <col min="28" max="28" width="9.7109375" style="57" bestFit="1" customWidth="1"/>
    <col min="29" max="29" width="9.42578125" style="57" bestFit="1" customWidth="1"/>
    <col min="30" max="30" width="9.5703125" style="57" bestFit="1" customWidth="1"/>
    <col min="31" max="33" width="9.42578125" style="57" bestFit="1" customWidth="1"/>
    <col min="34" max="34" width="9.7109375" style="57" bestFit="1" customWidth="1"/>
    <col min="35" max="35" width="9.42578125" style="57" bestFit="1" customWidth="1"/>
    <col min="36" max="36" width="9.7109375" style="57" bestFit="1" customWidth="1"/>
    <col min="37" max="37" width="9.42578125" style="57" bestFit="1" customWidth="1"/>
    <col min="38" max="38" width="9.5703125" style="57" bestFit="1" customWidth="1"/>
    <col min="39" max="16384" width="9.140625" style="57"/>
  </cols>
  <sheetData>
    <row r="1" spans="1:24" s="49" customFormat="1" ht="17.25" customHeight="1">
      <c r="A1" s="1196" t="str">
        <f>Tables!A6</f>
        <v xml:space="preserve">Table 5: Capital Raised from the Primary Market through though Public and Rights Issues </v>
      </c>
      <c r="B1" s="1196"/>
      <c r="C1" s="1196"/>
      <c r="D1" s="1196"/>
      <c r="E1" s="1196"/>
      <c r="F1" s="1196"/>
      <c r="G1" s="1196"/>
      <c r="H1" s="1196"/>
      <c r="I1" s="1196"/>
      <c r="J1" s="1196"/>
      <c r="K1" s="1196"/>
      <c r="L1" s="1196"/>
      <c r="M1" s="1196"/>
      <c r="N1" s="1196"/>
      <c r="O1" s="1196"/>
      <c r="P1" s="1196"/>
      <c r="Q1" s="1196"/>
      <c r="R1" s="1196"/>
      <c r="S1" s="48"/>
    </row>
    <row r="2" spans="1:24" s="50" customFormat="1" ht="15.75" customHeight="1">
      <c r="A2" s="1197" t="s">
        <v>108</v>
      </c>
      <c r="B2" s="1194" t="s">
        <v>102</v>
      </c>
      <c r="C2" s="1194"/>
      <c r="D2" s="1194" t="s">
        <v>109</v>
      </c>
      <c r="E2" s="1194"/>
      <c r="F2" s="1194"/>
      <c r="G2" s="1194"/>
      <c r="H2" s="1194" t="s">
        <v>110</v>
      </c>
      <c r="I2" s="1194"/>
      <c r="J2" s="1194"/>
      <c r="K2" s="1194"/>
      <c r="L2" s="1194" t="s">
        <v>111</v>
      </c>
      <c r="M2" s="1194"/>
      <c r="N2" s="1194"/>
      <c r="O2" s="1194"/>
      <c r="P2" s="1194"/>
      <c r="Q2" s="1194"/>
      <c r="R2" s="1194"/>
      <c r="S2" s="1194"/>
    </row>
    <row r="3" spans="1:24" s="50" customFormat="1" ht="15" customHeight="1">
      <c r="A3" s="1197"/>
      <c r="B3" s="1194"/>
      <c r="C3" s="1194"/>
      <c r="D3" s="1194" t="s">
        <v>112</v>
      </c>
      <c r="E3" s="1194"/>
      <c r="F3" s="1194" t="s">
        <v>89</v>
      </c>
      <c r="G3" s="1194"/>
      <c r="H3" s="1194" t="s">
        <v>113</v>
      </c>
      <c r="I3" s="1194"/>
      <c r="J3" s="1194" t="s">
        <v>114</v>
      </c>
      <c r="K3" s="1194"/>
      <c r="L3" s="1194" t="s">
        <v>115</v>
      </c>
      <c r="M3" s="1194"/>
      <c r="N3" s="1194"/>
      <c r="O3" s="1194"/>
      <c r="P3" s="1194" t="s">
        <v>116</v>
      </c>
      <c r="Q3" s="1194"/>
      <c r="R3" s="1194" t="s">
        <v>117</v>
      </c>
      <c r="S3" s="1194"/>
    </row>
    <row r="4" spans="1:24" s="51" customFormat="1" ht="14.25" customHeight="1">
      <c r="A4" s="1197"/>
      <c r="B4" s="1194"/>
      <c r="C4" s="1194"/>
      <c r="D4" s="1194"/>
      <c r="E4" s="1194"/>
      <c r="F4" s="1194"/>
      <c r="G4" s="1194"/>
      <c r="H4" s="1194"/>
      <c r="I4" s="1194"/>
      <c r="J4" s="1194"/>
      <c r="K4" s="1194"/>
      <c r="L4" s="1194" t="s">
        <v>118</v>
      </c>
      <c r="M4" s="1194"/>
      <c r="N4" s="1194" t="s">
        <v>119</v>
      </c>
      <c r="O4" s="1194"/>
      <c r="P4" s="1194"/>
      <c r="Q4" s="1194"/>
      <c r="R4" s="1194"/>
      <c r="S4" s="1194"/>
    </row>
    <row r="5" spans="1:24" s="53" customFormat="1" ht="39" customHeight="1">
      <c r="A5" s="1197"/>
      <c r="B5" s="52" t="s">
        <v>120</v>
      </c>
      <c r="C5" s="52" t="s">
        <v>107</v>
      </c>
      <c r="D5" s="52" t="s">
        <v>120</v>
      </c>
      <c r="E5" s="52" t="s">
        <v>107</v>
      </c>
      <c r="F5" s="52" t="s">
        <v>120</v>
      </c>
      <c r="G5" s="52" t="s">
        <v>107</v>
      </c>
      <c r="H5" s="52" t="s">
        <v>120</v>
      </c>
      <c r="I5" s="52" t="s">
        <v>107</v>
      </c>
      <c r="J5" s="52" t="s">
        <v>120</v>
      </c>
      <c r="K5" s="52" t="s">
        <v>107</v>
      </c>
      <c r="L5" s="52" t="s">
        <v>120</v>
      </c>
      <c r="M5" s="52" t="s">
        <v>107</v>
      </c>
      <c r="N5" s="52" t="s">
        <v>120</v>
      </c>
      <c r="O5" s="52" t="s">
        <v>107</v>
      </c>
      <c r="P5" s="52" t="s">
        <v>120</v>
      </c>
      <c r="Q5" s="52" t="s">
        <v>107</v>
      </c>
      <c r="R5" s="52" t="s">
        <v>120</v>
      </c>
      <c r="S5" s="52" t="s">
        <v>107</v>
      </c>
    </row>
    <row r="6" spans="1:24" s="58" customFormat="1" ht="14.25" customHeight="1">
      <c r="A6" s="43" t="s">
        <v>269</v>
      </c>
      <c r="B6" s="54">
        <v>108</v>
      </c>
      <c r="C6" s="54">
        <v>58166.740000000005</v>
      </c>
      <c r="D6" s="54">
        <v>95</v>
      </c>
      <c r="E6" s="54">
        <v>48927.960000000006</v>
      </c>
      <c r="F6" s="54">
        <v>13</v>
      </c>
      <c r="G6" s="54">
        <v>9238.7800000000007</v>
      </c>
      <c r="H6" s="54">
        <v>34</v>
      </c>
      <c r="I6" s="54">
        <v>43351.179999999993</v>
      </c>
      <c r="J6" s="54">
        <v>74</v>
      </c>
      <c r="K6" s="54">
        <v>14815.079999999998</v>
      </c>
      <c r="L6" s="54">
        <v>13</v>
      </c>
      <c r="M6" s="54">
        <v>671.99999999999989</v>
      </c>
      <c r="N6" s="54">
        <v>74</v>
      </c>
      <c r="O6" s="54">
        <v>23381.859999999997</v>
      </c>
      <c r="P6" s="54">
        <v>0</v>
      </c>
      <c r="Q6" s="54">
        <v>0</v>
      </c>
      <c r="R6" s="54">
        <v>21</v>
      </c>
      <c r="S6" s="54">
        <v>34111.919999999998</v>
      </c>
      <c r="T6" s="56"/>
      <c r="U6" s="57"/>
      <c r="V6" s="57"/>
      <c r="W6" s="57"/>
      <c r="X6" s="57"/>
    </row>
    <row r="7" spans="1:24" s="58" customFormat="1" ht="14.25" customHeight="1">
      <c r="A7" s="43" t="s">
        <v>270</v>
      </c>
      <c r="B7" s="44">
        <f t="shared" ref="B7:S7" si="0">SUM(B8:B18)</f>
        <v>103</v>
      </c>
      <c r="C7" s="44">
        <f t="shared" si="0"/>
        <v>57263.94</v>
      </c>
      <c r="D7" s="44">
        <f t="shared" si="0"/>
        <v>95</v>
      </c>
      <c r="E7" s="44">
        <f t="shared" si="0"/>
        <v>55235.48</v>
      </c>
      <c r="F7" s="44">
        <f t="shared" si="0"/>
        <v>8</v>
      </c>
      <c r="G7" s="44">
        <f t="shared" si="0"/>
        <v>2028.4599999999998</v>
      </c>
      <c r="H7" s="44">
        <f t="shared" si="0"/>
        <v>24</v>
      </c>
      <c r="I7" s="44">
        <f t="shared" si="0"/>
        <v>31392.140000000007</v>
      </c>
      <c r="J7" s="44">
        <f t="shared" si="0"/>
        <v>79</v>
      </c>
      <c r="K7" s="44">
        <f t="shared" si="0"/>
        <v>25871.930000000004</v>
      </c>
      <c r="L7" s="44">
        <f t="shared" si="0"/>
        <v>1</v>
      </c>
      <c r="M7" s="44">
        <f t="shared" si="0"/>
        <v>2.6</v>
      </c>
      <c r="N7" s="44">
        <f t="shared" si="0"/>
        <v>87</v>
      </c>
      <c r="O7" s="44">
        <f t="shared" si="0"/>
        <v>27907.769999999997</v>
      </c>
      <c r="P7" s="44">
        <f t="shared" si="0"/>
        <v>0</v>
      </c>
      <c r="Q7" s="44">
        <f t="shared" si="0"/>
        <v>0</v>
      </c>
      <c r="R7" s="44">
        <f t="shared" si="0"/>
        <v>15</v>
      </c>
      <c r="S7" s="44">
        <f t="shared" si="0"/>
        <v>29353.57</v>
      </c>
      <c r="T7" s="56"/>
      <c r="U7" s="57"/>
      <c r="V7" s="57"/>
      <c r="W7" s="57"/>
      <c r="X7" s="57"/>
    </row>
    <row r="8" spans="1:24" s="60" customFormat="1" ht="14.25" customHeight="1">
      <c r="A8" s="46">
        <v>42461</v>
      </c>
      <c r="B8" s="55">
        <f>SUM(D8,F8)</f>
        <v>5</v>
      </c>
      <c r="C8" s="55">
        <f>SUM(E8,G8)</f>
        <v>3571.9</v>
      </c>
      <c r="D8" s="55">
        <v>5</v>
      </c>
      <c r="E8" s="55">
        <v>3571.9</v>
      </c>
      <c r="F8" s="55">
        <v>0</v>
      </c>
      <c r="G8" s="55">
        <v>0</v>
      </c>
      <c r="H8" s="55">
        <v>0</v>
      </c>
      <c r="I8" s="55">
        <v>0</v>
      </c>
      <c r="J8" s="55">
        <v>5</v>
      </c>
      <c r="K8" s="55">
        <v>3571.9</v>
      </c>
      <c r="L8" s="55">
        <v>1</v>
      </c>
      <c r="M8" s="55">
        <v>2.6</v>
      </c>
      <c r="N8" s="55">
        <v>4</v>
      </c>
      <c r="O8" s="55">
        <v>3569.3</v>
      </c>
      <c r="P8" s="55">
        <v>0</v>
      </c>
      <c r="Q8" s="55">
        <v>0</v>
      </c>
      <c r="R8" s="55">
        <v>0</v>
      </c>
      <c r="S8" s="55">
        <v>0</v>
      </c>
      <c r="T8" s="59"/>
      <c r="U8" s="57"/>
      <c r="V8" s="57"/>
      <c r="W8" s="57"/>
      <c r="X8" s="57"/>
    </row>
    <row r="9" spans="1:24" s="60" customFormat="1" ht="14.25" customHeight="1">
      <c r="A9" s="46">
        <v>42491</v>
      </c>
      <c r="B9" s="55">
        <f t="shared" ref="B9:C12" si="1">D9+F9</f>
        <v>8</v>
      </c>
      <c r="C9" s="55">
        <f t="shared" si="1"/>
        <v>1746.1100000000001</v>
      </c>
      <c r="D9" s="55">
        <v>7</v>
      </c>
      <c r="E9" s="55">
        <f>771.73+S9</f>
        <v>1671.1100000000001</v>
      </c>
      <c r="F9" s="55">
        <v>1</v>
      </c>
      <c r="G9" s="55">
        <v>75</v>
      </c>
      <c r="H9" s="55">
        <v>4</v>
      </c>
      <c r="I9" s="55">
        <f>740+S28</f>
        <v>974.51</v>
      </c>
      <c r="J9" s="55">
        <v>4</v>
      </c>
      <c r="K9" s="55">
        <v>771.73</v>
      </c>
      <c r="L9" s="55">
        <v>0</v>
      </c>
      <c r="M9" s="55">
        <v>0</v>
      </c>
      <c r="N9" s="55">
        <v>5</v>
      </c>
      <c r="O9" s="55">
        <v>846.73</v>
      </c>
      <c r="P9" s="55">
        <v>0</v>
      </c>
      <c r="Q9" s="55">
        <v>0</v>
      </c>
      <c r="R9" s="55">
        <v>3</v>
      </c>
      <c r="S9" s="55">
        <f>664.87+S28</f>
        <v>899.38</v>
      </c>
      <c r="T9" s="59"/>
      <c r="U9" s="57"/>
      <c r="V9" s="57"/>
      <c r="W9" s="57"/>
      <c r="X9" s="57"/>
    </row>
    <row r="10" spans="1:24" s="60" customFormat="1" ht="14.25" customHeight="1">
      <c r="A10" s="46">
        <v>42522</v>
      </c>
      <c r="B10" s="55">
        <f t="shared" si="1"/>
        <v>11</v>
      </c>
      <c r="C10" s="55">
        <f t="shared" si="1"/>
        <v>2518.44</v>
      </c>
      <c r="D10" s="55">
        <f>D25+R10</f>
        <v>11</v>
      </c>
      <c r="E10" s="55">
        <f>E25+S10</f>
        <v>2518.44</v>
      </c>
      <c r="F10" s="55">
        <v>0</v>
      </c>
      <c r="G10" s="55">
        <v>0</v>
      </c>
      <c r="H10" s="55">
        <v>1</v>
      </c>
      <c r="I10" s="55">
        <v>1000</v>
      </c>
      <c r="J10" s="55">
        <v>10</v>
      </c>
      <c r="K10" s="55">
        <v>1518.44</v>
      </c>
      <c r="L10" s="55">
        <v>0</v>
      </c>
      <c r="M10" s="55">
        <v>0</v>
      </c>
      <c r="N10" s="55">
        <v>10</v>
      </c>
      <c r="O10" s="55">
        <v>1518.44</v>
      </c>
      <c r="P10" s="55">
        <v>0</v>
      </c>
      <c r="Q10" s="55">
        <v>0</v>
      </c>
      <c r="R10" s="55">
        <v>1</v>
      </c>
      <c r="S10" s="55">
        <v>1000</v>
      </c>
      <c r="T10" s="59"/>
      <c r="U10" s="57"/>
      <c r="V10" s="57"/>
      <c r="W10" s="57"/>
      <c r="X10" s="57"/>
    </row>
    <row r="11" spans="1:24" s="60" customFormat="1" ht="14.25" customHeight="1">
      <c r="A11" s="46">
        <v>42552</v>
      </c>
      <c r="B11" s="55">
        <f t="shared" si="1"/>
        <v>4</v>
      </c>
      <c r="C11" s="55">
        <f t="shared" si="1"/>
        <v>2159.0799999999995</v>
      </c>
      <c r="D11" s="55">
        <v>4</v>
      </c>
      <c r="E11" s="55">
        <v>2159.0799999999995</v>
      </c>
      <c r="F11" s="55">
        <v>0</v>
      </c>
      <c r="G11" s="55">
        <v>0</v>
      </c>
      <c r="H11" s="55">
        <v>1</v>
      </c>
      <c r="I11" s="55">
        <v>500</v>
      </c>
      <c r="J11" s="55">
        <v>3</v>
      </c>
      <c r="K11" s="55">
        <v>1659.08</v>
      </c>
      <c r="L11" s="55">
        <v>0</v>
      </c>
      <c r="M11" s="55">
        <v>0</v>
      </c>
      <c r="N11" s="55">
        <v>3</v>
      </c>
      <c r="O11" s="55">
        <v>1659.08</v>
      </c>
      <c r="P11" s="55">
        <v>0</v>
      </c>
      <c r="Q11" s="55">
        <v>0</v>
      </c>
      <c r="R11" s="55">
        <v>1</v>
      </c>
      <c r="S11" s="55">
        <v>500</v>
      </c>
      <c r="T11" s="59"/>
      <c r="U11" s="57"/>
      <c r="V11" s="57"/>
      <c r="W11" s="57"/>
      <c r="X11" s="57"/>
    </row>
    <row r="12" spans="1:24" s="60" customFormat="1" ht="14.25" customHeight="1">
      <c r="A12" s="285">
        <v>42583</v>
      </c>
      <c r="B12" s="55">
        <f t="shared" si="1"/>
        <v>10</v>
      </c>
      <c r="C12" s="55">
        <f t="shared" si="1"/>
        <v>16636.38</v>
      </c>
      <c r="D12" s="55">
        <v>9</v>
      </c>
      <c r="E12" s="55">
        <v>16136.380000000001</v>
      </c>
      <c r="F12" s="55">
        <v>1</v>
      </c>
      <c r="G12" s="55">
        <v>500</v>
      </c>
      <c r="H12" s="55">
        <v>3</v>
      </c>
      <c r="I12" s="55">
        <v>14500</v>
      </c>
      <c r="J12" s="55">
        <v>7</v>
      </c>
      <c r="K12" s="55">
        <v>2136.38</v>
      </c>
      <c r="L12" s="55">
        <v>0</v>
      </c>
      <c r="M12" s="55">
        <v>0</v>
      </c>
      <c r="N12" s="55">
        <v>8</v>
      </c>
      <c r="O12" s="55">
        <v>2636.38</v>
      </c>
      <c r="P12" s="55">
        <v>0</v>
      </c>
      <c r="Q12" s="55">
        <v>0</v>
      </c>
      <c r="R12" s="55">
        <v>2</v>
      </c>
      <c r="S12" s="55">
        <v>14000</v>
      </c>
      <c r="T12" s="59"/>
      <c r="U12" s="57"/>
      <c r="V12" s="57"/>
      <c r="W12" s="57"/>
      <c r="X12" s="57"/>
    </row>
    <row r="13" spans="1:24" s="60" customFormat="1" ht="14.25" customHeight="1">
      <c r="A13" s="285">
        <v>42614</v>
      </c>
      <c r="B13" s="55">
        <v>32</v>
      </c>
      <c r="C13" s="55">
        <v>15196.14</v>
      </c>
      <c r="D13" s="55">
        <v>31</v>
      </c>
      <c r="E13" s="55">
        <v>15152.71</v>
      </c>
      <c r="F13" s="55">
        <v>1</v>
      </c>
      <c r="G13" s="55">
        <v>43.43</v>
      </c>
      <c r="H13" s="55">
        <v>4</v>
      </c>
      <c r="I13" s="55">
        <v>7536.58</v>
      </c>
      <c r="J13" s="55">
        <v>28</v>
      </c>
      <c r="K13" s="55">
        <v>7659.56</v>
      </c>
      <c r="L13" s="55">
        <v>0</v>
      </c>
      <c r="M13" s="55">
        <v>0</v>
      </c>
      <c r="N13" s="55">
        <v>29</v>
      </c>
      <c r="O13" s="55">
        <v>7702.99</v>
      </c>
      <c r="P13" s="55">
        <v>0</v>
      </c>
      <c r="Q13" s="55">
        <v>0</v>
      </c>
      <c r="R13" s="55">
        <v>3</v>
      </c>
      <c r="S13" s="55">
        <v>7493.15</v>
      </c>
      <c r="T13" s="59"/>
      <c r="U13" s="57"/>
      <c r="V13" s="57"/>
      <c r="W13" s="57"/>
      <c r="X13" s="57"/>
    </row>
    <row r="14" spans="1:24" s="60" customFormat="1" ht="14.25" customHeight="1">
      <c r="A14" s="285">
        <v>42644</v>
      </c>
      <c r="B14" s="55">
        <v>4</v>
      </c>
      <c r="C14" s="55">
        <v>5287.17</v>
      </c>
      <c r="D14" s="55">
        <v>4</v>
      </c>
      <c r="E14" s="55">
        <v>5287.17</v>
      </c>
      <c r="F14" s="55">
        <v>0</v>
      </c>
      <c r="G14" s="55">
        <v>0</v>
      </c>
      <c r="H14" s="55">
        <v>0</v>
      </c>
      <c r="I14" s="55">
        <v>0</v>
      </c>
      <c r="J14" s="55">
        <v>4</v>
      </c>
      <c r="K14" s="55">
        <v>5287.17</v>
      </c>
      <c r="L14" s="55">
        <v>0</v>
      </c>
      <c r="M14" s="55">
        <v>0</v>
      </c>
      <c r="N14" s="55">
        <v>4</v>
      </c>
      <c r="O14" s="55">
        <v>5287.17</v>
      </c>
      <c r="P14" s="55">
        <v>0</v>
      </c>
      <c r="Q14" s="55">
        <v>0</v>
      </c>
      <c r="R14" s="55">
        <v>0</v>
      </c>
      <c r="S14" s="55">
        <v>0</v>
      </c>
      <c r="T14" s="59"/>
      <c r="U14" s="57"/>
      <c r="V14" s="57"/>
      <c r="W14" s="57"/>
      <c r="X14" s="57"/>
    </row>
    <row r="15" spans="1:24" s="60" customFormat="1" ht="14.25" customHeight="1">
      <c r="A15" s="285">
        <v>42704</v>
      </c>
      <c r="B15" s="55">
        <v>6</v>
      </c>
      <c r="C15" s="55">
        <v>1209.0999999999999</v>
      </c>
      <c r="D15" s="55">
        <v>4</v>
      </c>
      <c r="E15" s="55">
        <v>529.80999999999995</v>
      </c>
      <c r="F15" s="55">
        <v>2</v>
      </c>
      <c r="G15" s="55">
        <v>679.29</v>
      </c>
      <c r="H15" s="55">
        <v>3</v>
      </c>
      <c r="I15" s="55">
        <v>689.27</v>
      </c>
      <c r="J15" s="55">
        <v>3</v>
      </c>
      <c r="K15" s="55">
        <v>519.83000000000004</v>
      </c>
      <c r="L15" s="55">
        <v>0</v>
      </c>
      <c r="M15" s="55">
        <v>0</v>
      </c>
      <c r="N15" s="55">
        <v>6</v>
      </c>
      <c r="O15" s="55">
        <v>1209.0999999999999</v>
      </c>
      <c r="P15" s="55">
        <v>0</v>
      </c>
      <c r="Q15" s="55">
        <v>0</v>
      </c>
      <c r="R15" s="55">
        <v>0</v>
      </c>
      <c r="S15" s="55">
        <v>0</v>
      </c>
      <c r="T15" s="59"/>
      <c r="U15" s="57"/>
      <c r="V15" s="57"/>
      <c r="W15" s="57"/>
      <c r="X15" s="57"/>
    </row>
    <row r="16" spans="1:24" s="60" customFormat="1" ht="14.25" customHeight="1">
      <c r="A16" s="285">
        <v>42735</v>
      </c>
      <c r="B16" s="55">
        <v>5</v>
      </c>
      <c r="C16" s="55">
        <v>1380.62</v>
      </c>
      <c r="D16" s="55">
        <v>5</v>
      </c>
      <c r="E16" s="55">
        <v>1380.62</v>
      </c>
      <c r="F16" s="55">
        <v>0</v>
      </c>
      <c r="G16" s="55">
        <v>0</v>
      </c>
      <c r="H16" s="55">
        <v>0</v>
      </c>
      <c r="I16" s="55">
        <v>0</v>
      </c>
      <c r="J16" s="55">
        <v>5</v>
      </c>
      <c r="K16" s="55">
        <v>1380.62</v>
      </c>
      <c r="L16" s="55">
        <v>0</v>
      </c>
      <c r="M16" s="55">
        <v>0</v>
      </c>
      <c r="N16" s="55">
        <v>5</v>
      </c>
      <c r="O16" s="55">
        <v>1380.62</v>
      </c>
      <c r="P16" s="55">
        <v>0</v>
      </c>
      <c r="Q16" s="55">
        <v>0</v>
      </c>
      <c r="R16" s="55">
        <v>0</v>
      </c>
      <c r="S16" s="55">
        <v>0</v>
      </c>
      <c r="T16" s="59"/>
      <c r="U16" s="57"/>
      <c r="V16" s="57"/>
      <c r="W16" s="57"/>
      <c r="X16" s="57"/>
    </row>
    <row r="17" spans="1:24" s="60" customFormat="1" ht="14.25" customHeight="1">
      <c r="A17" s="285">
        <v>42766</v>
      </c>
      <c r="B17" s="55">
        <v>8</v>
      </c>
      <c r="C17" s="55">
        <v>5119.8900000000003</v>
      </c>
      <c r="D17" s="55">
        <v>6</v>
      </c>
      <c r="E17" s="55">
        <v>5020.1400000000003</v>
      </c>
      <c r="F17" s="55">
        <v>2</v>
      </c>
      <c r="G17" s="55">
        <v>99.75</v>
      </c>
      <c r="H17" s="55">
        <v>5</v>
      </c>
      <c r="I17" s="55">
        <v>3867.9</v>
      </c>
      <c r="J17" s="55">
        <v>3</v>
      </c>
      <c r="K17" s="55">
        <v>1251.99</v>
      </c>
      <c r="L17" s="55">
        <v>0</v>
      </c>
      <c r="M17" s="55">
        <v>0</v>
      </c>
      <c r="N17" s="55">
        <v>5</v>
      </c>
      <c r="O17" s="55">
        <v>1351.74</v>
      </c>
      <c r="P17" s="55">
        <v>0</v>
      </c>
      <c r="Q17" s="55">
        <v>0</v>
      </c>
      <c r="R17" s="55">
        <v>3</v>
      </c>
      <c r="S17" s="55">
        <v>3768.15</v>
      </c>
      <c r="T17" s="59"/>
      <c r="U17" s="57"/>
      <c r="V17" s="57"/>
      <c r="W17" s="57"/>
      <c r="X17" s="57"/>
    </row>
    <row r="18" spans="1:24" s="60" customFormat="1" ht="14.25" customHeight="1">
      <c r="A18" s="285">
        <v>42794</v>
      </c>
      <c r="B18" s="55">
        <v>10</v>
      </c>
      <c r="C18" s="55">
        <v>2439.1099999999997</v>
      </c>
      <c r="D18" s="55">
        <v>9</v>
      </c>
      <c r="E18" s="55">
        <v>1808.12</v>
      </c>
      <c r="F18" s="55">
        <v>1</v>
      </c>
      <c r="G18" s="55">
        <v>630.99</v>
      </c>
      <c r="H18" s="55">
        <v>3</v>
      </c>
      <c r="I18" s="55">
        <v>2323.88</v>
      </c>
      <c r="J18" s="55">
        <v>7</v>
      </c>
      <c r="K18" s="55">
        <v>115.23</v>
      </c>
      <c r="L18" s="55">
        <v>0</v>
      </c>
      <c r="M18" s="55">
        <v>0</v>
      </c>
      <c r="N18" s="55">
        <v>8</v>
      </c>
      <c r="O18" s="55">
        <v>746.22</v>
      </c>
      <c r="P18" s="55">
        <v>0</v>
      </c>
      <c r="Q18" s="55">
        <v>0</v>
      </c>
      <c r="R18" s="55">
        <v>2</v>
      </c>
      <c r="S18" s="55">
        <v>1692.8899999999999</v>
      </c>
      <c r="T18" s="59"/>
      <c r="U18" s="57"/>
      <c r="V18" s="57"/>
      <c r="W18" s="57"/>
      <c r="X18" s="57"/>
    </row>
    <row r="19" spans="1:24" s="60" customFormat="1" ht="14.25" customHeight="1">
      <c r="A19" s="349"/>
      <c r="B19" s="59"/>
      <c r="C19" s="59"/>
      <c r="D19" s="59"/>
      <c r="E19" s="59"/>
      <c r="F19" s="59"/>
      <c r="G19" s="59"/>
      <c r="H19" s="59"/>
      <c r="I19" s="59"/>
      <c r="J19" s="59"/>
      <c r="K19" s="59"/>
      <c r="L19" s="59"/>
      <c r="M19" s="59"/>
      <c r="N19" s="59"/>
      <c r="O19" s="59"/>
      <c r="P19" s="59"/>
      <c r="Q19" s="59"/>
      <c r="R19" s="59"/>
      <c r="S19" s="59"/>
      <c r="T19" s="59"/>
      <c r="U19" s="57"/>
      <c r="V19" s="57"/>
      <c r="W19" s="57"/>
      <c r="X19" s="57"/>
    </row>
    <row r="20" spans="1:24" s="62" customFormat="1" ht="36.75" customHeight="1">
      <c r="A20" s="1195" t="s">
        <v>376</v>
      </c>
      <c r="B20" s="1195"/>
      <c r="C20" s="1195"/>
      <c r="D20" s="1195"/>
      <c r="E20" s="1195"/>
      <c r="F20" s="1195"/>
      <c r="G20" s="1195"/>
      <c r="H20" s="1195"/>
      <c r="I20" s="1195"/>
      <c r="J20" s="1195"/>
      <c r="K20" s="1195"/>
      <c r="L20" s="1195"/>
      <c r="M20" s="1195"/>
      <c r="N20" s="1195"/>
      <c r="O20" s="1195"/>
      <c r="P20" s="1195"/>
      <c r="Q20" s="1195"/>
      <c r="R20" s="1195"/>
      <c r="S20" s="1195"/>
      <c r="T20" s="61"/>
      <c r="U20" s="57"/>
      <c r="V20" s="57"/>
      <c r="W20" s="57"/>
      <c r="X20" s="57"/>
    </row>
    <row r="21" spans="1:24" s="62" customFormat="1" ht="12.75" customHeight="1">
      <c r="A21" s="1192" t="s">
        <v>121</v>
      </c>
      <c r="B21" s="1192"/>
      <c r="C21" s="1192"/>
      <c r="D21" s="1192"/>
      <c r="E21" s="1192"/>
      <c r="F21" s="1192"/>
      <c r="G21" s="1192"/>
      <c r="H21" s="1192"/>
      <c r="I21" s="1192"/>
      <c r="J21" s="1192"/>
      <c r="K21" s="1192"/>
      <c r="L21" s="1192"/>
      <c r="M21" s="1192"/>
      <c r="N21" s="1192"/>
      <c r="O21" s="1192"/>
      <c r="P21" s="1129"/>
      <c r="Q21" s="1129"/>
      <c r="R21" s="1129"/>
      <c r="S21" s="1129"/>
      <c r="T21" s="61"/>
      <c r="U21" s="57"/>
      <c r="V21" s="57"/>
      <c r="W21" s="57"/>
      <c r="X21" s="57"/>
    </row>
    <row r="22" spans="1:24" ht="12.75" customHeight="1">
      <c r="A22" s="1193" t="str">
        <f>'1'!A41</f>
        <v>$ indicates as on February 28, 2017</v>
      </c>
      <c r="B22" s="1193"/>
      <c r="C22" s="1193"/>
      <c r="D22" s="1193"/>
      <c r="E22" s="1193"/>
      <c r="F22" s="1193"/>
      <c r="G22" s="63"/>
      <c r="H22" s="63"/>
      <c r="I22" s="56"/>
      <c r="J22" s="63"/>
      <c r="K22" s="63"/>
      <c r="L22" s="63"/>
      <c r="T22" s="50"/>
    </row>
    <row r="23" spans="1:24" s="106" customFormat="1" ht="15" customHeight="1">
      <c r="A23" s="98" t="s">
        <v>90</v>
      </c>
      <c r="I23" s="96"/>
      <c r="J23" s="96"/>
      <c r="K23" s="96"/>
      <c r="L23" s="96"/>
      <c r="M23" s="96"/>
      <c r="N23" s="96"/>
      <c r="O23" s="96"/>
      <c r="P23" s="96"/>
      <c r="Q23" s="96"/>
      <c r="R23" s="96"/>
      <c r="S23" s="96"/>
      <c r="T23" s="50"/>
      <c r="U23" s="96"/>
      <c r="V23" s="96"/>
      <c r="W23" s="96"/>
      <c r="X23" s="96"/>
    </row>
    <row r="24" spans="1:24" ht="18.75">
      <c r="A24" s="64"/>
      <c r="T24" s="50"/>
    </row>
    <row r="25" spans="1:24">
      <c r="D25" s="55">
        <v>10</v>
      </c>
      <c r="E25" s="55">
        <v>1518.44</v>
      </c>
      <c r="R25" s="55">
        <v>2</v>
      </c>
      <c r="S25" s="313">
        <v>664.87</v>
      </c>
    </row>
    <row r="26" spans="1:24">
      <c r="R26" s="55">
        <v>1</v>
      </c>
      <c r="S26" s="313">
        <v>500</v>
      </c>
    </row>
    <row r="27" spans="1:24">
      <c r="R27" s="55">
        <v>1</v>
      </c>
      <c r="S27" s="313">
        <v>164.87</v>
      </c>
    </row>
    <row r="28" spans="1:24">
      <c r="R28" s="55">
        <v>1</v>
      </c>
      <c r="S28" s="55">
        <v>234.51</v>
      </c>
    </row>
  </sheetData>
  <mergeCells count="18">
    <mergeCell ref="A1:R1"/>
    <mergeCell ref="A2:A5"/>
    <mergeCell ref="B2:C4"/>
    <mergeCell ref="D2:G2"/>
    <mergeCell ref="H2:K2"/>
    <mergeCell ref="L2:S2"/>
    <mergeCell ref="D3:E4"/>
    <mergeCell ref="F3:G4"/>
    <mergeCell ref="H3:I4"/>
    <mergeCell ref="J3:K4"/>
    <mergeCell ref="A21:O21"/>
    <mergeCell ref="A22:F22"/>
    <mergeCell ref="L3:O3"/>
    <mergeCell ref="P3:Q4"/>
    <mergeCell ref="R3:S4"/>
    <mergeCell ref="L4:M4"/>
    <mergeCell ref="N4:O4"/>
    <mergeCell ref="A20:S20"/>
  </mergeCells>
  <pageMargins left="0.75" right="0.75" top="1" bottom="1" header="0.5" footer="0.5"/>
  <pageSetup scale="80" orientation="landscape" r:id="rId1"/>
  <headerFooter alignWithMargins="0"/>
</worksheet>
</file>

<file path=xl/worksheets/sheet60.xml><?xml version="1.0" encoding="utf-8"?>
<worksheet xmlns="http://schemas.openxmlformats.org/spreadsheetml/2006/main" xmlns:r="http://schemas.openxmlformats.org/officeDocument/2006/relationships">
  <sheetPr>
    <tabColor rgb="FF92D050"/>
  </sheetPr>
  <dimension ref="A1:K26"/>
  <sheetViews>
    <sheetView zoomScaleSheetLayoutView="90" workbookViewId="0">
      <selection activeCell="K22" sqref="K22"/>
    </sheetView>
  </sheetViews>
  <sheetFormatPr defaultColWidth="9.140625" defaultRowHeight="12.75"/>
  <cols>
    <col min="1" max="1" width="8.140625" style="29" customWidth="1"/>
    <col min="2" max="2" width="9.85546875" style="29" bestFit="1" customWidth="1"/>
    <col min="3" max="3" width="6.140625" style="29" customWidth="1"/>
    <col min="4" max="4" width="9.85546875" style="29" bestFit="1" customWidth="1"/>
    <col min="5" max="5" width="11.28515625" style="29" customWidth="1"/>
    <col min="6" max="6" width="11.42578125" style="29" customWidth="1"/>
    <col min="7" max="7" width="9.85546875" style="29" customWidth="1"/>
    <col min="8" max="8" width="6.85546875" style="29" customWidth="1"/>
    <col min="9" max="9" width="8.7109375" style="29" bestFit="1" customWidth="1"/>
    <col min="10" max="10" width="11" style="29" customWidth="1"/>
    <col min="11" max="11" width="11.7109375" style="29" customWidth="1"/>
    <col min="12" max="12" width="9.140625" style="29"/>
    <col min="13" max="17" width="0" style="29" hidden="1" customWidth="1"/>
    <col min="18" max="16384" width="9.140625" style="29"/>
  </cols>
  <sheetData>
    <row r="1" spans="1:11" ht="15">
      <c r="A1" s="1511" t="str">
        <f>[3]Tables!$A$60</f>
        <v>Table 59: Progress of Dematerialisation at NSDL and CDSL (Listed and Unlisted Companies)</v>
      </c>
      <c r="B1" s="1511"/>
      <c r="C1" s="1511"/>
      <c r="D1" s="1511"/>
      <c r="E1" s="1511"/>
      <c r="F1" s="1511"/>
      <c r="G1" s="1511"/>
      <c r="H1" s="1511"/>
      <c r="I1" s="1511"/>
      <c r="J1" s="1511"/>
      <c r="K1" s="1511"/>
    </row>
    <row r="2" spans="1:11" s="27" customFormat="1">
      <c r="A2" s="1180" t="s">
        <v>108</v>
      </c>
      <c r="B2" s="1512" t="s">
        <v>687</v>
      </c>
      <c r="C2" s="1513"/>
      <c r="D2" s="1513"/>
      <c r="E2" s="1513"/>
      <c r="F2" s="1514"/>
      <c r="G2" s="1512" t="s">
        <v>686</v>
      </c>
      <c r="H2" s="1513"/>
      <c r="I2" s="1513"/>
      <c r="J2" s="1513"/>
      <c r="K2" s="1514"/>
    </row>
    <row r="3" spans="1:11" s="27" customFormat="1" ht="53.25" customHeight="1">
      <c r="A3" s="1182"/>
      <c r="B3" s="1125" t="s">
        <v>698</v>
      </c>
      <c r="C3" s="1125" t="s">
        <v>697</v>
      </c>
      <c r="D3" s="1125" t="s">
        <v>696</v>
      </c>
      <c r="E3" s="1127" t="s">
        <v>692</v>
      </c>
      <c r="F3" s="1125" t="s">
        <v>691</v>
      </c>
      <c r="G3" s="1125" t="s">
        <v>695</v>
      </c>
      <c r="H3" s="1125" t="s">
        <v>694</v>
      </c>
      <c r="I3" s="1125" t="s">
        <v>693</v>
      </c>
      <c r="J3" s="1127" t="s">
        <v>692</v>
      </c>
      <c r="K3" s="1125" t="s">
        <v>691</v>
      </c>
    </row>
    <row r="4" spans="1:11" ht="13.5" customHeight="1">
      <c r="A4" s="43" t="s">
        <v>269</v>
      </c>
      <c r="B4" s="1012">
        <v>15638</v>
      </c>
      <c r="C4" s="1012">
        <v>270</v>
      </c>
      <c r="D4" s="1012">
        <v>26765</v>
      </c>
      <c r="E4" s="1012">
        <v>1100209</v>
      </c>
      <c r="F4" s="1012">
        <v>11715700</v>
      </c>
      <c r="G4" s="1012">
        <v>10021</v>
      </c>
      <c r="H4" s="1012">
        <v>583</v>
      </c>
      <c r="I4" s="1012">
        <v>16764</v>
      </c>
      <c r="J4" s="1012">
        <v>227549</v>
      </c>
      <c r="K4" s="1012">
        <v>1326797</v>
      </c>
    </row>
    <row r="5" spans="1:11" ht="13.5" customHeight="1">
      <c r="A5" s="43" t="s">
        <v>270</v>
      </c>
      <c r="B5" s="1012">
        <f>B16</f>
        <v>17473</v>
      </c>
      <c r="C5" s="1012">
        <f>C16</f>
        <v>267</v>
      </c>
      <c r="D5" s="1012">
        <f t="shared" ref="D5:I5" si="0">D16</f>
        <v>27384</v>
      </c>
      <c r="E5" s="1012">
        <f>E16</f>
        <v>1280878.8999999999</v>
      </c>
      <c r="F5" s="1012">
        <f>F16</f>
        <v>14132427.004000001</v>
      </c>
      <c r="G5" s="1012">
        <f t="shared" si="0"/>
        <v>9834</v>
      </c>
      <c r="H5" s="1012">
        <f>H16</f>
        <v>587</v>
      </c>
      <c r="I5" s="1012">
        <f t="shared" si="0"/>
        <v>17415</v>
      </c>
      <c r="J5" s="1012">
        <f>J16</f>
        <v>255051.6</v>
      </c>
      <c r="K5" s="1012">
        <f>K16</f>
        <v>1680196.55</v>
      </c>
    </row>
    <row r="6" spans="1:11" ht="13.5" customHeight="1">
      <c r="A6" s="46">
        <v>42474</v>
      </c>
      <c r="B6" s="1011">
        <v>15752</v>
      </c>
      <c r="C6" s="1011">
        <v>270</v>
      </c>
      <c r="D6" s="1011">
        <v>26885</v>
      </c>
      <c r="E6" s="1011">
        <v>1091707.3600000001</v>
      </c>
      <c r="F6" s="1011">
        <v>11927604.034</v>
      </c>
      <c r="G6" s="1011">
        <v>9413</v>
      </c>
      <c r="H6" s="1011">
        <v>583</v>
      </c>
      <c r="I6" s="1011">
        <v>16773</v>
      </c>
      <c r="J6" s="1011">
        <v>227467.59999999998</v>
      </c>
      <c r="K6" s="1011">
        <v>1347615.2399999998</v>
      </c>
    </row>
    <row r="7" spans="1:11" ht="13.5" customHeight="1">
      <c r="A7" s="46">
        <v>42504</v>
      </c>
      <c r="B7" s="1011">
        <v>15997</v>
      </c>
      <c r="C7" s="1011">
        <v>269</v>
      </c>
      <c r="D7" s="1011">
        <v>26955</v>
      </c>
      <c r="E7" s="1011">
        <v>1112579.8400000001</v>
      </c>
      <c r="F7" s="1011">
        <v>12176276.959000001</v>
      </c>
      <c r="G7" s="1011">
        <v>9444</v>
      </c>
      <c r="H7" s="1011">
        <v>581</v>
      </c>
      <c r="I7" s="1011">
        <v>16825</v>
      </c>
      <c r="J7" s="1011">
        <v>230135.4</v>
      </c>
      <c r="K7" s="1011">
        <v>1353991</v>
      </c>
    </row>
    <row r="8" spans="1:11" ht="13.5" customHeight="1">
      <c r="A8" s="46">
        <v>42535</v>
      </c>
      <c r="B8" s="1011">
        <v>16135</v>
      </c>
      <c r="C8" s="1011">
        <v>268</v>
      </c>
      <c r="D8" s="1011">
        <v>26994</v>
      </c>
      <c r="E8" s="1011">
        <v>1140453.46</v>
      </c>
      <c r="F8" s="1011">
        <v>12482994.959000001</v>
      </c>
      <c r="G8" s="1011">
        <v>9480</v>
      </c>
      <c r="H8" s="1011">
        <v>580</v>
      </c>
      <c r="I8" s="1011">
        <v>16778</v>
      </c>
      <c r="J8" s="1011">
        <v>231682.4</v>
      </c>
      <c r="K8" s="1011">
        <v>1412513.78</v>
      </c>
    </row>
    <row r="9" spans="1:11" ht="13.5" customHeight="1">
      <c r="A9" s="46">
        <v>42565</v>
      </c>
      <c r="B9" s="1011">
        <v>16292</v>
      </c>
      <c r="C9" s="1011">
        <v>267</v>
      </c>
      <c r="D9" s="1011">
        <v>27020</v>
      </c>
      <c r="E9" s="1011">
        <v>1154810</v>
      </c>
      <c r="F9" s="1011">
        <v>13008086</v>
      </c>
      <c r="G9" s="1011">
        <v>9525</v>
      </c>
      <c r="H9" s="1011">
        <v>582</v>
      </c>
      <c r="I9" s="1011">
        <v>16937</v>
      </c>
      <c r="J9" s="1011">
        <v>232550.2</v>
      </c>
      <c r="K9" s="1011">
        <v>1473746.47</v>
      </c>
    </row>
    <row r="10" spans="1:11" ht="13.5" customHeight="1">
      <c r="A10" s="46">
        <v>42596</v>
      </c>
      <c r="B10" s="1011">
        <v>16432</v>
      </c>
      <c r="C10" s="1011">
        <v>268</v>
      </c>
      <c r="D10" s="1011">
        <v>27298</v>
      </c>
      <c r="E10" s="1011">
        <f>116620*10</f>
        <v>1166200</v>
      </c>
      <c r="F10" s="1011">
        <f>132592.57519*100</f>
        <v>13259257.519000001</v>
      </c>
      <c r="G10" s="1011">
        <v>9578</v>
      </c>
      <c r="H10" s="1011">
        <v>583</v>
      </c>
      <c r="I10" s="1011">
        <v>17088</v>
      </c>
      <c r="J10" s="1011">
        <v>235332.5</v>
      </c>
      <c r="K10" s="1011">
        <v>1526825.25</v>
      </c>
    </row>
    <row r="11" spans="1:11" ht="13.5" customHeight="1">
      <c r="A11" s="46">
        <v>42627</v>
      </c>
      <c r="B11" s="1011">
        <v>16600</v>
      </c>
      <c r="C11" s="1011">
        <v>267</v>
      </c>
      <c r="D11" s="1011">
        <v>27317</v>
      </c>
      <c r="E11" s="1011">
        <f>118494*10</f>
        <v>1184940</v>
      </c>
      <c r="F11" s="890">
        <f>133133.1*100</f>
        <v>13313310</v>
      </c>
      <c r="G11" s="1011">
        <v>9621</v>
      </c>
      <c r="H11" s="1011">
        <v>583</v>
      </c>
      <c r="I11" s="1011">
        <v>17257</v>
      </c>
      <c r="J11" s="1011">
        <v>243268.7</v>
      </c>
      <c r="K11" s="1011">
        <v>1543363.7099999997</v>
      </c>
    </row>
    <row r="12" spans="1:11" ht="13.5" customHeight="1">
      <c r="A12" s="46">
        <v>42657</v>
      </c>
      <c r="B12" s="1011">
        <v>16798</v>
      </c>
      <c r="C12" s="1011">
        <v>268</v>
      </c>
      <c r="D12" s="1011">
        <v>27289</v>
      </c>
      <c r="E12" s="1011">
        <v>1208883.8899999999</v>
      </c>
      <c r="F12" s="890">
        <f>135851.908*100</f>
        <v>13585190.799999999</v>
      </c>
      <c r="G12" s="1011">
        <v>9663</v>
      </c>
      <c r="H12" s="1011">
        <v>584</v>
      </c>
      <c r="I12" s="1011">
        <v>17277</v>
      </c>
      <c r="J12" s="1011">
        <v>248719.3</v>
      </c>
      <c r="K12" s="1011">
        <v>1616084.25</v>
      </c>
    </row>
    <row r="13" spans="1:11" ht="13.5" customHeight="1">
      <c r="A13" s="46">
        <v>42688</v>
      </c>
      <c r="B13" s="1011">
        <v>16959</v>
      </c>
      <c r="C13" s="1011">
        <v>268</v>
      </c>
      <c r="D13" s="1011">
        <v>27315</v>
      </c>
      <c r="E13" s="1011">
        <v>1221039.6299999999</v>
      </c>
      <c r="F13" s="890">
        <f>131133.86507*100</f>
        <v>13113386.506999999</v>
      </c>
      <c r="G13" s="1011">
        <v>9694</v>
      </c>
      <c r="H13" s="1011">
        <v>584</v>
      </c>
      <c r="I13" s="1011">
        <v>17436</v>
      </c>
      <c r="J13" s="1011">
        <v>250357.1</v>
      </c>
      <c r="K13" s="1011">
        <v>1585098.99</v>
      </c>
    </row>
    <row r="14" spans="1:11" ht="13.5" customHeight="1">
      <c r="A14" s="46">
        <v>42718</v>
      </c>
      <c r="B14" s="1011">
        <v>17085</v>
      </c>
      <c r="C14" s="1011">
        <v>267</v>
      </c>
      <c r="D14" s="1011">
        <v>27342</v>
      </c>
      <c r="E14" s="1011">
        <v>1233049.8600000001</v>
      </c>
      <c r="F14" s="890">
        <f>129974.56927*100</f>
        <v>12997456.927000001</v>
      </c>
      <c r="G14" s="1011">
        <v>9734</v>
      </c>
      <c r="H14" s="1011">
        <v>584</v>
      </c>
      <c r="I14" s="1011">
        <v>17417</v>
      </c>
      <c r="J14" s="1011">
        <v>255276.9</v>
      </c>
      <c r="K14" s="1011">
        <v>1528376.8800000001</v>
      </c>
    </row>
    <row r="15" spans="1:11" ht="13.5" customHeight="1">
      <c r="A15" s="46">
        <v>42749</v>
      </c>
      <c r="B15" s="1011">
        <v>17285</v>
      </c>
      <c r="C15" s="1011">
        <v>268</v>
      </c>
      <c r="D15" s="1011">
        <v>27357</v>
      </c>
      <c r="E15" s="1011">
        <v>1259447</v>
      </c>
      <c r="F15" s="890" t="s">
        <v>765</v>
      </c>
      <c r="G15" s="1011">
        <v>9777</v>
      </c>
      <c r="H15" s="1011">
        <v>586</v>
      </c>
      <c r="I15" s="1011">
        <v>17472</v>
      </c>
      <c r="J15" s="1011">
        <v>255971.20000000001</v>
      </c>
      <c r="K15" s="1011">
        <v>1630601.4300000002</v>
      </c>
    </row>
    <row r="16" spans="1:11" ht="13.5" customHeight="1">
      <c r="A16" s="46">
        <v>42780</v>
      </c>
      <c r="B16" s="1011">
        <v>17473</v>
      </c>
      <c r="C16" s="1011">
        <v>267</v>
      </c>
      <c r="D16" s="1011">
        <v>27384</v>
      </c>
      <c r="E16" s="1011">
        <v>1280878.8999999999</v>
      </c>
      <c r="F16" s="890">
        <f>141324.27004*100</f>
        <v>14132427.004000001</v>
      </c>
      <c r="G16" s="1011">
        <v>9834</v>
      </c>
      <c r="H16" s="1011">
        <v>587</v>
      </c>
      <c r="I16" s="1011">
        <v>17415</v>
      </c>
      <c r="J16" s="1011">
        <v>255051.6</v>
      </c>
      <c r="K16" s="1011">
        <v>1680196.55</v>
      </c>
    </row>
    <row r="17" spans="1:11" s="231" customFormat="1" ht="12.75" customHeight="1">
      <c r="A17" s="1515" t="s">
        <v>690</v>
      </c>
      <c r="B17" s="1515"/>
      <c r="C17" s="1515"/>
      <c r="D17" s="1515"/>
      <c r="E17" s="1515"/>
      <c r="F17" s="1515"/>
      <c r="G17" s="1515"/>
      <c r="H17" s="1515"/>
      <c r="I17" s="1515"/>
      <c r="J17" s="1515"/>
      <c r="K17" s="1515"/>
    </row>
    <row r="18" spans="1:11" s="231" customFormat="1" ht="27.75" customHeight="1">
      <c r="A18" s="1515"/>
      <c r="B18" s="1515"/>
      <c r="C18" s="1515"/>
      <c r="D18" s="1515"/>
      <c r="E18" s="1515"/>
      <c r="F18" s="1515"/>
      <c r="G18" s="1515"/>
      <c r="H18" s="1515"/>
      <c r="I18" s="1515"/>
      <c r="J18" s="1515"/>
      <c r="K18" s="1515"/>
    </row>
    <row r="19" spans="1:11" s="231" customFormat="1" ht="12.75" customHeight="1">
      <c r="A19" s="1452" t="str">
        <f>'[3]1'!A43</f>
        <v>$ indicates as on February 28, 2017.</v>
      </c>
      <c r="B19" s="1452"/>
      <c r="C19" s="1452"/>
      <c r="D19" s="1452"/>
      <c r="E19" s="1452"/>
      <c r="F19" s="1452"/>
    </row>
    <row r="20" spans="1:11" s="231" customFormat="1">
      <c r="A20" s="851" t="s">
        <v>663</v>
      </c>
    </row>
    <row r="22" spans="1:11">
      <c r="B22" s="1010"/>
      <c r="C22" s="1010"/>
      <c r="D22" s="1010"/>
      <c r="E22" s="1010"/>
      <c r="F22" s="1010"/>
      <c r="G22" s="1010"/>
      <c r="K22" s="29" t="s">
        <v>235</v>
      </c>
    </row>
    <row r="23" spans="1:11">
      <c r="I23" s="1009"/>
      <c r="J23" s="841"/>
    </row>
    <row r="25" spans="1:11" ht="13.5" customHeight="1">
      <c r="K25" s="840"/>
    </row>
    <row r="26" spans="1:11">
      <c r="F26" s="840"/>
    </row>
  </sheetData>
  <mergeCells count="6">
    <mergeCell ref="A19:F19"/>
    <mergeCell ref="A1:K1"/>
    <mergeCell ref="A2:A3"/>
    <mergeCell ref="B2:F2"/>
    <mergeCell ref="G2:K2"/>
    <mergeCell ref="A17:K18"/>
  </mergeCells>
  <pageMargins left="0.75" right="0.75" top="1" bottom="1" header="0.5" footer="0.5"/>
  <pageSetup orientation="landscape" r:id="rId1"/>
  <headerFooter alignWithMargins="0"/>
</worksheet>
</file>

<file path=xl/worksheets/sheet61.xml><?xml version="1.0" encoding="utf-8"?>
<worksheet xmlns="http://schemas.openxmlformats.org/spreadsheetml/2006/main" xmlns:r="http://schemas.openxmlformats.org/officeDocument/2006/relationships">
  <sheetPr>
    <tabColor rgb="FF92D050"/>
  </sheetPr>
  <dimension ref="A1:T21"/>
  <sheetViews>
    <sheetView workbookViewId="0">
      <selection activeCell="K22" sqref="K22"/>
    </sheetView>
  </sheetViews>
  <sheetFormatPr defaultColWidth="9.140625" defaultRowHeight="12.75"/>
  <cols>
    <col min="1" max="1" width="35.85546875" style="1013" customWidth="1"/>
    <col min="2" max="2" width="9.7109375" style="1013" customWidth="1"/>
    <col min="3" max="4" width="8.5703125" style="1013" customWidth="1"/>
    <col min="5" max="5" width="9.140625" style="1013" bestFit="1" customWidth="1"/>
    <col min="6" max="8" width="8.5703125" style="1013" customWidth="1"/>
    <col min="9" max="9" width="9.7109375" style="1013" customWidth="1"/>
    <col min="10" max="10" width="9" style="1013" customWidth="1"/>
    <col min="11" max="11" width="9.140625" style="1013" customWidth="1"/>
    <col min="12" max="12" width="9.140625" style="1013"/>
    <col min="13" max="17" width="0" style="1013" hidden="1" customWidth="1"/>
    <col min="18" max="16384" width="9.140625" style="1013"/>
  </cols>
  <sheetData>
    <row r="1" spans="1:20" s="812" customFormat="1" ht="18" customHeight="1">
      <c r="A1" s="1518" t="str">
        <f>[3]Tables!A61</f>
        <v>Table 60: Depository Statistics for February 2017</v>
      </c>
      <c r="B1" s="1518"/>
      <c r="C1" s="1518"/>
      <c r="D1" s="1029"/>
      <c r="E1" s="1029"/>
      <c r="F1" s="1029"/>
      <c r="G1" s="1029"/>
      <c r="H1" s="1029"/>
      <c r="I1" s="1029"/>
      <c r="J1" s="1029"/>
    </row>
    <row r="2" spans="1:20" s="716" customFormat="1" ht="18.75" customHeight="1">
      <c r="A2" s="1519" t="s">
        <v>661</v>
      </c>
      <c r="B2" s="1521" t="s">
        <v>688</v>
      </c>
      <c r="C2" s="1516" t="s">
        <v>117</v>
      </c>
      <c r="D2" s="1516"/>
      <c r="E2" s="1516" t="s">
        <v>649</v>
      </c>
      <c r="F2" s="1516"/>
      <c r="G2" s="1516" t="s">
        <v>135</v>
      </c>
      <c r="H2" s="1516"/>
      <c r="I2" s="1516" t="s">
        <v>102</v>
      </c>
      <c r="J2" s="1516"/>
    </row>
    <row r="3" spans="1:20" s="716" customFormat="1" ht="15" customHeight="1">
      <c r="A3" s="1520"/>
      <c r="B3" s="1522"/>
      <c r="C3" s="1140" t="s">
        <v>708</v>
      </c>
      <c r="D3" s="1140" t="s">
        <v>707</v>
      </c>
      <c r="E3" s="1140" t="s">
        <v>708</v>
      </c>
      <c r="F3" s="1140" t="s">
        <v>707</v>
      </c>
      <c r="G3" s="1140" t="s">
        <v>708</v>
      </c>
      <c r="H3" s="1140" t="s">
        <v>707</v>
      </c>
      <c r="I3" s="1140" t="s">
        <v>708</v>
      </c>
      <c r="J3" s="1140" t="s">
        <v>707</v>
      </c>
    </row>
    <row r="4" spans="1:20" s="716" customFormat="1" ht="15">
      <c r="A4" s="1028" t="s">
        <v>687</v>
      </c>
      <c r="B4" s="1027"/>
      <c r="C4" s="1027"/>
      <c r="D4" s="1027"/>
      <c r="E4" s="1027"/>
      <c r="F4" s="1027"/>
      <c r="G4" s="1027"/>
      <c r="H4" s="1027"/>
      <c r="I4" s="1027"/>
      <c r="J4" s="1026"/>
    </row>
    <row r="5" spans="1:20" s="1016" customFormat="1" ht="27.75" customHeight="1">
      <c r="A5" s="1021" t="s">
        <v>706</v>
      </c>
      <c r="B5" s="1023" t="s">
        <v>667</v>
      </c>
      <c r="C5" s="1019">
        <v>743</v>
      </c>
      <c r="D5" s="1019">
        <v>1158</v>
      </c>
      <c r="E5" s="1019">
        <v>6277</v>
      </c>
      <c r="F5" s="1019">
        <v>8656</v>
      </c>
      <c r="G5" s="1019">
        <v>62</v>
      </c>
      <c r="H5" s="1019">
        <v>3376</v>
      </c>
      <c r="I5" s="1019">
        <f>C5+E5+G5</f>
        <v>7082</v>
      </c>
      <c r="J5" s="1019">
        <f>D5+F5+H5</f>
        <v>13190</v>
      </c>
    </row>
    <row r="6" spans="1:20" s="1016" customFormat="1" ht="15" customHeight="1">
      <c r="A6" s="1025" t="s">
        <v>705</v>
      </c>
      <c r="B6" s="1023" t="s">
        <v>667</v>
      </c>
      <c r="C6" s="1019">
        <v>11748</v>
      </c>
      <c r="D6" s="1019">
        <v>4658</v>
      </c>
      <c r="E6" s="1019">
        <v>12594</v>
      </c>
      <c r="F6" s="1019">
        <v>9153</v>
      </c>
      <c r="G6" s="1019">
        <v>7237</v>
      </c>
      <c r="H6" s="1019">
        <v>28433</v>
      </c>
      <c r="I6" s="1019">
        <f t="shared" ref="I6:J10" si="0">C6+E6+G6</f>
        <v>31579</v>
      </c>
      <c r="J6" s="1019">
        <f t="shared" si="0"/>
        <v>42244</v>
      </c>
    </row>
    <row r="7" spans="1:20" s="1016" customFormat="1" ht="15" customHeight="1">
      <c r="A7" s="1025" t="s">
        <v>704</v>
      </c>
      <c r="B7" s="1020" t="s">
        <v>679</v>
      </c>
      <c r="C7" s="1019">
        <v>105761.06628</v>
      </c>
      <c r="D7" s="1019">
        <v>216254.12296000001</v>
      </c>
      <c r="E7" s="1019">
        <v>4500979.6699700002</v>
      </c>
      <c r="F7" s="1019">
        <v>5914844.4964699997</v>
      </c>
      <c r="G7" s="1019">
        <v>155580.02062553001</v>
      </c>
      <c r="H7" s="1019">
        <v>1915468.5955454607</v>
      </c>
      <c r="I7" s="1019">
        <f t="shared" si="0"/>
        <v>4762320.7568755299</v>
      </c>
      <c r="J7" s="1019">
        <f t="shared" si="0"/>
        <v>8046567.2149754604</v>
      </c>
      <c r="K7" s="1018"/>
      <c r="L7" s="1018"/>
    </row>
    <row r="8" spans="1:20" s="1016" customFormat="1" ht="15" customHeight="1">
      <c r="A8" s="1025" t="s">
        <v>703</v>
      </c>
      <c r="B8" s="1020" t="s">
        <v>700</v>
      </c>
      <c r="C8" s="1019">
        <v>2082791.5444867578</v>
      </c>
      <c r="D8" s="1019">
        <v>295403.56848555937</v>
      </c>
      <c r="E8" s="1019">
        <v>10087736.33993623</v>
      </c>
      <c r="F8" s="1019">
        <v>562691.78228219517</v>
      </c>
      <c r="G8" s="1019">
        <v>60178.429185366775</v>
      </c>
      <c r="H8" s="1019">
        <v>1043625.3398563471</v>
      </c>
      <c r="I8" s="1019">
        <f t="shared" si="0"/>
        <v>12230706.313608354</v>
      </c>
      <c r="J8" s="1019">
        <f t="shared" si="0"/>
        <v>1901720.6906241016</v>
      </c>
      <c r="K8" s="1018"/>
      <c r="L8" s="1018"/>
      <c r="M8" s="1024"/>
      <c r="N8" s="1024"/>
      <c r="O8" s="1024"/>
      <c r="P8" s="1024"/>
      <c r="Q8" s="1024"/>
      <c r="R8" s="1024"/>
      <c r="S8" s="1024"/>
      <c r="T8" s="1024"/>
    </row>
    <row r="9" spans="1:20" s="1016" customFormat="1" ht="15" customHeight="1">
      <c r="A9" s="1021" t="s">
        <v>702</v>
      </c>
      <c r="B9" s="1023" t="s">
        <v>679</v>
      </c>
      <c r="C9" s="1019">
        <v>3976.73756</v>
      </c>
      <c r="D9" s="1019">
        <v>1653.7841900000001</v>
      </c>
      <c r="E9" s="1019">
        <v>94255.738570000001</v>
      </c>
      <c r="F9" s="1019">
        <v>0</v>
      </c>
      <c r="G9" s="1019">
        <v>3866.6386004399997</v>
      </c>
      <c r="H9" s="1019">
        <v>1037.4719872600008</v>
      </c>
      <c r="I9" s="1019">
        <f t="shared" si="0"/>
        <v>102099.11473043999</v>
      </c>
      <c r="J9" s="1019">
        <f t="shared" si="0"/>
        <v>2691.2561772600011</v>
      </c>
      <c r="K9" s="1018"/>
    </row>
    <row r="10" spans="1:20" s="1016" customFormat="1" ht="15" customHeight="1">
      <c r="A10" s="1021" t="s">
        <v>701</v>
      </c>
      <c r="B10" s="1020" t="s">
        <v>700</v>
      </c>
      <c r="C10" s="1019">
        <v>257326.5523025</v>
      </c>
      <c r="D10" s="1019">
        <v>21042.277855600001</v>
      </c>
      <c r="E10" s="1019">
        <v>215657.78633482583</v>
      </c>
      <c r="F10" s="1019">
        <v>0</v>
      </c>
      <c r="G10" s="1019">
        <v>1932.2689409980007</v>
      </c>
      <c r="H10" s="1019">
        <v>176.5302599179997</v>
      </c>
      <c r="I10" s="1019">
        <f t="shared" si="0"/>
        <v>474916.6075783238</v>
      </c>
      <c r="J10" s="1019">
        <f t="shared" si="0"/>
        <v>21218.808115518001</v>
      </c>
      <c r="K10" s="1018"/>
    </row>
    <row r="11" spans="1:20" s="716" customFormat="1" ht="15">
      <c r="A11" s="1028" t="s">
        <v>686</v>
      </c>
      <c r="B11" s="1027"/>
      <c r="C11" s="1027"/>
      <c r="D11" s="1027"/>
      <c r="E11" s="1027"/>
      <c r="F11" s="1027"/>
      <c r="G11" s="1027"/>
      <c r="H11" s="1027"/>
      <c r="I11" s="1027"/>
      <c r="J11" s="1026"/>
    </row>
    <row r="12" spans="1:20" s="1016" customFormat="1" ht="27.75" customHeight="1">
      <c r="A12" s="1021" t="s">
        <v>706</v>
      </c>
      <c r="B12" s="1023" t="s">
        <v>667</v>
      </c>
      <c r="C12" s="1019">
        <v>558</v>
      </c>
      <c r="D12" s="1019">
        <v>298</v>
      </c>
      <c r="E12" s="1019">
        <v>6517</v>
      </c>
      <c r="F12" s="1019">
        <v>2427</v>
      </c>
      <c r="G12" s="1019">
        <v>2630</v>
      </c>
      <c r="H12" s="1019">
        <v>374</v>
      </c>
      <c r="I12" s="1019">
        <f>C12+E12+G12</f>
        <v>9705</v>
      </c>
      <c r="J12" s="1019">
        <f>D12+F12+H12</f>
        <v>3099</v>
      </c>
    </row>
    <row r="13" spans="1:20" s="1016" customFormat="1" ht="15.75" customHeight="1">
      <c r="A13" s="1025" t="s">
        <v>705</v>
      </c>
      <c r="B13" s="1023" t="s">
        <v>667</v>
      </c>
      <c r="C13" s="1019">
        <v>23214</v>
      </c>
      <c r="D13" s="1019">
        <v>4969</v>
      </c>
      <c r="E13" s="1019">
        <v>8946</v>
      </c>
      <c r="F13" s="1019">
        <v>2967</v>
      </c>
      <c r="G13" s="1019">
        <v>40202</v>
      </c>
      <c r="H13" s="1019">
        <v>6517</v>
      </c>
      <c r="I13" s="1019">
        <f t="shared" ref="I13:J17" si="1">C13+E13+G13</f>
        <v>72362</v>
      </c>
      <c r="J13" s="1019">
        <f t="shared" si="1"/>
        <v>14453</v>
      </c>
    </row>
    <row r="14" spans="1:20" s="1016" customFormat="1" ht="15.75" customHeight="1">
      <c r="A14" s="1025" t="s">
        <v>704</v>
      </c>
      <c r="B14" s="1020" t="s">
        <v>679</v>
      </c>
      <c r="C14" s="1019">
        <v>2923</v>
      </c>
      <c r="D14" s="1019">
        <v>21670</v>
      </c>
      <c r="E14" s="1019">
        <v>1348326</v>
      </c>
      <c r="F14" s="1019">
        <v>983792</v>
      </c>
      <c r="G14" s="1019">
        <v>63734</v>
      </c>
      <c r="H14" s="1019">
        <v>130071</v>
      </c>
      <c r="I14" s="1019">
        <f t="shared" si="1"/>
        <v>1414983</v>
      </c>
      <c r="J14" s="1019">
        <f t="shared" si="1"/>
        <v>1135533</v>
      </c>
      <c r="M14" s="1016" t="s">
        <v>160</v>
      </c>
    </row>
    <row r="15" spans="1:20" s="1016" customFormat="1" ht="15.75" customHeight="1">
      <c r="A15" s="1025" t="s">
        <v>703</v>
      </c>
      <c r="B15" s="1020" t="s">
        <v>700</v>
      </c>
      <c r="C15" s="1019">
        <v>50794.32</v>
      </c>
      <c r="D15" s="1019">
        <v>18879.240000000002</v>
      </c>
      <c r="E15" s="1019">
        <v>1483566.39</v>
      </c>
      <c r="F15" s="1019">
        <v>81906.73</v>
      </c>
      <c r="G15" s="1019">
        <v>23566.544486380571</v>
      </c>
      <c r="H15" s="1019">
        <v>21483.325513619428</v>
      </c>
      <c r="I15" s="1019">
        <f t="shared" si="1"/>
        <v>1557927.2544863806</v>
      </c>
      <c r="J15" s="1019">
        <f t="shared" si="1"/>
        <v>122269.29551361944</v>
      </c>
      <c r="K15" s="1024"/>
      <c r="M15" s="1024"/>
      <c r="N15" s="1024"/>
      <c r="O15" s="1024"/>
      <c r="P15" s="1024"/>
      <c r="Q15" s="1024"/>
      <c r="R15" s="1024"/>
      <c r="S15" s="1024"/>
      <c r="T15" s="1024"/>
    </row>
    <row r="16" spans="1:20" s="1016" customFormat="1" ht="15.75" customHeight="1">
      <c r="A16" s="1021" t="s">
        <v>702</v>
      </c>
      <c r="B16" s="1023" t="s">
        <v>679</v>
      </c>
      <c r="C16" s="1022">
        <f>0.2886998*100</f>
        <v>28.869980000000002</v>
      </c>
      <c r="D16" s="1022">
        <f>0*100</f>
        <v>0</v>
      </c>
      <c r="E16" s="1022">
        <f>672.3792933*100</f>
        <v>67237.929329999999</v>
      </c>
      <c r="F16" s="1022">
        <f>0*100</f>
        <v>0</v>
      </c>
      <c r="G16" s="1022">
        <f>83.589049662*100</f>
        <v>8358.9049661999998</v>
      </c>
      <c r="H16" s="1022">
        <f>0*100</f>
        <v>0</v>
      </c>
      <c r="I16" s="1019">
        <f t="shared" si="1"/>
        <v>75625.704276200006</v>
      </c>
      <c r="J16" s="1019">
        <f t="shared" si="1"/>
        <v>0</v>
      </c>
      <c r="K16" s="1018"/>
    </row>
    <row r="17" spans="1:11" s="1016" customFormat="1" ht="15.75" customHeight="1">
      <c r="A17" s="1021" t="s">
        <v>701</v>
      </c>
      <c r="B17" s="1020" t="s">
        <v>700</v>
      </c>
      <c r="C17" s="1019">
        <v>1408.9834146000001</v>
      </c>
      <c r="D17" s="1019">
        <v>0</v>
      </c>
      <c r="E17" s="1019">
        <v>58340.89933097201</v>
      </c>
      <c r="F17" s="1019">
        <v>0</v>
      </c>
      <c r="G17" s="1019">
        <v>4133.8866681</v>
      </c>
      <c r="H17" s="1019">
        <v>0</v>
      </c>
      <c r="I17" s="1019">
        <f t="shared" si="1"/>
        <v>63883.769413672009</v>
      </c>
      <c r="J17" s="1019">
        <f t="shared" si="1"/>
        <v>0</v>
      </c>
      <c r="K17" s="1018"/>
    </row>
    <row r="18" spans="1:11" s="1016" customFormat="1" ht="41.25" customHeight="1">
      <c r="A18" s="1517" t="s">
        <v>699</v>
      </c>
      <c r="B18" s="1517"/>
      <c r="C18" s="1517"/>
      <c r="D18" s="1517"/>
      <c r="E18" s="1517"/>
      <c r="F18" s="1517"/>
      <c r="G18" s="1517"/>
      <c r="H18" s="1517"/>
      <c r="I18" s="1517"/>
      <c r="J18" s="1017"/>
      <c r="K18" s="1017"/>
    </row>
    <row r="19" spans="1:11" s="726" customFormat="1" ht="15" customHeight="1">
      <c r="A19" s="1015" t="s">
        <v>663</v>
      </c>
      <c r="B19" s="1015"/>
      <c r="C19" s="1013"/>
      <c r="D19" s="1013"/>
      <c r="E19" s="1013"/>
      <c r="F19" s="1013"/>
      <c r="G19" s="1013"/>
      <c r="H19" s="1013"/>
      <c r="I19" s="1013"/>
      <c r="J19" s="1013"/>
    </row>
    <row r="20" spans="1:11">
      <c r="C20" s="1014"/>
      <c r="D20" s="1014"/>
      <c r="E20" s="1014"/>
      <c r="F20" s="1014"/>
      <c r="G20" s="1014"/>
      <c r="H20" s="1014"/>
      <c r="I20" s="1014"/>
      <c r="J20" s="1014"/>
    </row>
    <row r="21" spans="1:11">
      <c r="C21" s="725"/>
      <c r="D21" s="725"/>
      <c r="E21" s="725"/>
      <c r="F21" s="725"/>
      <c r="G21" s="725"/>
      <c r="H21" s="725"/>
      <c r="I21" s="725"/>
      <c r="J21" s="725"/>
    </row>
  </sheetData>
  <mergeCells count="8">
    <mergeCell ref="I2:J2"/>
    <mergeCell ref="A18:I18"/>
    <mergeCell ref="A1:C1"/>
    <mergeCell ref="A2:A3"/>
    <mergeCell ref="B2:B3"/>
    <mergeCell ref="C2:D2"/>
    <mergeCell ref="E2:F2"/>
    <mergeCell ref="G2:H2"/>
  </mergeCells>
  <pageMargins left="0.7" right="0.7" top="0.75" bottom="0.75" header="0.3" footer="0.3"/>
  <pageSetup scale="85" orientation="landscape" r:id="rId1"/>
</worksheet>
</file>

<file path=xl/worksheets/sheet62.xml><?xml version="1.0" encoding="utf-8"?>
<worksheet xmlns="http://schemas.openxmlformats.org/spreadsheetml/2006/main" xmlns:r="http://schemas.openxmlformats.org/officeDocument/2006/relationships">
  <sheetPr>
    <tabColor rgb="FF92D050"/>
  </sheetPr>
  <dimension ref="A1:F12"/>
  <sheetViews>
    <sheetView workbookViewId="0">
      <selection activeCell="K22" sqref="K22"/>
    </sheetView>
  </sheetViews>
  <sheetFormatPr defaultColWidth="8.85546875" defaultRowHeight="15"/>
  <cols>
    <col min="1" max="1" width="20.85546875" style="804" customWidth="1"/>
    <col min="2" max="2" width="50.85546875" style="804" bestFit="1" customWidth="1"/>
    <col min="3" max="3" width="11.140625" style="804" bestFit="1" customWidth="1"/>
    <col min="4" max="4" width="11.5703125" style="804" customWidth="1"/>
    <col min="5" max="5" width="7.5703125" style="804" bestFit="1" customWidth="1"/>
    <col min="6" max="6" width="8.140625" style="804" bestFit="1" customWidth="1"/>
    <col min="7" max="16384" width="8.85546875" style="804"/>
  </cols>
  <sheetData>
    <row r="1" spans="1:6">
      <c r="A1" s="1523" t="str">
        <f>'[4]Table Index'!A3</f>
        <v>Table 61: Number of Permitted Commodities for trading and number of contracts available for trading</v>
      </c>
      <c r="B1" s="1523"/>
      <c r="C1" s="1523"/>
      <c r="D1" s="1523"/>
      <c r="E1" s="1523"/>
      <c r="F1" s="1523"/>
    </row>
    <row r="2" spans="1:6">
      <c r="A2" s="1141"/>
      <c r="B2" s="1141"/>
      <c r="C2" s="1141"/>
      <c r="D2" s="1141"/>
      <c r="E2" s="1141"/>
      <c r="F2" s="1141"/>
    </row>
    <row r="3" spans="1:6" ht="45">
      <c r="A3" s="1165" t="s">
        <v>510</v>
      </c>
      <c r="B3" s="1165" t="s">
        <v>661</v>
      </c>
      <c r="C3" s="715" t="s">
        <v>509</v>
      </c>
      <c r="D3" s="1166" t="s">
        <v>508</v>
      </c>
      <c r="E3" s="715" t="s">
        <v>507</v>
      </c>
      <c r="F3" s="715" t="s">
        <v>506</v>
      </c>
    </row>
    <row r="4" spans="1:6">
      <c r="A4" s="1524" t="s">
        <v>505</v>
      </c>
      <c r="B4" s="1167" t="s">
        <v>502</v>
      </c>
      <c r="C4" s="709">
        <v>19</v>
      </c>
      <c r="D4" s="709">
        <v>2</v>
      </c>
      <c r="E4" s="709">
        <v>1</v>
      </c>
      <c r="F4" s="714">
        <v>1</v>
      </c>
    </row>
    <row r="5" spans="1:6">
      <c r="A5" s="1524"/>
      <c r="B5" s="1167" t="s">
        <v>501</v>
      </c>
      <c r="C5" s="709">
        <v>19</v>
      </c>
      <c r="D5" s="709">
        <v>2</v>
      </c>
      <c r="E5" s="709">
        <v>1</v>
      </c>
      <c r="F5" s="709">
        <v>0</v>
      </c>
    </row>
    <row r="6" spans="1:6">
      <c r="A6" s="1524" t="s">
        <v>504</v>
      </c>
      <c r="B6" s="1167" t="s">
        <v>502</v>
      </c>
      <c r="C6" s="713">
        <v>6</v>
      </c>
      <c r="D6" s="713">
        <v>5</v>
      </c>
      <c r="E6" s="713">
        <v>2</v>
      </c>
      <c r="F6" s="712">
        <v>2</v>
      </c>
    </row>
    <row r="7" spans="1:6">
      <c r="A7" s="1524"/>
      <c r="B7" s="1167" t="s">
        <v>501</v>
      </c>
      <c r="C7" s="713">
        <v>6</v>
      </c>
      <c r="D7" s="713">
        <v>5</v>
      </c>
      <c r="E7" s="713">
        <v>2</v>
      </c>
      <c r="F7" s="712">
        <v>2</v>
      </c>
    </row>
    <row r="8" spans="1:6">
      <c r="A8" s="1524" t="s">
        <v>503</v>
      </c>
      <c r="B8" s="1167" t="s">
        <v>502</v>
      </c>
      <c r="C8" s="709">
        <v>12</v>
      </c>
      <c r="D8" s="710">
        <v>0</v>
      </c>
      <c r="E8" s="710">
        <v>0</v>
      </c>
      <c r="F8" s="710">
        <v>0</v>
      </c>
    </row>
    <row r="9" spans="1:6">
      <c r="A9" s="1524"/>
      <c r="B9" s="1167" t="s">
        <v>501</v>
      </c>
      <c r="C9" s="711">
        <v>7</v>
      </c>
      <c r="D9" s="710">
        <v>0</v>
      </c>
      <c r="E9" s="710">
        <v>0</v>
      </c>
      <c r="F9" s="710">
        <v>0</v>
      </c>
    </row>
    <row r="10" spans="1:6">
      <c r="A10" s="1525" t="s">
        <v>772</v>
      </c>
      <c r="B10" s="1167" t="s">
        <v>502</v>
      </c>
      <c r="C10" s="709">
        <v>1</v>
      </c>
      <c r="D10" s="709">
        <v>0</v>
      </c>
      <c r="E10" s="709">
        <v>0</v>
      </c>
      <c r="F10" s="709">
        <v>0</v>
      </c>
    </row>
    <row r="11" spans="1:6">
      <c r="A11" s="1525"/>
      <c r="B11" s="1167" t="s">
        <v>501</v>
      </c>
      <c r="C11" s="709">
        <v>1</v>
      </c>
      <c r="D11" s="709">
        <v>0</v>
      </c>
      <c r="E11" s="709">
        <v>0</v>
      </c>
      <c r="F11" s="709">
        <v>0</v>
      </c>
    </row>
    <row r="12" spans="1:6">
      <c r="A12" s="708" t="s">
        <v>763</v>
      </c>
      <c r="B12" s="708"/>
      <c r="C12" s="707"/>
      <c r="D12" s="707"/>
      <c r="E12" s="707"/>
      <c r="F12" s="707"/>
    </row>
  </sheetData>
  <mergeCells count="5">
    <mergeCell ref="A1:F1"/>
    <mergeCell ref="A4:A5"/>
    <mergeCell ref="A6:A7"/>
    <mergeCell ref="A8:A9"/>
    <mergeCell ref="A10:A11"/>
  </mergeCells>
  <pageMargins left="0.7" right="0.7" top="0.75" bottom="0.75" header="0.3" footer="0.3"/>
  <pageSetup orientation="portrait" r:id="rId1"/>
</worksheet>
</file>

<file path=xl/worksheets/sheet63.xml><?xml version="1.0" encoding="utf-8"?>
<worksheet xmlns="http://schemas.openxmlformats.org/spreadsheetml/2006/main" xmlns:r="http://schemas.openxmlformats.org/officeDocument/2006/relationships">
  <sheetPr>
    <tabColor rgb="FF92D050"/>
  </sheetPr>
  <dimension ref="A1:K32"/>
  <sheetViews>
    <sheetView workbookViewId="0">
      <selection activeCell="K22" sqref="K22"/>
    </sheetView>
  </sheetViews>
  <sheetFormatPr defaultColWidth="9.140625" defaultRowHeight="12.75"/>
  <cols>
    <col min="1" max="2" width="9" style="716" customWidth="1"/>
    <col min="3" max="5" width="10" style="716" customWidth="1"/>
    <col min="6" max="16384" width="9.140625" style="716"/>
  </cols>
  <sheetData>
    <row r="1" spans="1:9" s="239" customFormat="1" ht="15" customHeight="1">
      <c r="A1" s="1526" t="str">
        <f>'[4]Table Index'!A4</f>
        <v>Table 62: Trends in MCXCOMDEX of MCX and Dhaanya of NCDEX</v>
      </c>
      <c r="B1" s="1526"/>
      <c r="C1" s="1526"/>
      <c r="D1" s="1526"/>
      <c r="E1" s="1526"/>
      <c r="F1" s="1526"/>
      <c r="G1" s="1526"/>
      <c r="H1" s="1526"/>
      <c r="I1" s="1526"/>
    </row>
    <row r="2" spans="1:9">
      <c r="A2" s="724"/>
      <c r="B2" s="722"/>
      <c r="C2" s="722"/>
      <c r="D2" s="722"/>
      <c r="E2" s="723"/>
      <c r="F2" s="722"/>
      <c r="G2" s="722"/>
    </row>
    <row r="3" spans="1:9" ht="16.5" customHeight="1">
      <c r="A3" s="1527" t="s">
        <v>516</v>
      </c>
      <c r="B3" s="1528" t="s">
        <v>515</v>
      </c>
      <c r="C3" s="1528"/>
      <c r="D3" s="1528"/>
      <c r="E3" s="1528"/>
      <c r="F3" s="1528" t="s">
        <v>514</v>
      </c>
      <c r="G3" s="1528"/>
      <c r="H3" s="1528"/>
      <c r="I3" s="1528"/>
    </row>
    <row r="4" spans="1:9" ht="15.75" customHeight="1">
      <c r="A4" s="1527"/>
      <c r="B4" s="1168" t="s">
        <v>513</v>
      </c>
      <c r="C4" s="721" t="s">
        <v>196</v>
      </c>
      <c r="D4" s="721" t="s">
        <v>197</v>
      </c>
      <c r="E4" s="721" t="s">
        <v>198</v>
      </c>
      <c r="F4" s="1168" t="s">
        <v>513</v>
      </c>
      <c r="G4" s="721" t="s">
        <v>196</v>
      </c>
      <c r="H4" s="721" t="s">
        <v>197</v>
      </c>
      <c r="I4" s="721" t="s">
        <v>198</v>
      </c>
    </row>
    <row r="5" spans="1:9" s="717" customFormat="1">
      <c r="A5" s="323" t="s">
        <v>269</v>
      </c>
      <c r="B5" s="92">
        <v>2914.81</v>
      </c>
      <c r="C5" s="92">
        <v>3289.94</v>
      </c>
      <c r="D5" s="720">
        <v>2446.7399999999998</v>
      </c>
      <c r="E5" s="720">
        <v>2730.93</v>
      </c>
      <c r="F5" s="92">
        <v>2480.5394000000001</v>
      </c>
      <c r="G5" s="92">
        <v>3042.61</v>
      </c>
      <c r="H5" s="92">
        <v>2479.2485999999999</v>
      </c>
      <c r="I5" s="720">
        <v>2857.18</v>
      </c>
    </row>
    <row r="6" spans="1:9" s="717" customFormat="1">
      <c r="A6" s="323" t="s">
        <v>512</v>
      </c>
      <c r="B6" s="92">
        <v>2730.58</v>
      </c>
      <c r="C6" s="92">
        <v>3435.43</v>
      </c>
      <c r="D6" s="720">
        <v>2673.76</v>
      </c>
      <c r="E6" s="720">
        <v>3403.2</v>
      </c>
      <c r="F6" s="92">
        <v>2869.73</v>
      </c>
      <c r="G6" s="92">
        <v>3411.86</v>
      </c>
      <c r="H6" s="92">
        <v>2896.54</v>
      </c>
      <c r="I6" s="92">
        <v>3046.1</v>
      </c>
    </row>
    <row r="7" spans="1:9">
      <c r="A7" s="242">
        <v>42461</v>
      </c>
      <c r="B7" s="94">
        <v>2730.58</v>
      </c>
      <c r="C7" s="94">
        <v>3005.59</v>
      </c>
      <c r="D7" s="94">
        <v>2673.76</v>
      </c>
      <c r="E7" s="94">
        <v>2989.68</v>
      </c>
      <c r="F7" s="94">
        <v>2869.73</v>
      </c>
      <c r="G7" s="94">
        <v>3040.98</v>
      </c>
      <c r="H7" s="94">
        <v>2896.54</v>
      </c>
      <c r="I7" s="94">
        <v>3193.98</v>
      </c>
    </row>
    <row r="8" spans="1:9" s="717" customFormat="1">
      <c r="A8" s="242">
        <v>42491</v>
      </c>
      <c r="B8" s="94">
        <v>2990.4</v>
      </c>
      <c r="C8" s="94">
        <v>3005.91</v>
      </c>
      <c r="D8" s="94">
        <v>2873.46</v>
      </c>
      <c r="E8" s="94">
        <v>2956.18</v>
      </c>
      <c r="F8" s="94">
        <v>2968.62</v>
      </c>
      <c r="G8" s="94">
        <v>3027.34</v>
      </c>
      <c r="H8" s="94">
        <v>2909.53</v>
      </c>
      <c r="I8" s="94">
        <v>3020.86</v>
      </c>
    </row>
    <row r="9" spans="1:9" s="717" customFormat="1">
      <c r="A9" s="242">
        <v>42522</v>
      </c>
      <c r="B9" s="94">
        <v>2955.46</v>
      </c>
      <c r="C9" s="94">
        <v>3145.2</v>
      </c>
      <c r="D9" s="94">
        <v>2932.38</v>
      </c>
      <c r="E9" s="94">
        <v>3133.35</v>
      </c>
      <c r="F9" s="94">
        <v>3027.78</v>
      </c>
      <c r="G9" s="94">
        <v>3223.61</v>
      </c>
      <c r="H9" s="94">
        <v>2999.01</v>
      </c>
      <c r="I9" s="94">
        <v>3205.81</v>
      </c>
    </row>
    <row r="10" spans="1:9" s="717" customFormat="1">
      <c r="A10" s="242">
        <v>42552</v>
      </c>
      <c r="B10" s="94">
        <v>3134.44</v>
      </c>
      <c r="C10" s="94">
        <v>3201.96</v>
      </c>
      <c r="D10" s="94">
        <v>3060.04</v>
      </c>
      <c r="E10" s="94">
        <v>3090.79</v>
      </c>
      <c r="F10" s="94">
        <v>3244.99</v>
      </c>
      <c r="G10" s="94">
        <v>3411.86</v>
      </c>
      <c r="H10" s="94">
        <v>3231.36</v>
      </c>
      <c r="I10" s="94">
        <v>3311</v>
      </c>
    </row>
    <row r="11" spans="1:9" s="717" customFormat="1">
      <c r="A11" s="242">
        <v>42584</v>
      </c>
      <c r="B11" s="94">
        <v>3091.42</v>
      </c>
      <c r="C11" s="94">
        <v>3183.63</v>
      </c>
      <c r="D11" s="94">
        <v>3063.41</v>
      </c>
      <c r="E11" s="94">
        <v>3087.15</v>
      </c>
      <c r="F11" s="94">
        <v>3314.7</v>
      </c>
      <c r="G11" s="94">
        <v>3370.24</v>
      </c>
      <c r="H11" s="94">
        <v>3136.19</v>
      </c>
      <c r="I11" s="94">
        <v>3174.46</v>
      </c>
    </row>
    <row r="12" spans="1:9" s="717" customFormat="1">
      <c r="A12" s="242">
        <v>42616</v>
      </c>
      <c r="B12" s="94">
        <v>3088.38</v>
      </c>
      <c r="C12" s="94">
        <v>3203.42</v>
      </c>
      <c r="D12" s="94">
        <v>3064.79</v>
      </c>
      <c r="E12" s="94">
        <v>3187.24</v>
      </c>
      <c r="F12" s="94">
        <v>3171.52</v>
      </c>
      <c r="G12" s="94">
        <v>3232.78</v>
      </c>
      <c r="H12" s="94">
        <v>3128.86</v>
      </c>
      <c r="I12" s="94">
        <v>3153.19</v>
      </c>
    </row>
    <row r="13" spans="1:9" s="717" customFormat="1">
      <c r="A13" s="242">
        <v>42647</v>
      </c>
      <c r="B13" s="94">
        <v>3186.54</v>
      </c>
      <c r="C13" s="94">
        <v>3196.17</v>
      </c>
      <c r="D13" s="94">
        <v>3134.63</v>
      </c>
      <c r="E13" s="94">
        <v>3144.78</v>
      </c>
      <c r="F13" s="94">
        <v>3152.97</v>
      </c>
      <c r="G13" s="94">
        <v>3197.06</v>
      </c>
      <c r="H13" s="94">
        <v>3089.9</v>
      </c>
      <c r="I13" s="94">
        <v>3193.98</v>
      </c>
    </row>
    <row r="14" spans="1:9" s="717" customFormat="1">
      <c r="A14" s="242">
        <v>42679</v>
      </c>
      <c r="B14" s="94">
        <v>3145.17</v>
      </c>
      <c r="C14" s="94">
        <v>3353.2</v>
      </c>
      <c r="D14" s="94">
        <v>3105.58</v>
      </c>
      <c r="E14" s="94">
        <v>3316.19</v>
      </c>
      <c r="F14" s="94">
        <v>3199.02</v>
      </c>
      <c r="G14" s="94">
        <v>3291.94</v>
      </c>
      <c r="H14" s="94">
        <v>3113.11</v>
      </c>
      <c r="I14" s="94">
        <v>3257.24</v>
      </c>
    </row>
    <row r="15" spans="1:9" s="717" customFormat="1">
      <c r="A15" s="242">
        <v>42710</v>
      </c>
      <c r="B15" s="94">
        <v>3317.84</v>
      </c>
      <c r="C15" s="94">
        <v>3384.1</v>
      </c>
      <c r="D15" s="94">
        <v>3256.88</v>
      </c>
      <c r="E15" s="94">
        <v>3309.5</v>
      </c>
      <c r="F15" s="94">
        <v>3259.93</v>
      </c>
      <c r="G15" s="94">
        <v>3288.05</v>
      </c>
      <c r="H15" s="94">
        <v>3095.82</v>
      </c>
      <c r="I15" s="94">
        <v>3140.08</v>
      </c>
    </row>
    <row r="16" spans="1:9" s="717" customFormat="1">
      <c r="A16" s="242">
        <v>42736</v>
      </c>
      <c r="B16" s="94">
        <v>3310.58</v>
      </c>
      <c r="C16" s="94">
        <v>3417.45</v>
      </c>
      <c r="D16" s="94">
        <v>3300.41</v>
      </c>
      <c r="E16" s="94">
        <v>3394.17</v>
      </c>
      <c r="F16" s="94">
        <v>3137.28</v>
      </c>
      <c r="G16" s="94">
        <v>3167.25</v>
      </c>
      <c r="H16" s="94">
        <v>3068.58</v>
      </c>
      <c r="I16" s="94">
        <v>3083.07</v>
      </c>
    </row>
    <row r="17" spans="1:11" s="717" customFormat="1">
      <c r="A17" s="242">
        <v>42768</v>
      </c>
      <c r="B17" s="94">
        <v>3388.7</v>
      </c>
      <c r="C17" s="94">
        <v>3435.43</v>
      </c>
      <c r="D17" s="94">
        <v>3368.79</v>
      </c>
      <c r="E17" s="94">
        <v>3403.2</v>
      </c>
      <c r="F17" s="94">
        <v>3081</v>
      </c>
      <c r="G17" s="94">
        <v>3104.93</v>
      </c>
      <c r="H17" s="94">
        <v>2988.56</v>
      </c>
      <c r="I17" s="94">
        <v>3046.1</v>
      </c>
    </row>
    <row r="18" spans="1:11" s="717" customFormat="1">
      <c r="A18" s="719" t="s">
        <v>769</v>
      </c>
      <c r="B18" s="718"/>
      <c r="C18" s="718"/>
      <c r="D18" s="718"/>
      <c r="E18" s="718"/>
      <c r="I18" s="717" t="s">
        <v>160</v>
      </c>
    </row>
    <row r="19" spans="1:11">
      <c r="A19" s="717" t="s">
        <v>511</v>
      </c>
      <c r="D19" s="716" t="s">
        <v>160</v>
      </c>
    </row>
    <row r="20" spans="1:11">
      <c r="A20" s="717"/>
      <c r="I20" s="716" t="s">
        <v>160</v>
      </c>
    </row>
    <row r="21" spans="1:11">
      <c r="I21" s="716" t="s">
        <v>160</v>
      </c>
      <c r="K21" s="716" t="s">
        <v>160</v>
      </c>
    </row>
    <row r="22" spans="1:11">
      <c r="E22" s="716" t="s">
        <v>160</v>
      </c>
      <c r="G22" s="716" t="s">
        <v>160</v>
      </c>
    </row>
    <row r="25" spans="1:11">
      <c r="F25" s="716" t="s">
        <v>160</v>
      </c>
    </row>
    <row r="32" spans="1:11">
      <c r="D32" s="716" t="s">
        <v>160</v>
      </c>
    </row>
  </sheetData>
  <mergeCells count="4">
    <mergeCell ref="A1:I1"/>
    <mergeCell ref="A3:A4"/>
    <mergeCell ref="B3:E3"/>
    <mergeCell ref="F3:I3"/>
  </mergeCells>
  <pageMargins left="0.7" right="0.7" top="0.75" bottom="0.75" header="0.3" footer="0.3"/>
  <pageSetup orientation="portrait" r:id="rId1"/>
</worksheet>
</file>

<file path=xl/worksheets/sheet64.xml><?xml version="1.0" encoding="utf-8"?>
<worksheet xmlns="http://schemas.openxmlformats.org/spreadsheetml/2006/main" xmlns:r="http://schemas.openxmlformats.org/officeDocument/2006/relationships">
  <sheetPr>
    <tabColor rgb="FF92D050"/>
    <pageSetUpPr fitToPage="1"/>
  </sheetPr>
  <dimension ref="A1:V27"/>
  <sheetViews>
    <sheetView topLeftCell="G1" workbookViewId="0">
      <selection activeCell="K22" sqref="K22"/>
    </sheetView>
  </sheetViews>
  <sheetFormatPr defaultColWidth="9.140625" defaultRowHeight="12.75"/>
  <cols>
    <col min="1" max="1" width="9.140625" style="716" customWidth="1"/>
    <col min="2" max="2" width="7.140625" style="716" customWidth="1"/>
    <col min="3" max="3" width="7.28515625" style="716" customWidth="1"/>
    <col min="4" max="4" width="11.28515625" style="716" bestFit="1" customWidth="1"/>
    <col min="5" max="5" width="10.42578125" style="716" bestFit="1" customWidth="1"/>
    <col min="6" max="6" width="10" style="716" customWidth="1"/>
    <col min="7" max="7" width="9.5703125" style="716" customWidth="1"/>
    <col min="8" max="8" width="8.42578125" style="716" customWidth="1"/>
    <col min="9" max="9" width="7" style="716" customWidth="1"/>
    <col min="10" max="10" width="9.5703125" style="716" customWidth="1"/>
    <col min="11" max="11" width="8.42578125" style="716" customWidth="1"/>
    <col min="12" max="12" width="7.5703125" style="716" customWidth="1"/>
    <col min="13" max="13" width="9.7109375" style="716" customWidth="1"/>
    <col min="14" max="15" width="8.42578125" style="716" customWidth="1"/>
    <col min="16" max="16" width="10.42578125" style="716" customWidth="1"/>
    <col min="17" max="17" width="8.5703125" style="725" customWidth="1"/>
    <col min="18" max="19" width="7.28515625" style="716" customWidth="1"/>
    <col min="20" max="20" width="7.85546875" style="716" customWidth="1"/>
    <col min="21" max="16384" width="9.140625" style="716"/>
  </cols>
  <sheetData>
    <row r="1" spans="1:20" s="239" customFormat="1" ht="15">
      <c r="A1" s="1535" t="str">
        <f>'[4]Table Index'!A5</f>
        <v xml:space="preserve">Table 63: Trends in Commodity Futures at MCX </v>
      </c>
      <c r="B1" s="1535"/>
      <c r="C1" s="1535"/>
      <c r="D1" s="1535"/>
      <c r="E1" s="1535"/>
      <c r="F1" s="1535"/>
      <c r="G1" s="1535"/>
      <c r="H1" s="1535"/>
      <c r="I1" s="1535"/>
      <c r="J1" s="1535"/>
      <c r="K1" s="1535"/>
      <c r="L1" s="1535"/>
      <c r="M1" s="1535"/>
      <c r="N1" s="1535"/>
      <c r="O1" s="1535"/>
      <c r="P1" s="1535"/>
      <c r="Q1" s="1535"/>
      <c r="R1" s="1535"/>
      <c r="S1" s="1535"/>
      <c r="T1" s="1535"/>
    </row>
    <row r="2" spans="1:20" s="734" customFormat="1" ht="27.75" customHeight="1">
      <c r="A2" s="1533" t="s">
        <v>516</v>
      </c>
      <c r="B2" s="1533" t="s">
        <v>527</v>
      </c>
      <c r="C2" s="1533" t="s">
        <v>509</v>
      </c>
      <c r="D2" s="1533"/>
      <c r="E2" s="1533"/>
      <c r="F2" s="1533" t="s">
        <v>526</v>
      </c>
      <c r="G2" s="1533"/>
      <c r="H2" s="1533"/>
      <c r="I2" s="1533" t="s">
        <v>507</v>
      </c>
      <c r="J2" s="1533"/>
      <c r="K2" s="1533"/>
      <c r="L2" s="1533" t="s">
        <v>525</v>
      </c>
      <c r="M2" s="1533"/>
      <c r="N2" s="1533"/>
      <c r="O2" s="1533" t="s">
        <v>102</v>
      </c>
      <c r="P2" s="1533"/>
      <c r="Q2" s="1533"/>
      <c r="R2" s="1533" t="s">
        <v>524</v>
      </c>
      <c r="S2" s="1533"/>
      <c r="T2" s="1533"/>
    </row>
    <row r="3" spans="1:20" s="734" customFormat="1" ht="31.5" customHeight="1">
      <c r="A3" s="1533"/>
      <c r="B3" s="1533"/>
      <c r="C3" s="1533" t="s">
        <v>521</v>
      </c>
      <c r="D3" s="1531" t="s">
        <v>520</v>
      </c>
      <c r="E3" s="1533" t="s">
        <v>522</v>
      </c>
      <c r="F3" s="1533" t="s">
        <v>521</v>
      </c>
      <c r="G3" s="1531" t="s">
        <v>520</v>
      </c>
      <c r="H3" s="1533" t="s">
        <v>522</v>
      </c>
      <c r="I3" s="1533" t="s">
        <v>521</v>
      </c>
      <c r="J3" s="1531" t="s">
        <v>520</v>
      </c>
      <c r="K3" s="1533" t="s">
        <v>522</v>
      </c>
      <c r="L3" s="1533" t="s">
        <v>523</v>
      </c>
      <c r="M3" s="1531" t="s">
        <v>520</v>
      </c>
      <c r="N3" s="1533" t="s">
        <v>522</v>
      </c>
      <c r="O3" s="1533" t="s">
        <v>521</v>
      </c>
      <c r="P3" s="1531" t="s">
        <v>520</v>
      </c>
      <c r="Q3" s="1533" t="s">
        <v>522</v>
      </c>
      <c r="R3" s="1531" t="s">
        <v>521</v>
      </c>
      <c r="S3" s="1531" t="s">
        <v>520</v>
      </c>
      <c r="T3" s="1533" t="s">
        <v>519</v>
      </c>
    </row>
    <row r="4" spans="1:20" s="734" customFormat="1" ht="18.75" customHeight="1">
      <c r="A4" s="1533"/>
      <c r="B4" s="1533"/>
      <c r="C4" s="1533"/>
      <c r="D4" s="1532"/>
      <c r="E4" s="1533"/>
      <c r="F4" s="1533"/>
      <c r="G4" s="1532"/>
      <c r="H4" s="1533"/>
      <c r="I4" s="1533"/>
      <c r="J4" s="1532"/>
      <c r="K4" s="1533"/>
      <c r="L4" s="1533"/>
      <c r="M4" s="1532"/>
      <c r="N4" s="1533"/>
      <c r="O4" s="1533"/>
      <c r="P4" s="1532"/>
      <c r="Q4" s="1533"/>
      <c r="R4" s="1536"/>
      <c r="S4" s="1532"/>
      <c r="T4" s="1533" t="s">
        <v>518</v>
      </c>
    </row>
    <row r="5" spans="1:20" s="717" customFormat="1">
      <c r="A5" s="733" t="s">
        <v>269</v>
      </c>
      <c r="B5" s="646">
        <v>257</v>
      </c>
      <c r="C5" s="646">
        <v>13961.250669999998</v>
      </c>
      <c r="D5" s="646">
        <v>3410594</v>
      </c>
      <c r="E5" s="646">
        <v>121698.62040659999</v>
      </c>
      <c r="F5" s="646">
        <v>89331.270549999987</v>
      </c>
      <c r="G5" s="646">
        <v>63895652</v>
      </c>
      <c r="H5" s="646">
        <v>1505003.5072135001</v>
      </c>
      <c r="I5" s="732">
        <v>234.15931225899996</v>
      </c>
      <c r="J5" s="646">
        <v>42602824</v>
      </c>
      <c r="K5" s="646">
        <v>2070147.3709215997</v>
      </c>
      <c r="L5" s="646">
        <v>807702.39506775548</v>
      </c>
      <c r="M5" s="646">
        <v>124325369</v>
      </c>
      <c r="N5" s="646">
        <v>1937344.7237064999</v>
      </c>
      <c r="O5" s="646">
        <f t="shared" ref="O5:Q5" si="0">C5+F5+I5+L5</f>
        <v>911229.07560001442</v>
      </c>
      <c r="P5" s="646">
        <f t="shared" si="0"/>
        <v>234234439</v>
      </c>
      <c r="Q5" s="646">
        <f t="shared" si="0"/>
        <v>5634194.2222481994</v>
      </c>
      <c r="R5" s="646">
        <v>604.91600015400002</v>
      </c>
      <c r="S5" s="646">
        <v>303973</v>
      </c>
      <c r="T5" s="646">
        <v>9080.0927888499991</v>
      </c>
    </row>
    <row r="6" spans="1:20" s="717" customFormat="1">
      <c r="A6" s="733" t="s">
        <v>270</v>
      </c>
      <c r="B6" s="646">
        <f>SUM(B7:B17)</f>
        <v>237</v>
      </c>
      <c r="C6" s="646">
        <f t="shared" ref="C6:Q6" si="1">SUM(C7:C17)</f>
        <v>14444.901779999998</v>
      </c>
      <c r="D6" s="646">
        <f t="shared" si="1"/>
        <v>2817212</v>
      </c>
      <c r="E6" s="646">
        <f t="shared" si="1"/>
        <v>126019.99394700001</v>
      </c>
      <c r="F6" s="646">
        <f t="shared" si="1"/>
        <v>85148.293600000005</v>
      </c>
      <c r="G6" s="646">
        <f t="shared" si="1"/>
        <v>58876978</v>
      </c>
      <c r="H6" s="646">
        <f t="shared" si="1"/>
        <v>1590867.7044912498</v>
      </c>
      <c r="I6" s="646">
        <f t="shared" si="1"/>
        <v>196.35764218500003</v>
      </c>
      <c r="J6" s="646">
        <f t="shared" si="1"/>
        <v>35030576</v>
      </c>
      <c r="K6" s="646">
        <f t="shared" si="1"/>
        <v>1927570.8881327002</v>
      </c>
      <c r="L6" s="646">
        <f t="shared" si="1"/>
        <v>623677.61613745906</v>
      </c>
      <c r="M6" s="646">
        <f t="shared" si="1"/>
        <v>108637111</v>
      </c>
      <c r="N6" s="646">
        <f t="shared" si="1"/>
        <v>1780830.0977359999</v>
      </c>
      <c r="O6" s="646">
        <f t="shared" si="1"/>
        <v>723467.16915964405</v>
      </c>
      <c r="P6" s="646">
        <f t="shared" si="1"/>
        <v>205361877</v>
      </c>
      <c r="Q6" s="646">
        <f t="shared" si="1"/>
        <v>5425288.6843069494</v>
      </c>
      <c r="R6" s="646">
        <v>550.40847283099993</v>
      </c>
      <c r="S6" s="646">
        <v>268488</v>
      </c>
      <c r="T6" s="646">
        <v>10334.554040499999</v>
      </c>
    </row>
    <row r="7" spans="1:20" s="717" customFormat="1">
      <c r="A7" s="731">
        <v>42461</v>
      </c>
      <c r="B7" s="643">
        <v>21</v>
      </c>
      <c r="C7" s="643">
        <v>1459.4689900000005</v>
      </c>
      <c r="D7" s="643">
        <v>267012</v>
      </c>
      <c r="E7" s="643">
        <v>11370.337697200001</v>
      </c>
      <c r="F7" s="643">
        <v>7707.452150000001</v>
      </c>
      <c r="G7" s="643">
        <v>5030080</v>
      </c>
      <c r="H7" s="643">
        <v>122098.02679375005</v>
      </c>
      <c r="I7" s="730">
        <v>21.603740319</v>
      </c>
      <c r="J7" s="643">
        <v>3864683</v>
      </c>
      <c r="K7" s="643">
        <v>197366.20286279998</v>
      </c>
      <c r="L7" s="643">
        <v>69850.992827300492</v>
      </c>
      <c r="M7" s="643">
        <v>11401200</v>
      </c>
      <c r="N7" s="643">
        <v>161826.80312000003</v>
      </c>
      <c r="O7" s="643">
        <v>79039.517707619496</v>
      </c>
      <c r="P7" s="643">
        <v>20562975</v>
      </c>
      <c r="Q7" s="643">
        <v>492661.37047375005</v>
      </c>
      <c r="R7" s="643">
        <v>623.75407053350011</v>
      </c>
      <c r="S7" s="643">
        <v>290246</v>
      </c>
      <c r="T7" s="643">
        <v>10622.259107100001</v>
      </c>
    </row>
    <row r="8" spans="1:20">
      <c r="A8" s="731">
        <v>42491</v>
      </c>
      <c r="B8" s="643">
        <v>22</v>
      </c>
      <c r="C8" s="643">
        <v>1434.9628999999989</v>
      </c>
      <c r="D8" s="643">
        <v>260138</v>
      </c>
      <c r="E8" s="643">
        <v>11074.817710800004</v>
      </c>
      <c r="F8" s="643">
        <v>7484.2949999999983</v>
      </c>
      <c r="G8" s="643">
        <v>5131198</v>
      </c>
      <c r="H8" s="643">
        <v>120690.30555400004</v>
      </c>
      <c r="I8" s="730">
        <v>19.261477336000006</v>
      </c>
      <c r="J8" s="643">
        <v>3718692</v>
      </c>
      <c r="K8" s="643">
        <v>210568.64563079999</v>
      </c>
      <c r="L8" s="643">
        <v>68841.876850867498</v>
      </c>
      <c r="M8" s="643">
        <v>11442218</v>
      </c>
      <c r="N8" s="643">
        <v>178748.41132749993</v>
      </c>
      <c r="O8" s="643">
        <v>77780.396228203492</v>
      </c>
      <c r="P8" s="643">
        <v>20552246</v>
      </c>
      <c r="Q8" s="643">
        <v>521082.18022309989</v>
      </c>
      <c r="R8" s="643">
        <v>692.91484626700003</v>
      </c>
      <c r="S8" s="643">
        <v>348950</v>
      </c>
      <c r="T8" s="643">
        <v>10260.503315399999</v>
      </c>
    </row>
    <row r="9" spans="1:20">
      <c r="A9" s="731">
        <v>42522</v>
      </c>
      <c r="B9" s="643">
        <v>22</v>
      </c>
      <c r="C9" s="643">
        <v>1322.6939199999999</v>
      </c>
      <c r="D9" s="643">
        <v>262629</v>
      </c>
      <c r="E9" s="643">
        <v>11331.169823600001</v>
      </c>
      <c r="F9" s="643">
        <v>9367.9550500000041</v>
      </c>
      <c r="G9" s="643">
        <v>6320210</v>
      </c>
      <c r="H9" s="643">
        <v>156899.52488500008</v>
      </c>
      <c r="I9" s="730">
        <v>20.854397287000001</v>
      </c>
      <c r="J9" s="643">
        <v>3947321</v>
      </c>
      <c r="K9" s="643">
        <v>238497.79191440009</v>
      </c>
      <c r="L9" s="643">
        <v>60924.305112597489</v>
      </c>
      <c r="M9" s="643">
        <v>10341958</v>
      </c>
      <c r="N9" s="643">
        <v>177930.37880599994</v>
      </c>
      <c r="O9" s="643">
        <v>71635.808479884494</v>
      </c>
      <c r="P9" s="643">
        <v>20872118</v>
      </c>
      <c r="Q9" s="643">
        <v>584658.86542900011</v>
      </c>
      <c r="R9" s="643">
        <v>565.40385334550012</v>
      </c>
      <c r="S9" s="643">
        <v>318214</v>
      </c>
      <c r="T9" s="643">
        <v>12383.5748824</v>
      </c>
    </row>
    <row r="10" spans="1:20">
      <c r="A10" s="731">
        <v>42552</v>
      </c>
      <c r="B10" s="643">
        <v>21</v>
      </c>
      <c r="C10" s="643">
        <v>1532.1267799999994</v>
      </c>
      <c r="D10" s="643">
        <v>342677</v>
      </c>
      <c r="E10" s="643">
        <v>15343.992475800005</v>
      </c>
      <c r="F10" s="643">
        <v>8209.0193000000017</v>
      </c>
      <c r="G10" s="643">
        <v>6093392</v>
      </c>
      <c r="H10" s="643">
        <v>153069.70782399995</v>
      </c>
      <c r="I10" s="730">
        <v>24.917249027000004</v>
      </c>
      <c r="J10" s="643">
        <v>4046884</v>
      </c>
      <c r="K10" s="643">
        <v>254030.70530980005</v>
      </c>
      <c r="L10" s="643">
        <v>56469.722510489017</v>
      </c>
      <c r="M10" s="643">
        <v>9505359</v>
      </c>
      <c r="N10" s="643">
        <v>153865.36340499998</v>
      </c>
      <c r="O10" s="643">
        <v>66235.785839516015</v>
      </c>
      <c r="P10" s="643">
        <v>19988312</v>
      </c>
      <c r="Q10" s="643">
        <v>576309.76901459997</v>
      </c>
      <c r="R10" s="643">
        <v>889.7751963505001</v>
      </c>
      <c r="S10" s="643">
        <v>333822</v>
      </c>
      <c r="T10" s="643">
        <v>12792.1236383</v>
      </c>
    </row>
    <row r="11" spans="1:20">
      <c r="A11" s="731">
        <v>42583</v>
      </c>
      <c r="B11" s="643">
        <v>22</v>
      </c>
      <c r="C11" s="643">
        <v>1581.4127299999996</v>
      </c>
      <c r="D11" s="643">
        <v>316558</v>
      </c>
      <c r="E11" s="643">
        <v>13884.223708800002</v>
      </c>
      <c r="F11" s="643">
        <v>7215.8751500000035</v>
      </c>
      <c r="G11" s="643">
        <v>5090990</v>
      </c>
      <c r="H11" s="643">
        <v>132997.91689849997</v>
      </c>
      <c r="I11" s="730">
        <v>20.808250816000005</v>
      </c>
      <c r="J11" s="643">
        <v>3467175</v>
      </c>
      <c r="K11" s="643">
        <v>207573.10361419999</v>
      </c>
      <c r="L11" s="643">
        <v>70692.975104175013</v>
      </c>
      <c r="M11" s="643">
        <v>11469920</v>
      </c>
      <c r="N11" s="643">
        <v>182349.072116</v>
      </c>
      <c r="O11" s="643">
        <v>79511.071234991017</v>
      </c>
      <c r="P11" s="643">
        <v>20344643</v>
      </c>
      <c r="Q11" s="643">
        <v>536804.3163375</v>
      </c>
      <c r="R11" s="643">
        <v>693.46003181100014</v>
      </c>
      <c r="S11" s="643">
        <v>364902</v>
      </c>
      <c r="T11" s="643">
        <v>12939.972066550001</v>
      </c>
    </row>
    <row r="12" spans="1:20">
      <c r="A12" s="731">
        <v>42614</v>
      </c>
      <c r="B12" s="643">
        <v>22</v>
      </c>
      <c r="C12" s="643">
        <v>1372.8760799999995</v>
      </c>
      <c r="D12" s="643">
        <v>246691</v>
      </c>
      <c r="E12" s="643">
        <v>11319.575940400002</v>
      </c>
      <c r="F12" s="643">
        <v>7910.3077999999987</v>
      </c>
      <c r="G12" s="643">
        <v>5148976</v>
      </c>
      <c r="H12" s="643">
        <v>138440.41824299996</v>
      </c>
      <c r="I12" s="730">
        <v>18.386698661000004</v>
      </c>
      <c r="J12" s="643">
        <v>3027326</v>
      </c>
      <c r="K12" s="643">
        <v>179256.59713180005</v>
      </c>
      <c r="L12" s="643">
        <v>73905.34622851701</v>
      </c>
      <c r="M12" s="643">
        <v>12047866</v>
      </c>
      <c r="N12" s="643">
        <v>193609.62112599998</v>
      </c>
      <c r="O12" s="643">
        <v>83206.916807178</v>
      </c>
      <c r="P12" s="643">
        <v>20470859</v>
      </c>
      <c r="Q12" s="643">
        <v>522626.21244120004</v>
      </c>
      <c r="R12" s="643">
        <v>725.99469260399985</v>
      </c>
      <c r="S12" s="643">
        <v>327924</v>
      </c>
      <c r="T12" s="643">
        <v>11831.010579350001</v>
      </c>
    </row>
    <row r="13" spans="1:20">
      <c r="A13" s="731">
        <v>42644</v>
      </c>
      <c r="B13" s="643">
        <v>22</v>
      </c>
      <c r="C13" s="643">
        <v>1448.8023700000001</v>
      </c>
      <c r="D13" s="643">
        <v>251548</v>
      </c>
      <c r="E13" s="643">
        <v>11307.220158000002</v>
      </c>
      <c r="F13" s="643">
        <v>7124.7880499999992</v>
      </c>
      <c r="G13" s="643">
        <v>4501691</v>
      </c>
      <c r="H13" s="643">
        <v>124882.65715224997</v>
      </c>
      <c r="I13" s="730">
        <v>17.010073494000004</v>
      </c>
      <c r="J13" s="643">
        <v>2882728</v>
      </c>
      <c r="K13" s="643">
        <v>154590.82803519999</v>
      </c>
      <c r="L13" s="643">
        <v>51643.468688803012</v>
      </c>
      <c r="M13" s="643">
        <v>9145687</v>
      </c>
      <c r="N13" s="643">
        <v>163039.72217499997</v>
      </c>
      <c r="O13" s="643">
        <v>60234.069182297011</v>
      </c>
      <c r="P13" s="643">
        <v>16781654</v>
      </c>
      <c r="Q13" s="643">
        <v>453820.42752044997</v>
      </c>
      <c r="R13" s="643">
        <v>670.24587379449997</v>
      </c>
      <c r="S13" s="643">
        <v>359834</v>
      </c>
      <c r="T13" s="643">
        <v>12752.790932899999</v>
      </c>
    </row>
    <row r="14" spans="1:20">
      <c r="A14" s="731">
        <v>42675</v>
      </c>
      <c r="B14" s="643">
        <v>22</v>
      </c>
      <c r="C14" s="643">
        <v>1035.7980899999998</v>
      </c>
      <c r="D14" s="643">
        <v>221116</v>
      </c>
      <c r="E14" s="643">
        <v>9510.4173647999978</v>
      </c>
      <c r="F14" s="643">
        <v>9856.8803499999995</v>
      </c>
      <c r="G14" s="643">
        <v>6724696</v>
      </c>
      <c r="H14" s="643">
        <v>206587.09936000005</v>
      </c>
      <c r="I14" s="730">
        <v>17.011206616999996</v>
      </c>
      <c r="J14" s="643">
        <v>3105799</v>
      </c>
      <c r="K14" s="643">
        <v>161439.53917100001</v>
      </c>
      <c r="L14" s="643">
        <v>60590.303743498</v>
      </c>
      <c r="M14" s="643">
        <v>10815347</v>
      </c>
      <c r="N14" s="643">
        <v>173701.20188450004</v>
      </c>
      <c r="O14" s="643">
        <v>71499.993390115007</v>
      </c>
      <c r="P14" s="643">
        <v>20866958</v>
      </c>
      <c r="Q14" s="643">
        <v>551238.2577803001</v>
      </c>
      <c r="R14" s="643">
        <v>477.55979896550008</v>
      </c>
      <c r="S14" s="643">
        <v>257584</v>
      </c>
      <c r="T14" s="643">
        <v>9314.5216061499996</v>
      </c>
    </row>
    <row r="15" spans="1:20">
      <c r="A15" s="731">
        <v>42705</v>
      </c>
      <c r="B15" s="643">
        <v>22</v>
      </c>
      <c r="C15" s="643">
        <v>974.89375000000041</v>
      </c>
      <c r="D15" s="643">
        <v>191784</v>
      </c>
      <c r="E15" s="643">
        <v>8850.4696208000023</v>
      </c>
      <c r="F15" s="643">
        <v>6670.7434000000003</v>
      </c>
      <c r="G15" s="643">
        <v>4686614</v>
      </c>
      <c r="H15" s="643">
        <v>139704.21596400006</v>
      </c>
      <c r="I15" s="730">
        <v>12.911429021</v>
      </c>
      <c r="J15" s="643">
        <v>2477650</v>
      </c>
      <c r="K15" s="643">
        <v>98358.826492199951</v>
      </c>
      <c r="L15" s="643">
        <v>35841.771324617002</v>
      </c>
      <c r="M15" s="643">
        <v>7548373</v>
      </c>
      <c r="N15" s="643">
        <v>135555.70139200002</v>
      </c>
      <c r="O15" s="643">
        <v>43500.319903638003</v>
      </c>
      <c r="P15" s="643">
        <v>14904421</v>
      </c>
      <c r="Q15" s="643">
        <v>382469.21346900001</v>
      </c>
      <c r="R15" s="643">
        <v>407.38986284200001</v>
      </c>
      <c r="S15" s="643">
        <v>259804</v>
      </c>
      <c r="T15" s="643">
        <v>9000.0680131999998</v>
      </c>
    </row>
    <row r="16" spans="1:20">
      <c r="A16" s="731">
        <v>42736</v>
      </c>
      <c r="B16" s="643">
        <v>21</v>
      </c>
      <c r="C16" s="643">
        <v>1172.0144100000002</v>
      </c>
      <c r="D16" s="643">
        <v>248832</v>
      </c>
      <c r="E16" s="643">
        <v>11854.516916599998</v>
      </c>
      <c r="F16" s="643">
        <v>6879.8034499999985</v>
      </c>
      <c r="G16" s="643">
        <v>5163479</v>
      </c>
      <c r="H16" s="643">
        <v>146677.25174375001</v>
      </c>
      <c r="I16" s="730">
        <v>12.348559041999996</v>
      </c>
      <c r="J16" s="643">
        <v>2374513</v>
      </c>
      <c r="K16" s="643">
        <v>112859.2948153</v>
      </c>
      <c r="L16" s="643">
        <v>39791.558557878001</v>
      </c>
      <c r="M16" s="643">
        <v>7964581</v>
      </c>
      <c r="N16" s="643">
        <v>139829.38501949998</v>
      </c>
      <c r="O16" s="643">
        <v>47855.724976919999</v>
      </c>
      <c r="P16" s="643">
        <v>15751405</v>
      </c>
      <c r="Q16" s="643">
        <v>411220.44849515002</v>
      </c>
      <c r="R16" s="643">
        <v>434.33121095100006</v>
      </c>
      <c r="S16" s="643">
        <v>274580</v>
      </c>
      <c r="T16" s="643">
        <v>11154.282509500001</v>
      </c>
    </row>
    <row r="17" spans="1:22">
      <c r="A17" s="731">
        <v>42767</v>
      </c>
      <c r="B17" s="643">
        <v>20</v>
      </c>
      <c r="C17" s="643">
        <v>1109.8517600000002</v>
      </c>
      <c r="D17" s="643">
        <v>208227</v>
      </c>
      <c r="E17" s="643">
        <v>10173.252530199999</v>
      </c>
      <c r="F17" s="643">
        <v>6721.1739000000025</v>
      </c>
      <c r="G17" s="643">
        <v>4985652</v>
      </c>
      <c r="H17" s="643">
        <v>148820.58007300005</v>
      </c>
      <c r="I17" s="730">
        <v>11.244560565000004</v>
      </c>
      <c r="J17" s="643">
        <v>2117805</v>
      </c>
      <c r="K17" s="643">
        <v>113029.35315520002</v>
      </c>
      <c r="L17" s="643">
        <v>35125.295188716504</v>
      </c>
      <c r="M17" s="643">
        <v>6954602</v>
      </c>
      <c r="N17" s="643">
        <v>120374.43736450002</v>
      </c>
      <c r="O17" s="643">
        <v>42967.565409281502</v>
      </c>
      <c r="P17" s="643">
        <v>14266286</v>
      </c>
      <c r="Q17" s="643">
        <v>392397.62312290008</v>
      </c>
      <c r="R17" s="643">
        <v>550.40847283099993</v>
      </c>
      <c r="S17" s="643">
        <v>268488</v>
      </c>
      <c r="T17" s="643">
        <v>10334.554040499999</v>
      </c>
    </row>
    <row r="18" spans="1:22" s="726" customFormat="1" ht="50.25" customHeight="1">
      <c r="A18" s="1534" t="s">
        <v>773</v>
      </c>
      <c r="B18" s="1534"/>
      <c r="C18" s="1534"/>
      <c r="D18" s="1534"/>
      <c r="E18" s="1534"/>
      <c r="F18" s="1534"/>
      <c r="G18" s="1534"/>
      <c r="H18" s="1534"/>
      <c r="I18" s="1534"/>
      <c r="J18" s="1534"/>
      <c r="K18" s="1534"/>
      <c r="L18" s="1534"/>
      <c r="M18" s="726" t="s">
        <v>160</v>
      </c>
      <c r="N18" s="726" t="s">
        <v>160</v>
      </c>
      <c r="P18" s="726" t="s">
        <v>160</v>
      </c>
    </row>
    <row r="19" spans="1:22" s="726" customFormat="1">
      <c r="A19" s="719" t="s">
        <v>769</v>
      </c>
      <c r="B19" s="718"/>
      <c r="C19" s="718"/>
      <c r="D19" s="717"/>
      <c r="E19" s="1142"/>
      <c r="F19" s="1142"/>
      <c r="G19" s="1142"/>
      <c r="H19" s="1142"/>
      <c r="I19" s="1142"/>
      <c r="J19" s="1142"/>
      <c r="K19" s="716"/>
      <c r="L19" s="716"/>
      <c r="M19" s="728"/>
      <c r="N19" s="716"/>
    </row>
    <row r="20" spans="1:22" s="707" customFormat="1">
      <c r="A20" s="1529" t="s">
        <v>517</v>
      </c>
      <c r="B20" s="1529"/>
      <c r="C20" s="1529"/>
      <c r="D20" s="1529"/>
      <c r="E20" s="1142"/>
      <c r="F20" s="1142"/>
      <c r="G20" s="1142"/>
      <c r="H20" s="1142"/>
      <c r="I20" s="1142"/>
      <c r="J20" s="1142"/>
      <c r="K20" s="716"/>
      <c r="L20" s="716"/>
      <c r="M20" s="716"/>
      <c r="N20" s="716"/>
      <c r="O20" s="726"/>
      <c r="P20" s="726"/>
      <c r="Q20" s="726"/>
      <c r="R20" s="726"/>
      <c r="S20" s="726"/>
      <c r="T20" s="726"/>
      <c r="U20" s="726"/>
      <c r="V20" s="726"/>
    </row>
    <row r="21" spans="1:22">
      <c r="A21" s="729"/>
      <c r="B21" s="707"/>
      <c r="C21" s="707"/>
      <c r="D21" s="707"/>
      <c r="E21" s="707"/>
      <c r="F21" s="707"/>
      <c r="G21" s="707"/>
      <c r="H21" s="707"/>
      <c r="I21" s="707"/>
      <c r="J21" s="707"/>
      <c r="N21" s="728"/>
      <c r="O21" s="707"/>
      <c r="P21" s="707"/>
      <c r="Q21" s="1072"/>
      <c r="R21" s="707"/>
      <c r="S21" s="707"/>
      <c r="T21" s="707"/>
      <c r="U21" s="707"/>
      <c r="V21" s="707"/>
    </row>
    <row r="22" spans="1:22">
      <c r="R22" s="716" t="s">
        <v>160</v>
      </c>
    </row>
    <row r="24" spans="1:22">
      <c r="I24" s="1530"/>
      <c r="J24" s="646"/>
      <c r="K24" s="727"/>
      <c r="L24" s="727"/>
      <c r="M24" s="728"/>
    </row>
    <row r="25" spans="1:22">
      <c r="D25" s="716" t="s">
        <v>160</v>
      </c>
      <c r="I25" s="1530"/>
      <c r="J25" s="727"/>
      <c r="K25" s="727"/>
      <c r="L25" s="727"/>
      <c r="M25" s="727"/>
    </row>
    <row r="26" spans="1:22">
      <c r="I26" s="1530"/>
      <c r="J26" s="727"/>
      <c r="K26" s="727"/>
      <c r="M26" s="727"/>
    </row>
    <row r="27" spans="1:22">
      <c r="I27" s="1530"/>
      <c r="J27" s="727"/>
      <c r="K27" s="727"/>
      <c r="M27" s="727"/>
    </row>
  </sheetData>
  <mergeCells count="31">
    <mergeCell ref="A1:T1"/>
    <mergeCell ref="A2:A4"/>
    <mergeCell ref="B2:B4"/>
    <mergeCell ref="C2:E2"/>
    <mergeCell ref="F2:H2"/>
    <mergeCell ref="I2:K2"/>
    <mergeCell ref="L2:N2"/>
    <mergeCell ref="O2:Q2"/>
    <mergeCell ref="R2:T2"/>
    <mergeCell ref="C3:C4"/>
    <mergeCell ref="R3:R4"/>
    <mergeCell ref="S3:S4"/>
    <mergeCell ref="T3:T4"/>
    <mergeCell ref="N3:N4"/>
    <mergeCell ref="O3:O4"/>
    <mergeCell ref="A20:D20"/>
    <mergeCell ref="I24:I25"/>
    <mergeCell ref="I26:I27"/>
    <mergeCell ref="P3:P4"/>
    <mergeCell ref="Q3:Q4"/>
    <mergeCell ref="A18:L18"/>
    <mergeCell ref="J3:J4"/>
    <mergeCell ref="K3:K4"/>
    <mergeCell ref="L3:L4"/>
    <mergeCell ref="M3:M4"/>
    <mergeCell ref="D3:D4"/>
    <mergeCell ref="E3:E4"/>
    <mergeCell ref="F3:F4"/>
    <mergeCell ref="G3:G4"/>
    <mergeCell ref="H3:H4"/>
    <mergeCell ref="I3:I4"/>
  </mergeCells>
  <pageMargins left="0.7" right="0.7" top="0.75" bottom="0.75" header="0.3" footer="0.3"/>
  <pageSetup scale="69" orientation="landscape" r:id="rId1"/>
</worksheet>
</file>

<file path=xl/worksheets/sheet65.xml><?xml version="1.0" encoding="utf-8"?>
<worksheet xmlns="http://schemas.openxmlformats.org/spreadsheetml/2006/main" xmlns:r="http://schemas.openxmlformats.org/officeDocument/2006/relationships">
  <sheetPr>
    <tabColor rgb="FF92D050"/>
  </sheetPr>
  <dimension ref="A1:S27"/>
  <sheetViews>
    <sheetView workbookViewId="0">
      <selection activeCell="K22" sqref="K22"/>
    </sheetView>
  </sheetViews>
  <sheetFormatPr defaultColWidth="9.140625" defaultRowHeight="12.75"/>
  <cols>
    <col min="1" max="1" width="9.140625" style="716" customWidth="1"/>
    <col min="2" max="2" width="7.140625" style="716" customWidth="1"/>
    <col min="3" max="3" width="11.42578125" style="716" customWidth="1"/>
    <col min="4" max="4" width="9.42578125" style="716" customWidth="1"/>
    <col min="5" max="5" width="8.42578125" style="716" customWidth="1"/>
    <col min="6" max="6" width="7" style="716" customWidth="1"/>
    <col min="7" max="7" width="8.28515625" style="716" customWidth="1"/>
    <col min="8" max="8" width="8.42578125" style="716" customWidth="1"/>
    <col min="9" max="9" width="10.85546875" style="716" customWidth="1"/>
    <col min="10" max="10" width="9.7109375" style="716" customWidth="1"/>
    <col min="11" max="11" width="8.42578125" style="725" customWidth="1"/>
    <col min="12" max="12" width="8.42578125" style="716" customWidth="1"/>
    <col min="13" max="13" width="8.28515625" style="716" customWidth="1"/>
    <col min="14" max="16384" width="9.140625" style="716"/>
  </cols>
  <sheetData>
    <row r="1" spans="1:19" s="239" customFormat="1" ht="15">
      <c r="A1" s="1538" t="str">
        <f>'[4]Table Index'!A6</f>
        <v xml:space="preserve">Table 64: Trends in Commodity Futures at NCDEX </v>
      </c>
      <c r="B1" s="1538"/>
      <c r="C1" s="1538"/>
      <c r="D1" s="1538"/>
      <c r="E1" s="1538"/>
      <c r="F1" s="1538"/>
      <c r="G1" s="1538"/>
      <c r="H1" s="1538"/>
      <c r="I1" s="1538"/>
      <c r="J1" s="1538"/>
      <c r="K1" s="1538"/>
      <c r="L1" s="1538"/>
      <c r="M1" s="1538"/>
      <c r="N1" s="1538"/>
    </row>
    <row r="2" spans="1:19" s="734" customFormat="1" ht="27.75" customHeight="1">
      <c r="A2" s="1533" t="s">
        <v>516</v>
      </c>
      <c r="B2" s="1533" t="s">
        <v>527</v>
      </c>
      <c r="C2" s="1533" t="s">
        <v>509</v>
      </c>
      <c r="D2" s="1533"/>
      <c r="E2" s="1533"/>
      <c r="F2" s="1533" t="s">
        <v>507</v>
      </c>
      <c r="G2" s="1533"/>
      <c r="H2" s="1533"/>
      <c r="I2" s="1533" t="s">
        <v>102</v>
      </c>
      <c r="J2" s="1533"/>
      <c r="K2" s="1533"/>
      <c r="L2" s="1539" t="s">
        <v>524</v>
      </c>
      <c r="M2" s="1540"/>
      <c r="N2" s="1541"/>
    </row>
    <row r="3" spans="1:19" s="734" customFormat="1" ht="31.5" customHeight="1">
      <c r="A3" s="1533"/>
      <c r="B3" s="1533"/>
      <c r="C3" s="1533" t="s">
        <v>533</v>
      </c>
      <c r="D3" s="1531" t="s">
        <v>520</v>
      </c>
      <c r="E3" s="1533" t="s">
        <v>522</v>
      </c>
      <c r="F3" s="1533" t="s">
        <v>532</v>
      </c>
      <c r="G3" s="1531" t="s">
        <v>520</v>
      </c>
      <c r="H3" s="1533" t="s">
        <v>522</v>
      </c>
      <c r="I3" s="1533" t="s">
        <v>521</v>
      </c>
      <c r="J3" s="1531" t="s">
        <v>520</v>
      </c>
      <c r="K3" s="1533" t="s">
        <v>522</v>
      </c>
      <c r="L3" s="1532" t="s">
        <v>521</v>
      </c>
      <c r="M3" s="1542" t="s">
        <v>531</v>
      </c>
      <c r="N3" s="1543" t="s">
        <v>530</v>
      </c>
    </row>
    <row r="4" spans="1:19" s="734" customFormat="1" ht="18.75" customHeight="1">
      <c r="A4" s="1533"/>
      <c r="B4" s="1533"/>
      <c r="C4" s="1533"/>
      <c r="D4" s="1532"/>
      <c r="E4" s="1533"/>
      <c r="F4" s="1533"/>
      <c r="G4" s="1532"/>
      <c r="H4" s="1533"/>
      <c r="I4" s="1533"/>
      <c r="J4" s="1532"/>
      <c r="K4" s="1533"/>
      <c r="L4" s="1533"/>
      <c r="M4" s="1542"/>
      <c r="N4" s="1532" t="s">
        <v>518</v>
      </c>
    </row>
    <row r="5" spans="1:19" s="717" customFormat="1">
      <c r="A5" s="733" t="s">
        <v>269</v>
      </c>
      <c r="B5" s="646">
        <v>257</v>
      </c>
      <c r="C5" s="646">
        <v>217736.37825000001</v>
      </c>
      <c r="D5" s="646">
        <v>29660148</v>
      </c>
      <c r="E5" s="646">
        <v>998810.74024449976</v>
      </c>
      <c r="F5" s="744">
        <v>0.64833600000000002</v>
      </c>
      <c r="G5" s="646">
        <v>94494</v>
      </c>
      <c r="H5" s="732">
        <v>20777.520091999999</v>
      </c>
      <c r="I5" s="646">
        <v>217737.02658600002</v>
      </c>
      <c r="J5" s="646">
        <v>29754642</v>
      </c>
      <c r="K5" s="646">
        <v>1019588.2603364999</v>
      </c>
      <c r="L5" s="646">
        <v>1021.8846</v>
      </c>
      <c r="M5" s="646">
        <v>157469</v>
      </c>
      <c r="N5" s="646">
        <v>4702.71</v>
      </c>
      <c r="P5" s="738"/>
    </row>
    <row r="6" spans="1:19" s="717" customFormat="1">
      <c r="A6" s="733" t="s">
        <v>270</v>
      </c>
      <c r="B6" s="646">
        <f t="shared" ref="B6:K6" si="0">SUM(B7:B17)</f>
        <v>237</v>
      </c>
      <c r="C6" s="646">
        <f t="shared" si="0"/>
        <v>114819.99600000003</v>
      </c>
      <c r="D6" s="646">
        <f t="shared" si="0"/>
        <v>16109035</v>
      </c>
      <c r="E6" s="646">
        <f t="shared" si="0"/>
        <v>532452.246529</v>
      </c>
      <c r="F6" s="744">
        <f t="shared" si="0"/>
        <v>1.1819999999999999E-3</v>
      </c>
      <c r="G6" s="646">
        <f t="shared" si="0"/>
        <v>1182</v>
      </c>
      <c r="H6" s="646">
        <f t="shared" si="0"/>
        <v>322.25477000000001</v>
      </c>
      <c r="I6" s="646">
        <f t="shared" si="0"/>
        <v>114819.99718200001</v>
      </c>
      <c r="J6" s="646">
        <f t="shared" si="0"/>
        <v>16110217</v>
      </c>
      <c r="K6" s="646">
        <f t="shared" si="0"/>
        <v>532774.501299</v>
      </c>
      <c r="L6" s="646">
        <v>1054.606</v>
      </c>
      <c r="M6" s="646">
        <v>127272</v>
      </c>
      <c r="N6" s="646">
        <v>4467.8999999999996</v>
      </c>
      <c r="P6" s="738"/>
    </row>
    <row r="7" spans="1:19">
      <c r="A7" s="731">
        <v>42461</v>
      </c>
      <c r="B7" s="643">
        <v>21</v>
      </c>
      <c r="C7" s="643">
        <v>14855.088250000001</v>
      </c>
      <c r="D7" s="643">
        <v>2068256</v>
      </c>
      <c r="E7" s="643">
        <v>70598.387896999979</v>
      </c>
      <c r="F7" s="743">
        <v>9.2499999999999993E-4</v>
      </c>
      <c r="G7" s="643">
        <v>925</v>
      </c>
      <c r="H7" s="643">
        <v>249.65218999999999</v>
      </c>
      <c r="I7" s="643">
        <v>14855.089175000001</v>
      </c>
      <c r="J7" s="643">
        <v>2069181</v>
      </c>
      <c r="K7" s="643">
        <v>70848.040086999972</v>
      </c>
      <c r="L7" s="643">
        <v>1087.6844000000001</v>
      </c>
      <c r="M7" s="643">
        <v>166867</v>
      </c>
      <c r="N7" s="643">
        <v>5392.1</v>
      </c>
      <c r="P7" s="738"/>
    </row>
    <row r="8" spans="1:19">
      <c r="A8" s="731">
        <v>42491</v>
      </c>
      <c r="B8" s="643">
        <v>22</v>
      </c>
      <c r="C8" s="643">
        <v>12577.441000000003</v>
      </c>
      <c r="D8" s="643">
        <v>1832503</v>
      </c>
      <c r="E8" s="643">
        <v>59416.250724000041</v>
      </c>
      <c r="F8" s="743">
        <v>2.5700000000000001E-4</v>
      </c>
      <c r="G8" s="742">
        <v>257</v>
      </c>
      <c r="H8" s="742">
        <v>72.602579999999989</v>
      </c>
      <c r="I8" s="643">
        <v>12577.441257000002</v>
      </c>
      <c r="J8" s="643">
        <v>1832760</v>
      </c>
      <c r="K8" s="643">
        <v>59488.85330400004</v>
      </c>
      <c r="L8" s="643">
        <v>1017.5549999999999</v>
      </c>
      <c r="M8" s="643">
        <v>163017</v>
      </c>
      <c r="N8" s="643">
        <v>4962.6899999999996</v>
      </c>
      <c r="P8" s="738"/>
      <c r="Q8" s="741"/>
    </row>
    <row r="9" spans="1:19">
      <c r="A9" s="731">
        <v>42522</v>
      </c>
      <c r="B9" s="740">
        <v>22</v>
      </c>
      <c r="C9" s="643">
        <v>13428.188749999992</v>
      </c>
      <c r="D9" s="643">
        <v>2017774</v>
      </c>
      <c r="E9" s="643">
        <v>63960.07306399996</v>
      </c>
      <c r="F9" s="739" t="s">
        <v>529</v>
      </c>
      <c r="G9" s="739" t="s">
        <v>529</v>
      </c>
      <c r="H9" s="739" t="s">
        <v>529</v>
      </c>
      <c r="I9" s="643">
        <v>13428.188749999992</v>
      </c>
      <c r="J9" s="643">
        <v>2017774</v>
      </c>
      <c r="K9" s="643">
        <v>63960.07306399996</v>
      </c>
      <c r="L9" s="643">
        <v>1089.9459999999999</v>
      </c>
      <c r="M9" s="643">
        <v>174010</v>
      </c>
      <c r="N9" s="643">
        <v>5413.33</v>
      </c>
      <c r="P9" s="738"/>
    </row>
    <row r="10" spans="1:19">
      <c r="A10" s="731">
        <v>42552</v>
      </c>
      <c r="B10" s="740">
        <v>21</v>
      </c>
      <c r="C10" s="643">
        <v>14696.031250000011</v>
      </c>
      <c r="D10" s="643">
        <v>2373342</v>
      </c>
      <c r="E10" s="643">
        <v>72507.596498999977</v>
      </c>
      <c r="F10" s="739" t="s">
        <v>529</v>
      </c>
      <c r="G10" s="739" t="s">
        <v>529</v>
      </c>
      <c r="H10" s="739" t="s">
        <v>529</v>
      </c>
      <c r="I10" s="643">
        <v>14696.031250000011</v>
      </c>
      <c r="J10" s="643">
        <v>2373342</v>
      </c>
      <c r="K10" s="643">
        <v>72507.596498999977</v>
      </c>
      <c r="L10" s="643">
        <v>990.077</v>
      </c>
      <c r="M10" s="643">
        <v>162322</v>
      </c>
      <c r="N10" s="643">
        <v>5015.95</v>
      </c>
      <c r="P10" s="738"/>
    </row>
    <row r="11" spans="1:19">
      <c r="A11" s="731">
        <v>42583</v>
      </c>
      <c r="B11" s="740">
        <v>22</v>
      </c>
      <c r="C11" s="643">
        <v>13245.605500000007</v>
      </c>
      <c r="D11" s="643">
        <v>1967593</v>
      </c>
      <c r="E11" s="643">
        <v>64268.038164999984</v>
      </c>
      <c r="F11" s="739" t="s">
        <v>529</v>
      </c>
      <c r="G11" s="739" t="s">
        <v>529</v>
      </c>
      <c r="H11" s="739" t="s">
        <v>529</v>
      </c>
      <c r="I11" s="643">
        <v>13245.605500000007</v>
      </c>
      <c r="J11" s="643">
        <v>1967593</v>
      </c>
      <c r="K11" s="643">
        <v>64268.038164999984</v>
      </c>
      <c r="L11" s="643">
        <v>882.90899999999999</v>
      </c>
      <c r="M11" s="643">
        <v>146400</v>
      </c>
      <c r="N11" s="643">
        <v>4203.17</v>
      </c>
      <c r="P11" s="738"/>
    </row>
    <row r="12" spans="1:19">
      <c r="A12" s="731">
        <v>42614</v>
      </c>
      <c r="B12" s="740">
        <v>22</v>
      </c>
      <c r="C12" s="643">
        <v>10565.922250000011</v>
      </c>
      <c r="D12" s="643">
        <v>1621875</v>
      </c>
      <c r="E12" s="643">
        <v>49414.885409999995</v>
      </c>
      <c r="F12" s="739" t="s">
        <v>529</v>
      </c>
      <c r="G12" s="739" t="s">
        <v>529</v>
      </c>
      <c r="H12" s="739" t="s">
        <v>529</v>
      </c>
      <c r="I12" s="643">
        <v>10565.922250000011</v>
      </c>
      <c r="J12" s="643">
        <v>1621875</v>
      </c>
      <c r="K12" s="643">
        <v>49414.885409999995</v>
      </c>
      <c r="L12" s="643">
        <v>826.81799999999998</v>
      </c>
      <c r="M12" s="643">
        <v>119885</v>
      </c>
      <c r="N12" s="643">
        <v>3911.16</v>
      </c>
      <c r="P12" s="738"/>
    </row>
    <row r="13" spans="1:19">
      <c r="A13" s="731">
        <v>42644</v>
      </c>
      <c r="B13" s="740">
        <v>22</v>
      </c>
      <c r="C13" s="643">
        <v>8846.4524999999921</v>
      </c>
      <c r="D13" s="643">
        <v>1112096</v>
      </c>
      <c r="E13" s="643">
        <v>39706.108095000018</v>
      </c>
      <c r="F13" s="739" t="s">
        <v>529</v>
      </c>
      <c r="G13" s="739" t="s">
        <v>529</v>
      </c>
      <c r="H13" s="739" t="s">
        <v>529</v>
      </c>
      <c r="I13" s="643">
        <v>8846.4524999999921</v>
      </c>
      <c r="J13" s="643">
        <v>1112096</v>
      </c>
      <c r="K13" s="643">
        <v>39706.108095000018</v>
      </c>
      <c r="L13" s="643">
        <v>835.87400000000002</v>
      </c>
      <c r="M13" s="643">
        <v>107149</v>
      </c>
      <c r="N13" s="643">
        <v>3713.35</v>
      </c>
      <c r="P13" s="738"/>
    </row>
    <row r="14" spans="1:19">
      <c r="A14" s="731">
        <v>42675</v>
      </c>
      <c r="B14" s="740">
        <v>22</v>
      </c>
      <c r="C14" s="643">
        <v>7310.5312499999973</v>
      </c>
      <c r="D14" s="643">
        <v>858057</v>
      </c>
      <c r="E14" s="643">
        <v>31645.279169999998</v>
      </c>
      <c r="F14" s="739" t="s">
        <v>529</v>
      </c>
      <c r="G14" s="739" t="s">
        <v>529</v>
      </c>
      <c r="H14" s="739" t="s">
        <v>529</v>
      </c>
      <c r="I14" s="643">
        <v>7310.5312499999973</v>
      </c>
      <c r="J14" s="643">
        <v>858057</v>
      </c>
      <c r="K14" s="643">
        <v>31645.279169999998</v>
      </c>
      <c r="L14" s="643">
        <v>747.69199999999989</v>
      </c>
      <c r="M14" s="643">
        <v>93408</v>
      </c>
      <c r="N14" s="643">
        <v>3318.1</v>
      </c>
      <c r="P14" s="738"/>
    </row>
    <row r="15" spans="1:19">
      <c r="A15" s="731">
        <v>42705</v>
      </c>
      <c r="B15" s="740">
        <v>22</v>
      </c>
      <c r="C15" s="643">
        <v>5093.6572500000011</v>
      </c>
      <c r="D15" s="643">
        <v>583381</v>
      </c>
      <c r="E15" s="643">
        <v>22140.186195000002</v>
      </c>
      <c r="F15" s="739" t="s">
        <v>529</v>
      </c>
      <c r="G15" s="739" t="s">
        <v>529</v>
      </c>
      <c r="H15" s="739" t="s">
        <v>529</v>
      </c>
      <c r="I15" s="643">
        <v>5093.6572500000011</v>
      </c>
      <c r="J15" s="643">
        <v>583381</v>
      </c>
      <c r="K15" s="643">
        <v>22140.186195000002</v>
      </c>
      <c r="L15" s="643">
        <v>669.32100000000003</v>
      </c>
      <c r="M15" s="643">
        <v>84241</v>
      </c>
      <c r="N15" s="643">
        <v>2818.61</v>
      </c>
      <c r="P15" s="738"/>
      <c r="S15" s="716" t="s">
        <v>160</v>
      </c>
    </row>
    <row r="16" spans="1:19">
      <c r="A16" s="731">
        <v>42736</v>
      </c>
      <c r="B16" s="740">
        <v>21</v>
      </c>
      <c r="C16" s="643">
        <v>6754.0872500000069</v>
      </c>
      <c r="D16" s="643">
        <v>800619</v>
      </c>
      <c r="E16" s="643">
        <v>27466.140100000004</v>
      </c>
      <c r="F16" s="1117" t="s">
        <v>529</v>
      </c>
      <c r="G16" s="1117" t="s">
        <v>529</v>
      </c>
      <c r="H16" s="1117" t="s">
        <v>529</v>
      </c>
      <c r="I16" s="643">
        <v>6754.0872500000069</v>
      </c>
      <c r="J16" s="643">
        <v>800619</v>
      </c>
      <c r="K16" s="643">
        <v>27466.140100000004</v>
      </c>
      <c r="L16" s="643">
        <v>865.28700000000003</v>
      </c>
      <c r="M16" s="643">
        <v>105835</v>
      </c>
      <c r="N16" s="643">
        <v>3597.44</v>
      </c>
      <c r="P16" s="738"/>
    </row>
    <row r="17" spans="1:16">
      <c r="A17" s="731">
        <v>42767</v>
      </c>
      <c r="B17" s="740">
        <v>20</v>
      </c>
      <c r="C17" s="643">
        <v>7446.9907499999972</v>
      </c>
      <c r="D17" s="643">
        <v>873539</v>
      </c>
      <c r="E17" s="643">
        <v>31329.301210000009</v>
      </c>
      <c r="F17" s="1117" t="s">
        <v>529</v>
      </c>
      <c r="G17" s="1117" t="s">
        <v>529</v>
      </c>
      <c r="H17" s="1117" t="s">
        <v>529</v>
      </c>
      <c r="I17" s="643">
        <v>7446.9907499999972</v>
      </c>
      <c r="J17" s="643">
        <v>873539</v>
      </c>
      <c r="K17" s="643">
        <v>31329.301210000009</v>
      </c>
      <c r="L17" s="643">
        <v>1054.606</v>
      </c>
      <c r="M17" s="643">
        <v>127272</v>
      </c>
      <c r="N17" s="643">
        <v>4467.8999999999996</v>
      </c>
      <c r="P17" s="738"/>
    </row>
    <row r="18" spans="1:16" s="737" customFormat="1" ht="39" customHeight="1">
      <c r="A18" s="1537" t="s">
        <v>774</v>
      </c>
      <c r="B18" s="1537"/>
      <c r="C18" s="1537"/>
      <c r="D18" s="1537"/>
      <c r="E18" s="1537"/>
      <c r="F18" s="1537"/>
      <c r="G18" s="1537"/>
      <c r="H18" s="1537"/>
      <c r="I18" s="1537"/>
      <c r="J18" s="1537"/>
      <c r="K18" s="1537"/>
      <c r="L18" s="1537"/>
      <c r="M18" s="1537"/>
      <c r="N18" s="1537"/>
    </row>
    <row r="19" spans="1:16">
      <c r="A19" s="719" t="s">
        <v>769</v>
      </c>
      <c r="J19" s="735"/>
    </row>
    <row r="20" spans="1:16">
      <c r="A20" s="736" t="s">
        <v>528</v>
      </c>
      <c r="J20" s="735"/>
    </row>
    <row r="21" spans="1:16">
      <c r="J21" s="735"/>
    </row>
    <row r="22" spans="1:16">
      <c r="J22" s="735"/>
    </row>
    <row r="23" spans="1:16">
      <c r="J23" s="735"/>
    </row>
    <row r="24" spans="1:16">
      <c r="J24" s="735"/>
    </row>
    <row r="25" spans="1:16">
      <c r="J25" s="735"/>
    </row>
    <row r="26" spans="1:16">
      <c r="J26" s="735"/>
    </row>
    <row r="27" spans="1:16">
      <c r="J27" s="735"/>
    </row>
  </sheetData>
  <mergeCells count="20">
    <mergeCell ref="A1:N1"/>
    <mergeCell ref="A2:A4"/>
    <mergeCell ref="B2:B4"/>
    <mergeCell ref="C2:E2"/>
    <mergeCell ref="F2:H2"/>
    <mergeCell ref="I2:K2"/>
    <mergeCell ref="L2:N2"/>
    <mergeCell ref="C3:C4"/>
    <mergeCell ref="D3:D4"/>
    <mergeCell ref="E3:E4"/>
    <mergeCell ref="L3:L4"/>
    <mergeCell ref="M3:M4"/>
    <mergeCell ref="N3:N4"/>
    <mergeCell ref="A18:N18"/>
    <mergeCell ref="F3:F4"/>
    <mergeCell ref="G3:G4"/>
    <mergeCell ref="H3:H4"/>
    <mergeCell ref="I3:I4"/>
    <mergeCell ref="J3:J4"/>
    <mergeCell ref="K3:K4"/>
  </mergeCells>
  <pageMargins left="0.7" right="0.7" top="0.75" bottom="0.75" header="0.3" footer="0.3"/>
  <pageSetup scale="70" orientation="landscape" r:id="rId1"/>
</worksheet>
</file>

<file path=xl/worksheets/sheet66.xml><?xml version="1.0" encoding="utf-8"?>
<worksheet xmlns="http://schemas.openxmlformats.org/spreadsheetml/2006/main" xmlns:r="http://schemas.openxmlformats.org/officeDocument/2006/relationships">
  <sheetPr>
    <tabColor rgb="FF92D050"/>
  </sheetPr>
  <dimension ref="A1:L26"/>
  <sheetViews>
    <sheetView workbookViewId="0">
      <selection activeCell="K22" sqref="K22"/>
    </sheetView>
  </sheetViews>
  <sheetFormatPr defaultColWidth="9.140625" defaultRowHeight="12.75"/>
  <cols>
    <col min="1" max="1" width="9.140625" style="716" customWidth="1"/>
    <col min="2" max="2" width="7.140625" style="716" customWidth="1"/>
    <col min="3" max="3" width="10" style="716" customWidth="1"/>
    <col min="4" max="4" width="13.28515625" style="716" bestFit="1" customWidth="1"/>
    <col min="5" max="5" width="8.42578125" style="716" customWidth="1"/>
    <col min="6" max="6" width="11.140625" style="716" customWidth="1"/>
    <col min="7" max="7" width="10.42578125" style="716" customWidth="1"/>
    <col min="8" max="8" width="12" style="716" customWidth="1"/>
    <col min="9" max="16384" width="9.140625" style="716"/>
  </cols>
  <sheetData>
    <row r="1" spans="1:12" ht="15">
      <c r="A1" s="1538" t="str">
        <f>'[4]Table Index'!A7</f>
        <v xml:space="preserve">Table 65: Trends in Commodity Futures at NMCE </v>
      </c>
      <c r="B1" s="1538"/>
      <c r="C1" s="1538"/>
      <c r="D1" s="1538"/>
      <c r="E1" s="1538"/>
      <c r="F1" s="1538"/>
      <c r="G1" s="1538"/>
      <c r="H1" s="1538"/>
    </row>
    <row r="2" spans="1:12" s="734" customFormat="1" ht="27.75" customHeight="1">
      <c r="A2" s="1533" t="s">
        <v>516</v>
      </c>
      <c r="B2" s="1533" t="s">
        <v>527</v>
      </c>
      <c r="C2" s="1533" t="s">
        <v>509</v>
      </c>
      <c r="D2" s="1533"/>
      <c r="E2" s="1533"/>
      <c r="F2" s="1533" t="s">
        <v>524</v>
      </c>
      <c r="G2" s="1533"/>
      <c r="H2" s="1533"/>
    </row>
    <row r="3" spans="1:12" s="734" customFormat="1" ht="31.5" customHeight="1">
      <c r="A3" s="1533"/>
      <c r="B3" s="1533"/>
      <c r="C3" s="1533" t="s">
        <v>521</v>
      </c>
      <c r="D3" s="1531" t="s">
        <v>520</v>
      </c>
      <c r="E3" s="1533" t="s">
        <v>522</v>
      </c>
      <c r="F3" s="1533" t="s">
        <v>533</v>
      </c>
      <c r="G3" s="1531" t="s">
        <v>520</v>
      </c>
      <c r="H3" s="1531" t="s">
        <v>530</v>
      </c>
      <c r="I3" s="716"/>
    </row>
    <row r="4" spans="1:12" s="734" customFormat="1" ht="9.75" customHeight="1">
      <c r="A4" s="1533"/>
      <c r="B4" s="1533"/>
      <c r="C4" s="1533"/>
      <c r="D4" s="1532"/>
      <c r="E4" s="1533"/>
      <c r="F4" s="1533"/>
      <c r="G4" s="1532"/>
      <c r="H4" s="1532" t="s">
        <v>518</v>
      </c>
      <c r="I4" s="716"/>
    </row>
    <row r="5" spans="1:12" s="717" customFormat="1">
      <c r="A5" s="733" t="s">
        <v>269</v>
      </c>
      <c r="B5" s="646">
        <v>244</v>
      </c>
      <c r="C5" s="646">
        <v>6027.6160750000008</v>
      </c>
      <c r="D5" s="646">
        <v>825402</v>
      </c>
      <c r="E5" s="646">
        <v>29367.632527099995</v>
      </c>
      <c r="F5" s="754">
        <v>6.3766249999999998</v>
      </c>
      <c r="G5" s="646">
        <v>4447</v>
      </c>
      <c r="H5" s="753">
        <v>60.728803999999997</v>
      </c>
      <c r="I5" s="716"/>
    </row>
    <row r="6" spans="1:12" s="717" customFormat="1">
      <c r="A6" s="733" t="s">
        <v>270</v>
      </c>
      <c r="B6" s="646">
        <f>SUM(B7:B17)</f>
        <v>225</v>
      </c>
      <c r="C6" s="646">
        <f>SUM(C7:C17)</f>
        <v>4868.5801000000001</v>
      </c>
      <c r="D6" s="646">
        <f>SUM(D7:D17)</f>
        <v>1030609</v>
      </c>
      <c r="E6" s="646">
        <f>SUM(E7:E17)</f>
        <v>25083.000681599999</v>
      </c>
      <c r="F6" s="754">
        <v>6.4062749999999999</v>
      </c>
      <c r="G6" s="646">
        <v>4656</v>
      </c>
      <c r="H6" s="753">
        <v>72.651454599999994</v>
      </c>
      <c r="I6" s="716"/>
    </row>
    <row r="7" spans="1:12">
      <c r="A7" s="731">
        <v>42461</v>
      </c>
      <c r="B7" s="643">
        <v>18</v>
      </c>
      <c r="C7" s="643">
        <v>359.07162499999998</v>
      </c>
      <c r="D7" s="643">
        <v>69099</v>
      </c>
      <c r="E7" s="643">
        <v>1979.7210480000001</v>
      </c>
      <c r="F7" s="750">
        <v>5.1989999999999998</v>
      </c>
      <c r="G7" s="643">
        <v>3530</v>
      </c>
      <c r="H7" s="752">
        <v>56.242210999999998</v>
      </c>
    </row>
    <row r="8" spans="1:12" s="746" customFormat="1" ht="12">
      <c r="A8" s="751">
        <v>42491</v>
      </c>
      <c r="B8" s="643">
        <v>22</v>
      </c>
      <c r="C8" s="643">
        <v>459.61487499999998</v>
      </c>
      <c r="D8" s="643">
        <v>79134</v>
      </c>
      <c r="E8" s="643">
        <v>2511.3697670000001</v>
      </c>
      <c r="F8" s="750">
        <v>3.8029999999999999</v>
      </c>
      <c r="G8" s="643">
        <v>2531</v>
      </c>
      <c r="H8" s="750">
        <v>38.351548999999999</v>
      </c>
    </row>
    <row r="9" spans="1:12" s="746" customFormat="1" ht="12">
      <c r="A9" s="751">
        <v>42522</v>
      </c>
      <c r="B9" s="643">
        <v>22</v>
      </c>
      <c r="C9" s="643">
        <v>439.79262499999999</v>
      </c>
      <c r="D9" s="643">
        <v>72147</v>
      </c>
      <c r="E9" s="643">
        <v>2405.1395229999998</v>
      </c>
      <c r="F9" s="750">
        <v>4.3873749999999996</v>
      </c>
      <c r="G9" s="643">
        <v>3007</v>
      </c>
      <c r="H9" s="750">
        <v>48.252679000000001</v>
      </c>
    </row>
    <row r="10" spans="1:12" s="746" customFormat="1" ht="12">
      <c r="A10" s="751">
        <v>42552</v>
      </c>
      <c r="B10" s="643">
        <v>20</v>
      </c>
      <c r="C10" s="643">
        <v>404.416</v>
      </c>
      <c r="D10" s="643">
        <v>59181</v>
      </c>
      <c r="E10" s="643">
        <v>2218.523549</v>
      </c>
      <c r="F10" s="750">
        <v>3.7016249999999999</v>
      </c>
      <c r="G10" s="643">
        <v>2339</v>
      </c>
      <c r="H10" s="750">
        <v>38.577010000000001</v>
      </c>
      <c r="L10" s="746" t="s">
        <v>160</v>
      </c>
    </row>
    <row r="11" spans="1:12" s="746" customFormat="1" ht="12">
      <c r="A11" s="751">
        <v>42583</v>
      </c>
      <c r="B11" s="643">
        <v>22</v>
      </c>
      <c r="C11" s="643">
        <v>416.49599999999998</v>
      </c>
      <c r="D11" s="643">
        <v>61628</v>
      </c>
      <c r="E11" s="643">
        <v>2155.3945229999999</v>
      </c>
      <c r="F11" s="750">
        <v>3.7138749999999998</v>
      </c>
      <c r="G11" s="643">
        <v>2154</v>
      </c>
      <c r="H11" s="750">
        <v>31.276779999999999</v>
      </c>
    </row>
    <row r="12" spans="1:12" s="746" customFormat="1" ht="12">
      <c r="A12" s="751">
        <v>42614</v>
      </c>
      <c r="B12" s="643">
        <v>20</v>
      </c>
      <c r="C12" s="643">
        <v>331.21687500000002</v>
      </c>
      <c r="D12" s="643">
        <v>51633</v>
      </c>
      <c r="E12" s="643">
        <v>1619.3189319999999</v>
      </c>
      <c r="F12" s="750">
        <v>3.653</v>
      </c>
      <c r="G12" s="643">
        <v>2708</v>
      </c>
      <c r="H12" s="750">
        <v>32.922797000000003</v>
      </c>
    </row>
    <row r="13" spans="1:12" s="746" customFormat="1" ht="12">
      <c r="A13" s="751">
        <v>42644</v>
      </c>
      <c r="B13" s="643">
        <v>19</v>
      </c>
      <c r="C13" s="643">
        <v>372.50434999999999</v>
      </c>
      <c r="D13" s="643">
        <v>75449</v>
      </c>
      <c r="E13" s="643">
        <v>1764.4104035</v>
      </c>
      <c r="F13" s="750">
        <v>4.3065249999999997</v>
      </c>
      <c r="G13" s="643">
        <v>2262</v>
      </c>
      <c r="H13" s="750">
        <v>32.075479999999999</v>
      </c>
    </row>
    <row r="14" spans="1:12" s="746" customFormat="1" ht="12">
      <c r="A14" s="751">
        <v>42675</v>
      </c>
      <c r="B14" s="643">
        <v>21</v>
      </c>
      <c r="C14" s="643">
        <v>483.71620000000001</v>
      </c>
      <c r="D14" s="643">
        <v>102425</v>
      </c>
      <c r="E14" s="643">
        <v>2441.8356773999999</v>
      </c>
      <c r="F14" s="750">
        <v>4.7274750000000001</v>
      </c>
      <c r="G14" s="643">
        <v>4019</v>
      </c>
      <c r="H14" s="750">
        <v>55.4882998</v>
      </c>
    </row>
    <row r="15" spans="1:12" s="746" customFormat="1" ht="12">
      <c r="A15" s="751">
        <v>42705</v>
      </c>
      <c r="B15" s="643">
        <v>21</v>
      </c>
      <c r="C15" s="643">
        <v>489.97570000000002</v>
      </c>
      <c r="D15" s="643">
        <v>148094</v>
      </c>
      <c r="E15" s="643">
        <v>2425.2187152000001</v>
      </c>
      <c r="F15" s="750">
        <v>5.4241250000000001</v>
      </c>
      <c r="G15" s="643">
        <v>4178</v>
      </c>
      <c r="H15" s="750">
        <v>60.591728000000003</v>
      </c>
    </row>
    <row r="16" spans="1:12" s="746" customFormat="1" ht="12">
      <c r="A16" s="751">
        <v>42736</v>
      </c>
      <c r="B16" s="643">
        <v>21</v>
      </c>
      <c r="C16" s="643">
        <v>488.80407500000001</v>
      </c>
      <c r="D16" s="643">
        <v>141113</v>
      </c>
      <c r="E16" s="643">
        <v>2525.7911330000002</v>
      </c>
      <c r="F16" s="750">
        <v>7.9989749999999997</v>
      </c>
      <c r="G16" s="643">
        <v>5922</v>
      </c>
      <c r="H16" s="750">
        <v>101.25376199999999</v>
      </c>
    </row>
    <row r="17" spans="1:10" s="746" customFormat="1" ht="12">
      <c r="A17" s="751">
        <v>42767</v>
      </c>
      <c r="B17" s="643">
        <v>19</v>
      </c>
      <c r="C17" s="643">
        <v>622.97177499999998</v>
      </c>
      <c r="D17" s="643">
        <v>170706</v>
      </c>
      <c r="E17" s="643">
        <v>3036.2774104999999</v>
      </c>
      <c r="F17" s="750">
        <v>6.4062749999999999</v>
      </c>
      <c r="G17" s="643">
        <v>4656</v>
      </c>
      <c r="H17" s="750">
        <v>72.651454599999994</v>
      </c>
    </row>
    <row r="18" spans="1:10" s="746" customFormat="1">
      <c r="A18" s="719" t="s">
        <v>769</v>
      </c>
      <c r="B18" s="718"/>
      <c r="C18" s="718"/>
      <c r="D18" s="749"/>
      <c r="E18" s="749"/>
      <c r="F18" s="749"/>
      <c r="G18" s="748"/>
      <c r="H18" s="747"/>
    </row>
    <row r="19" spans="1:10" s="746" customFormat="1" ht="12">
      <c r="A19" s="736" t="s">
        <v>534</v>
      </c>
      <c r="F19" s="746" t="s">
        <v>160</v>
      </c>
    </row>
    <row r="20" spans="1:10">
      <c r="J20" s="716" t="s">
        <v>160</v>
      </c>
    </row>
    <row r="21" spans="1:10">
      <c r="C21" s="716" t="s">
        <v>160</v>
      </c>
      <c r="D21" s="745"/>
      <c r="F21" s="716" t="s">
        <v>160</v>
      </c>
    </row>
    <row r="22" spans="1:10">
      <c r="B22" s="728"/>
      <c r="C22" s="728"/>
      <c r="D22" s="728"/>
      <c r="E22" s="728"/>
    </row>
    <row r="26" spans="1:10">
      <c r="E26" s="716" t="s">
        <v>235</v>
      </c>
      <c r="F26" s="716" t="s">
        <v>160</v>
      </c>
    </row>
  </sheetData>
  <mergeCells count="11">
    <mergeCell ref="H3:H4"/>
    <mergeCell ref="A1:H1"/>
    <mergeCell ref="A2:A4"/>
    <mergeCell ref="B2:B4"/>
    <mergeCell ref="C2:E2"/>
    <mergeCell ref="F2:H2"/>
    <mergeCell ref="C3:C4"/>
    <mergeCell ref="D3:D4"/>
    <mergeCell ref="E3:E4"/>
    <mergeCell ref="F3:F4"/>
    <mergeCell ref="G3:G4"/>
  </mergeCells>
  <pageMargins left="0.7" right="0.7" top="0.75" bottom="0.75" header="0.3" footer="0.3"/>
  <pageSetup scale="85" orientation="landscape" r:id="rId1"/>
</worksheet>
</file>

<file path=xl/worksheets/sheet67.xml><?xml version="1.0" encoding="utf-8"?>
<worksheet xmlns="http://schemas.openxmlformats.org/spreadsheetml/2006/main" xmlns:r="http://schemas.openxmlformats.org/officeDocument/2006/relationships">
  <sheetPr>
    <tabColor rgb="FF92D050"/>
  </sheetPr>
  <dimension ref="A1:J31"/>
  <sheetViews>
    <sheetView workbookViewId="0">
      <selection activeCell="K22" sqref="K22"/>
    </sheetView>
  </sheetViews>
  <sheetFormatPr defaultColWidth="9.140625" defaultRowHeight="15"/>
  <cols>
    <col min="1" max="1" width="9.140625" style="239"/>
    <col min="2" max="2" width="11.7109375" style="239" customWidth="1"/>
    <col min="3" max="3" width="11.42578125" style="239" bestFit="1" customWidth="1"/>
    <col min="4" max="4" width="13.140625" style="239" customWidth="1"/>
    <col min="5" max="5" width="9" style="239" customWidth="1"/>
    <col min="6" max="6" width="13.85546875" style="239" customWidth="1"/>
    <col min="7" max="7" width="19.140625" style="239" customWidth="1"/>
    <col min="8" max="9" width="9.140625" style="239"/>
    <col min="10" max="10" width="15.5703125" style="239" bestFit="1" customWidth="1"/>
    <col min="11" max="16384" width="9.140625" style="239"/>
  </cols>
  <sheetData>
    <row r="1" spans="1:7">
      <c r="A1" s="1544" t="str">
        <f>'[4]Table Index'!A8</f>
        <v xml:space="preserve">Table 66: Category-wise Share in Turnover at MCX and NCDEX (percent) </v>
      </c>
      <c r="B1" s="1544"/>
      <c r="C1" s="1544"/>
      <c r="D1" s="1544"/>
      <c r="E1" s="1544"/>
      <c r="F1" s="1544"/>
      <c r="G1" s="1544"/>
    </row>
    <row r="2" spans="1:7" s="717" customFormat="1" ht="14.25" customHeight="1">
      <c r="A2" s="1527" t="s">
        <v>108</v>
      </c>
      <c r="B2" s="1545" t="s">
        <v>536</v>
      </c>
      <c r="C2" s="1545"/>
      <c r="D2" s="1545"/>
      <c r="E2" s="1545"/>
      <c r="F2" s="1545" t="s">
        <v>535</v>
      </c>
      <c r="G2" s="1545"/>
    </row>
    <row r="3" spans="1:7" s="761" customFormat="1" ht="12.75">
      <c r="A3" s="1527"/>
      <c r="B3" s="1087" t="s">
        <v>509</v>
      </c>
      <c r="C3" s="1087" t="s">
        <v>526</v>
      </c>
      <c r="D3" s="1087" t="s">
        <v>507</v>
      </c>
      <c r="E3" s="1087" t="s">
        <v>525</v>
      </c>
      <c r="F3" s="1087" t="s">
        <v>509</v>
      </c>
      <c r="G3" s="1087" t="s">
        <v>507</v>
      </c>
    </row>
    <row r="4" spans="1:7">
      <c r="A4" s="323" t="s">
        <v>269</v>
      </c>
      <c r="B4" s="760">
        <v>2.1600004473761079</v>
      </c>
      <c r="C4" s="760">
        <v>26.711956454581742</v>
      </c>
      <c r="D4" s="760">
        <v>36.742563164525663</v>
      </c>
      <c r="E4" s="760">
        <v>34.385479933516471</v>
      </c>
      <c r="F4" s="760">
        <v>97.962165621135838</v>
      </c>
      <c r="G4" s="760">
        <v>2.0378343788641393</v>
      </c>
    </row>
    <row r="5" spans="1:7">
      <c r="A5" s="323" t="s">
        <v>270</v>
      </c>
      <c r="B5" s="760">
        <v>2.3228255910422271</v>
      </c>
      <c r="C5" s="760">
        <v>29.323189917855409</v>
      </c>
      <c r="D5" s="760">
        <v>35.529369961608587</v>
      </c>
      <c r="E5" s="760">
        <v>32.824614529493765</v>
      </c>
      <c r="F5" s="760">
        <v>99.93</v>
      </c>
      <c r="G5" s="760">
        <v>7.0000000000000007E-2</v>
      </c>
    </row>
    <row r="6" spans="1:7">
      <c r="A6" s="1086">
        <v>42461</v>
      </c>
      <c r="B6" s="759">
        <v>2.3079417991035354</v>
      </c>
      <c r="C6" s="759">
        <v>24.783357111262628</v>
      </c>
      <c r="D6" s="759">
        <v>40.061229617619482</v>
      </c>
      <c r="E6" s="759">
        <v>32.847471472014362</v>
      </c>
      <c r="F6" s="1085">
        <v>99.65</v>
      </c>
      <c r="G6" s="1085">
        <v>0.35</v>
      </c>
    </row>
    <row r="7" spans="1:7">
      <c r="A7" s="1086">
        <v>42491</v>
      </c>
      <c r="B7" s="759">
        <v>2.1253495381589045</v>
      </c>
      <c r="C7" s="759">
        <v>23.161472438440864</v>
      </c>
      <c r="D7" s="759">
        <v>40.409872688535543</v>
      </c>
      <c r="E7" s="759">
        <v>34.303305334864703</v>
      </c>
      <c r="F7" s="1085">
        <v>99.88</v>
      </c>
      <c r="G7" s="1085">
        <v>0.12</v>
      </c>
    </row>
    <row r="8" spans="1:7">
      <c r="A8" s="1086">
        <v>42522</v>
      </c>
      <c r="B8" s="759">
        <v>1.9380822721786022</v>
      </c>
      <c r="C8" s="759">
        <v>26.83608068952709</v>
      </c>
      <c r="D8" s="759">
        <v>40.79264097695664</v>
      </c>
      <c r="E8" s="759">
        <v>30.433196061337664</v>
      </c>
      <c r="F8" s="1085">
        <v>100</v>
      </c>
      <c r="G8" s="1085">
        <v>0</v>
      </c>
    </row>
    <row r="9" spans="1:7">
      <c r="A9" s="1086">
        <v>42553</v>
      </c>
      <c r="B9" s="759">
        <v>2.6624557314091422</v>
      </c>
      <c r="C9" s="759">
        <v>26.560318088260992</v>
      </c>
      <c r="D9" s="759">
        <v>44.078847690566313</v>
      </c>
      <c r="E9" s="759">
        <v>26.698378489763552</v>
      </c>
      <c r="F9" s="1085">
        <v>100</v>
      </c>
      <c r="G9" s="1085">
        <v>0</v>
      </c>
    </row>
    <row r="10" spans="1:7">
      <c r="A10" s="1086">
        <v>42585</v>
      </c>
      <c r="B10" s="759">
        <v>2.5864590291540619</v>
      </c>
      <c r="C10" s="759">
        <v>24.775865776548908</v>
      </c>
      <c r="D10" s="759">
        <v>38.668300029781143</v>
      </c>
      <c r="E10" s="759">
        <v>33.969375164515881</v>
      </c>
      <c r="F10" s="1085">
        <v>100</v>
      </c>
      <c r="G10" s="1085">
        <v>0</v>
      </c>
    </row>
    <row r="11" spans="1:7">
      <c r="A11" s="1086">
        <v>42617</v>
      </c>
      <c r="B11" s="759">
        <v>2.165902832834576</v>
      </c>
      <c r="C11" s="759">
        <v>26.489375187735288</v>
      </c>
      <c r="D11" s="759">
        <v>34.29919756502224</v>
      </c>
      <c r="E11" s="759">
        <v>37.045524414407886</v>
      </c>
      <c r="F11" s="1085">
        <v>100</v>
      </c>
      <c r="G11" s="1085">
        <v>0</v>
      </c>
    </row>
    <row r="12" spans="1:7">
      <c r="A12" s="1086">
        <v>42649</v>
      </c>
      <c r="B12" s="759">
        <v>2.4915626252832079</v>
      </c>
      <c r="C12" s="759">
        <v>27.518077543264081</v>
      </c>
      <c r="D12" s="759">
        <v>34.064316778299677</v>
      </c>
      <c r="E12" s="759">
        <v>35.926043053153023</v>
      </c>
      <c r="F12" s="1085">
        <v>100</v>
      </c>
      <c r="G12" s="1085">
        <v>0</v>
      </c>
    </row>
    <row r="13" spans="1:7">
      <c r="A13" s="1086">
        <v>42679</v>
      </c>
      <c r="B13" s="759">
        <v>1.7252825308417621</v>
      </c>
      <c r="C13" s="759">
        <v>37.476916096476167</v>
      </c>
      <c r="D13" s="759">
        <v>29.286708041832409</v>
      </c>
      <c r="E13" s="759">
        <v>31.511093330849665</v>
      </c>
      <c r="F13" s="1085">
        <v>100</v>
      </c>
      <c r="G13" s="1085">
        <v>0</v>
      </c>
    </row>
    <row r="14" spans="1:7">
      <c r="A14" s="1086">
        <v>42710</v>
      </c>
      <c r="B14" s="759">
        <v>2.3140345181056912</v>
      </c>
      <c r="C14" s="759">
        <v>36.526917996060718</v>
      </c>
      <c r="D14" s="759">
        <v>25.716795765098137</v>
      </c>
      <c r="E14" s="759">
        <v>35.442251720735456</v>
      </c>
      <c r="F14" s="1085">
        <v>100</v>
      </c>
      <c r="G14" s="1085">
        <v>0</v>
      </c>
    </row>
    <row r="15" spans="1:7">
      <c r="A15" s="1086">
        <v>42736</v>
      </c>
      <c r="B15" s="759">
        <v>2.8827644539519564</v>
      </c>
      <c r="C15" s="759">
        <v>35.668764109496841</v>
      </c>
      <c r="D15" s="759">
        <v>27.444961754286663</v>
      </c>
      <c r="E15" s="759">
        <v>34.003509682264536</v>
      </c>
      <c r="F15" s="1085">
        <v>100</v>
      </c>
      <c r="G15" s="1085">
        <v>0</v>
      </c>
    </row>
    <row r="16" spans="1:7">
      <c r="A16" s="1086">
        <v>42768</v>
      </c>
      <c r="B16" s="759">
        <v>2.5925877045931309</v>
      </c>
      <c r="C16" s="759">
        <v>37.925963691780318</v>
      </c>
      <c r="D16" s="759">
        <v>28.804800665114861</v>
      </c>
      <c r="E16" s="759">
        <v>30.676647938511692</v>
      </c>
      <c r="F16" s="1085">
        <v>100</v>
      </c>
      <c r="G16" s="1085">
        <v>0</v>
      </c>
    </row>
    <row r="17" spans="1:10">
      <c r="A17" s="719" t="s">
        <v>769</v>
      </c>
      <c r="B17" s="718"/>
      <c r="C17" s="718"/>
      <c r="D17" s="758"/>
      <c r="E17" s="758"/>
      <c r="H17" s="239" t="s">
        <v>160</v>
      </c>
    </row>
    <row r="18" spans="1:10">
      <c r="A18" s="757" t="s">
        <v>511</v>
      </c>
      <c r="B18" s="757"/>
      <c r="C18" s="757"/>
      <c r="D18" s="757"/>
      <c r="E18" s="757"/>
      <c r="F18" s="756"/>
    </row>
    <row r="19" spans="1:10">
      <c r="B19" s="755"/>
      <c r="C19" s="755"/>
      <c r="D19" s="755"/>
      <c r="E19" s="755"/>
      <c r="F19" s="756"/>
      <c r="G19" s="755"/>
      <c r="H19" s="755"/>
      <c r="I19" s="755"/>
      <c r="J19" s="755"/>
    </row>
    <row r="20" spans="1:10">
      <c r="E20" s="755"/>
    </row>
    <row r="21" spans="1:10">
      <c r="E21" s="755"/>
    </row>
    <row r="22" spans="1:10">
      <c r="E22" s="755"/>
    </row>
    <row r="23" spans="1:10">
      <c r="E23" s="755"/>
    </row>
    <row r="24" spans="1:10">
      <c r="E24" s="755"/>
    </row>
    <row r="25" spans="1:10">
      <c r="E25" s="755"/>
    </row>
    <row r="26" spans="1:10">
      <c r="E26" s="755"/>
    </row>
    <row r="27" spans="1:10">
      <c r="E27" s="755"/>
    </row>
    <row r="28" spans="1:10">
      <c r="E28" s="755"/>
    </row>
    <row r="29" spans="1:10">
      <c r="E29" s="755"/>
    </row>
    <row r="30" spans="1:10">
      <c r="E30" s="755"/>
    </row>
    <row r="31" spans="1:10">
      <c r="E31" s="755"/>
    </row>
  </sheetData>
  <mergeCells count="4">
    <mergeCell ref="A1:G1"/>
    <mergeCell ref="A2:A3"/>
    <mergeCell ref="B2:E2"/>
    <mergeCell ref="F2:G2"/>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sheetPr>
    <tabColor rgb="FF92D050"/>
    <pageSetUpPr fitToPage="1"/>
  </sheetPr>
  <dimension ref="A1:K25"/>
  <sheetViews>
    <sheetView workbookViewId="0">
      <selection activeCell="K22" sqref="K22"/>
    </sheetView>
  </sheetViews>
  <sheetFormatPr defaultColWidth="9.140625" defaultRowHeight="12.75"/>
  <cols>
    <col min="1" max="1" width="9.140625" style="716" customWidth="1"/>
    <col min="2" max="2" width="9.140625" style="716"/>
    <col min="3" max="3" width="11.85546875" style="716" customWidth="1"/>
    <col min="4" max="5" width="9.140625" style="716"/>
    <col min="6" max="6" width="10.7109375" style="716" customWidth="1"/>
    <col min="7" max="7" width="10.28515625" style="716" customWidth="1"/>
    <col min="8" max="16384" width="9.140625" style="716"/>
  </cols>
  <sheetData>
    <row r="1" spans="1:9" s="772" customFormat="1" ht="18" customHeight="1">
      <c r="A1" s="1546" t="str">
        <f>'[4]Table Index'!A9</f>
        <v>Table 67: Category-wise Percentage Share of Turnover &amp; Open Interest at MCX</v>
      </c>
      <c r="B1" s="1546"/>
      <c r="C1" s="1546"/>
      <c r="D1" s="1546"/>
      <c r="E1" s="1546"/>
      <c r="F1" s="1546"/>
      <c r="G1" s="1546"/>
      <c r="H1" s="1546"/>
      <c r="I1" s="1546"/>
    </row>
    <row r="2" spans="1:9">
      <c r="A2" s="1547" t="s">
        <v>108</v>
      </c>
      <c r="B2" s="1550" t="s">
        <v>543</v>
      </c>
      <c r="C2" s="1551"/>
      <c r="D2" s="1551"/>
      <c r="E2" s="1552"/>
      <c r="F2" s="1550" t="s">
        <v>542</v>
      </c>
      <c r="G2" s="1551"/>
      <c r="H2" s="1551"/>
      <c r="I2" s="1552"/>
    </row>
    <row r="3" spans="1:9" ht="12.75" customHeight="1">
      <c r="A3" s="1548"/>
      <c r="B3" s="1553" t="s">
        <v>775</v>
      </c>
      <c r="C3" s="1554"/>
      <c r="D3" s="1555" t="s">
        <v>776</v>
      </c>
      <c r="E3" s="1556"/>
      <c r="F3" s="1553" t="s">
        <v>775</v>
      </c>
      <c r="G3" s="1554"/>
      <c r="H3" s="1555" t="s">
        <v>776</v>
      </c>
      <c r="I3" s="1556"/>
    </row>
    <row r="4" spans="1:9">
      <c r="A4" s="1549"/>
      <c r="B4" s="771" t="s">
        <v>462</v>
      </c>
      <c r="C4" s="771" t="s">
        <v>539</v>
      </c>
      <c r="D4" s="771" t="s">
        <v>462</v>
      </c>
      <c r="E4" s="771" t="s">
        <v>539</v>
      </c>
      <c r="F4" s="771" t="s">
        <v>462</v>
      </c>
      <c r="G4" s="771" t="s">
        <v>539</v>
      </c>
      <c r="H4" s="771" t="s">
        <v>462</v>
      </c>
      <c r="I4" s="771" t="s">
        <v>539</v>
      </c>
    </row>
    <row r="5" spans="1:9" s="717" customFormat="1">
      <c r="A5" s="770" t="s">
        <v>269</v>
      </c>
      <c r="B5" s="769">
        <v>44.858224741748472</v>
      </c>
      <c r="C5" s="769">
        <v>55.141775258251528</v>
      </c>
      <c r="D5" s="769">
        <v>23.442745365796817</v>
      </c>
      <c r="E5" s="769">
        <v>76.55725463420319</v>
      </c>
      <c r="F5" s="769">
        <v>13.204762538185649</v>
      </c>
      <c r="G5" s="769">
        <v>86.795237461814352</v>
      </c>
      <c r="H5" s="769">
        <v>27.917362161813553</v>
      </c>
      <c r="I5" s="769">
        <v>72.082637838186443</v>
      </c>
    </row>
    <row r="6" spans="1:9" s="717" customFormat="1">
      <c r="A6" s="770" t="s">
        <v>270</v>
      </c>
      <c r="B6" s="769">
        <v>35.109153102568669</v>
      </c>
      <c r="C6" s="769">
        <v>64.890846897431331</v>
      </c>
      <c r="D6" s="769">
        <v>19.683870374374674</v>
      </c>
      <c r="E6" s="769">
        <v>80.316129625625322</v>
      </c>
      <c r="F6" s="769">
        <v>13.928691130345481</v>
      </c>
      <c r="G6" s="769">
        <v>86.071308869654516</v>
      </c>
      <c r="H6" s="769">
        <v>18.494982974146588</v>
      </c>
      <c r="I6" s="769">
        <v>81.505017025853405</v>
      </c>
    </row>
    <row r="7" spans="1:9">
      <c r="A7" s="768">
        <v>42461</v>
      </c>
      <c r="B7" s="767">
        <v>39.437017014932074</v>
      </c>
      <c r="C7" s="767">
        <v>60.562982985067926</v>
      </c>
      <c r="D7" s="767">
        <v>25.624842354669159</v>
      </c>
      <c r="E7" s="767">
        <v>74.375157645330845</v>
      </c>
      <c r="F7" s="767">
        <v>12.844698924040138</v>
      </c>
      <c r="G7" s="767">
        <v>87.155301075959869</v>
      </c>
      <c r="H7" s="767">
        <v>29.307520346504862</v>
      </c>
      <c r="I7" s="767">
        <v>70.692479653495127</v>
      </c>
    </row>
    <row r="8" spans="1:9">
      <c r="A8" s="768">
        <v>42491</v>
      </c>
      <c r="B8" s="767">
        <v>39.758041719333512</v>
      </c>
      <c r="C8" s="767">
        <v>60.241958280666495</v>
      </c>
      <c r="D8" s="767">
        <v>23.299400876837179</v>
      </c>
      <c r="E8" s="767">
        <v>76.700599123162817</v>
      </c>
      <c r="F8" s="767">
        <v>13.769415824599241</v>
      </c>
      <c r="G8" s="767">
        <v>86.230584175400764</v>
      </c>
      <c r="H8" s="767">
        <v>28.758780129031713</v>
      </c>
      <c r="I8" s="767">
        <v>71.24121987096828</v>
      </c>
    </row>
    <row r="9" spans="1:9">
      <c r="A9" s="768">
        <v>42522</v>
      </c>
      <c r="B9" s="767">
        <v>38.807555945736659</v>
      </c>
      <c r="C9" s="767">
        <v>61.192444054263341</v>
      </c>
      <c r="D9" s="767">
        <v>19.86661946381772</v>
      </c>
      <c r="E9" s="767">
        <v>80.133380536182287</v>
      </c>
      <c r="F9" s="767">
        <v>15.807788047673277</v>
      </c>
      <c r="G9" s="767">
        <v>84.19221195232673</v>
      </c>
      <c r="H9" s="767">
        <v>28.292447481001819</v>
      </c>
      <c r="I9" s="767">
        <v>71.707552518998185</v>
      </c>
    </row>
    <row r="10" spans="1:9">
      <c r="A10" s="768">
        <v>42552</v>
      </c>
      <c r="B10" s="767">
        <v>33.075617914987248</v>
      </c>
      <c r="C10" s="767">
        <v>66.924382085012752</v>
      </c>
      <c r="D10" s="767">
        <v>21.229555889139508</v>
      </c>
      <c r="E10" s="767">
        <v>78.770444110860495</v>
      </c>
      <c r="F10" s="767">
        <v>14.702094462873424</v>
      </c>
      <c r="G10" s="767">
        <v>85.297905537126567</v>
      </c>
      <c r="H10" s="767">
        <v>20.205327272547233</v>
      </c>
      <c r="I10" s="767">
        <v>79.794672727452763</v>
      </c>
    </row>
    <row r="11" spans="1:9">
      <c r="A11" s="768">
        <v>42583</v>
      </c>
      <c r="B11" s="767">
        <v>34.546479727634392</v>
      </c>
      <c r="C11" s="767">
        <v>65.453520272365608</v>
      </c>
      <c r="D11" s="767">
        <v>16.450806458135439</v>
      </c>
      <c r="E11" s="767">
        <v>83.549193541864568</v>
      </c>
      <c r="F11" s="767">
        <v>18.3025883443987</v>
      </c>
      <c r="G11" s="767">
        <v>81.697411655601286</v>
      </c>
      <c r="H11" s="767">
        <v>19.645927951839898</v>
      </c>
      <c r="I11" s="767">
        <v>80.354072048160106</v>
      </c>
    </row>
    <row r="12" spans="1:9">
      <c r="A12" s="768">
        <v>42614</v>
      </c>
      <c r="B12" s="767">
        <v>32.43105175343058</v>
      </c>
      <c r="C12" s="767">
        <v>67.56894824656942</v>
      </c>
      <c r="D12" s="767">
        <v>13.763663484683693</v>
      </c>
      <c r="E12" s="767">
        <v>86.23633651531631</v>
      </c>
      <c r="F12" s="767">
        <v>13.550901678940605</v>
      </c>
      <c r="G12" s="767">
        <v>86.449098321059395</v>
      </c>
      <c r="H12" s="767">
        <v>15.727401276203043</v>
      </c>
      <c r="I12" s="767">
        <v>84.27259872379696</v>
      </c>
    </row>
    <row r="13" spans="1:9">
      <c r="A13" s="768">
        <v>42644</v>
      </c>
      <c r="B13" s="767">
        <v>32.806831813347628</v>
      </c>
      <c r="C13" s="767">
        <v>67.193168186652372</v>
      </c>
      <c r="D13" s="767">
        <v>16.912059755095001</v>
      </c>
      <c r="E13" s="767">
        <v>83.087940244904999</v>
      </c>
      <c r="F13" s="767">
        <v>13.755577538826715</v>
      </c>
      <c r="G13" s="767">
        <v>86.244422461173286</v>
      </c>
      <c r="H13" s="767">
        <v>17.489302656099561</v>
      </c>
      <c r="I13" s="767">
        <v>82.510697343900446</v>
      </c>
    </row>
    <row r="14" spans="1:9">
      <c r="A14" s="768">
        <v>42675</v>
      </c>
      <c r="B14" s="767">
        <v>34.905851826091876</v>
      </c>
      <c r="C14" s="767">
        <v>65.094148173908124</v>
      </c>
      <c r="D14" s="767">
        <v>22.557131335330695</v>
      </c>
      <c r="E14" s="767">
        <v>77.442868664669305</v>
      </c>
      <c r="F14" s="767">
        <v>11.569635810802136</v>
      </c>
      <c r="G14" s="767">
        <v>88.43036418919786</v>
      </c>
      <c r="H14" s="767">
        <v>20.172695094489995</v>
      </c>
      <c r="I14" s="767">
        <v>79.827304905510005</v>
      </c>
    </row>
    <row r="15" spans="1:9">
      <c r="A15" s="768">
        <v>42705</v>
      </c>
      <c r="B15" s="767">
        <v>32.873024838844835</v>
      </c>
      <c r="C15" s="767">
        <v>67.126975161155173</v>
      </c>
      <c r="D15" s="767">
        <v>19.278945744057864</v>
      </c>
      <c r="E15" s="767">
        <v>80.721054255942136</v>
      </c>
      <c r="F15" s="767">
        <v>11.197938057176128</v>
      </c>
      <c r="G15" s="767">
        <v>88.802061942823869</v>
      </c>
      <c r="H15" s="767">
        <v>18.854316128128634</v>
      </c>
      <c r="I15" s="767">
        <v>81.14568387187137</v>
      </c>
    </row>
    <row r="16" spans="1:9">
      <c r="A16" s="768">
        <v>42736</v>
      </c>
      <c r="B16" s="767">
        <v>33.061912395702286</v>
      </c>
      <c r="C16" s="767">
        <v>66.938087604297721</v>
      </c>
      <c r="D16" s="767">
        <v>19.190850361919416</v>
      </c>
      <c r="E16" s="767">
        <v>80.809149638080584</v>
      </c>
      <c r="F16" s="767">
        <v>11.443226243586773</v>
      </c>
      <c r="G16" s="767">
        <v>88.556773756413236</v>
      </c>
      <c r="H16" s="767">
        <v>20.097206230561117</v>
      </c>
      <c r="I16" s="767">
        <v>79.902793769438887</v>
      </c>
    </row>
    <row r="17" spans="1:11">
      <c r="A17" s="768">
        <v>42767</v>
      </c>
      <c r="B17" s="767">
        <v>34.986662571621295</v>
      </c>
      <c r="C17" s="767">
        <v>65.013337428378705</v>
      </c>
      <c r="D17" s="767">
        <v>17.226569787641516</v>
      </c>
      <c r="E17" s="767">
        <v>82.773430212358491</v>
      </c>
      <c r="F17" s="767">
        <v>13.928691130345481</v>
      </c>
      <c r="G17" s="767">
        <v>86.071308869654516</v>
      </c>
      <c r="H17" s="767">
        <v>18.494982974146588</v>
      </c>
      <c r="I17" s="767">
        <v>81.505017025853405</v>
      </c>
    </row>
    <row r="18" spans="1:11" s="764" customFormat="1">
      <c r="A18" s="766" t="s">
        <v>538</v>
      </c>
    </row>
    <row r="19" spans="1:11" s="764" customFormat="1">
      <c r="A19" s="766" t="s">
        <v>777</v>
      </c>
    </row>
    <row r="20" spans="1:11" s="764" customFormat="1">
      <c r="A20" s="764" t="s">
        <v>537</v>
      </c>
      <c r="K20" s="765"/>
    </row>
    <row r="21" spans="1:11" s="717" customFormat="1">
      <c r="A21" s="719" t="s">
        <v>769</v>
      </c>
      <c r="B21" s="718"/>
      <c r="C21" s="718"/>
      <c r="D21" s="763"/>
    </row>
    <row r="22" spans="1:11">
      <c r="A22" s="596" t="s">
        <v>517</v>
      </c>
      <c r="B22" s="594"/>
      <c r="C22" s="594"/>
      <c r="D22" s="594"/>
      <c r="K22" s="762"/>
    </row>
    <row r="23" spans="1:11">
      <c r="F23" s="716" t="s">
        <v>160</v>
      </c>
      <c r="I23" s="716" t="s">
        <v>160</v>
      </c>
    </row>
    <row r="24" spans="1:11">
      <c r="B24" s="762"/>
      <c r="C24" s="762"/>
      <c r="D24" s="762"/>
      <c r="E24" s="762"/>
      <c r="F24" s="762"/>
      <c r="G24" s="762"/>
      <c r="H24" s="762"/>
      <c r="I24" s="762"/>
    </row>
    <row r="25" spans="1:11">
      <c r="B25" s="762"/>
      <c r="C25" s="762"/>
      <c r="D25" s="762"/>
      <c r="E25" s="762"/>
      <c r="F25" s="762"/>
      <c r="H25" s="762"/>
    </row>
  </sheetData>
  <mergeCells count="8">
    <mergeCell ref="A1:I1"/>
    <mergeCell ref="A2:A4"/>
    <mergeCell ref="B2:E2"/>
    <mergeCell ref="F2:I2"/>
    <mergeCell ref="B3:C3"/>
    <mergeCell ref="D3:E3"/>
    <mergeCell ref="F3:G3"/>
    <mergeCell ref="H3:I3"/>
  </mergeCells>
  <pageMargins left="0.7" right="0.7" top="0.75" bottom="0.75" header="0.3" footer="0.3"/>
  <pageSetup orientation="landscape" r:id="rId1"/>
</worksheet>
</file>

<file path=xl/worksheets/sheet69.xml><?xml version="1.0" encoding="utf-8"?>
<worksheet xmlns="http://schemas.openxmlformats.org/spreadsheetml/2006/main" xmlns:r="http://schemas.openxmlformats.org/officeDocument/2006/relationships">
  <sheetPr>
    <tabColor rgb="FF92D050"/>
    <pageSetUpPr fitToPage="1"/>
  </sheetPr>
  <dimension ref="A1:L21"/>
  <sheetViews>
    <sheetView zoomScale="110" zoomScaleNormal="110" workbookViewId="0">
      <selection activeCell="K22" sqref="K22"/>
    </sheetView>
  </sheetViews>
  <sheetFormatPr defaultColWidth="9.140625" defaultRowHeight="12.75"/>
  <cols>
    <col min="1" max="1" width="11.5703125" style="716" customWidth="1"/>
    <col min="2" max="2" width="11.28515625" style="716" bestFit="1" customWidth="1"/>
    <col min="3" max="3" width="9.140625" style="716"/>
    <col min="4" max="4" width="9.42578125" style="716" customWidth="1"/>
    <col min="5" max="6" width="9.140625" style="716"/>
    <col min="7" max="7" width="8" style="716" customWidth="1"/>
    <col min="8" max="8" width="9.140625" style="716"/>
    <col min="9" max="9" width="10.28515625" style="716" customWidth="1"/>
    <col min="10" max="10" width="7.7109375" style="716" customWidth="1"/>
    <col min="11" max="11" width="8" style="716" customWidth="1"/>
    <col min="12" max="16384" width="9.140625" style="716"/>
  </cols>
  <sheetData>
    <row r="1" spans="1:12" s="772" customFormat="1" ht="18" customHeight="1">
      <c r="A1" s="779" t="str">
        <f>'[4]Table Index'!A10</f>
        <v>Table 68: Category-wise  Percentage Share of Turnover &amp; Open Interest at NCDEX</v>
      </c>
      <c r="B1" s="779"/>
      <c r="C1" s="779"/>
      <c r="D1" s="779"/>
      <c r="E1" s="779"/>
      <c r="F1" s="779"/>
      <c r="G1" s="779"/>
      <c r="H1" s="779"/>
      <c r="I1" s="779"/>
      <c r="J1" s="779"/>
      <c r="K1" s="779"/>
    </row>
    <row r="2" spans="1:12">
      <c r="A2" s="1547" t="s">
        <v>108</v>
      </c>
      <c r="B2" s="1550" t="s">
        <v>546</v>
      </c>
      <c r="C2" s="1551"/>
      <c r="D2" s="1551"/>
      <c r="E2" s="1551"/>
      <c r="F2" s="1552"/>
      <c r="G2" s="1550" t="s">
        <v>545</v>
      </c>
      <c r="H2" s="1551"/>
      <c r="I2" s="1551"/>
      <c r="J2" s="1551"/>
      <c r="K2" s="1552"/>
    </row>
    <row r="3" spans="1:12" ht="12.75" customHeight="1">
      <c r="A3" s="1548"/>
      <c r="B3" s="778" t="s">
        <v>541</v>
      </c>
      <c r="C3" s="777"/>
      <c r="D3" s="776"/>
      <c r="E3" s="1555" t="s">
        <v>540</v>
      </c>
      <c r="F3" s="1556"/>
      <c r="G3" s="1553" t="s">
        <v>541</v>
      </c>
      <c r="H3" s="1557"/>
      <c r="I3" s="1554"/>
      <c r="J3" s="1555" t="s">
        <v>540</v>
      </c>
      <c r="K3" s="1556"/>
      <c r="L3" s="775"/>
    </row>
    <row r="4" spans="1:12">
      <c r="A4" s="1549"/>
      <c r="B4" s="771" t="s">
        <v>462</v>
      </c>
      <c r="C4" s="771" t="s">
        <v>539</v>
      </c>
      <c r="D4" s="771" t="s">
        <v>544</v>
      </c>
      <c r="E4" s="771" t="s">
        <v>462</v>
      </c>
      <c r="F4" s="771" t="s">
        <v>539</v>
      </c>
      <c r="G4" s="771" t="s">
        <v>462</v>
      </c>
      <c r="H4" s="771" t="s">
        <v>539</v>
      </c>
      <c r="I4" s="771" t="s">
        <v>544</v>
      </c>
      <c r="J4" s="771" t="s">
        <v>462</v>
      </c>
      <c r="K4" s="771" t="s">
        <v>539</v>
      </c>
    </row>
    <row r="5" spans="1:12" s="717" customFormat="1" ht="13.5" customHeight="1">
      <c r="A5" s="770" t="s">
        <v>269</v>
      </c>
      <c r="B5" s="774">
        <v>49.151891974707183</v>
      </c>
      <c r="C5" s="774">
        <v>50.518260231711452</v>
      </c>
      <c r="D5" s="774">
        <v>0.32984779358134658</v>
      </c>
      <c r="E5" s="1118">
        <v>79.275588489706465</v>
      </c>
      <c r="F5" s="1118">
        <v>20.724411510293542</v>
      </c>
      <c r="G5" s="774">
        <v>25.502831243585049</v>
      </c>
      <c r="H5" s="774">
        <v>70.2485642142004</v>
      </c>
      <c r="I5" s="774">
        <v>4.2486045422145473</v>
      </c>
      <c r="J5" s="774">
        <v>56.337924016431984</v>
      </c>
      <c r="K5" s="774">
        <v>43.662075983568023</v>
      </c>
    </row>
    <row r="6" spans="1:12" s="717" customFormat="1" ht="13.5" customHeight="1">
      <c r="A6" s="770" t="s">
        <v>270</v>
      </c>
      <c r="B6" s="774">
        <v>39.242728653037162</v>
      </c>
      <c r="C6" s="774">
        <v>60.466440938119028</v>
      </c>
      <c r="D6" s="774">
        <v>0.29083040884381711</v>
      </c>
      <c r="E6" s="1118">
        <v>73.638115581656095</v>
      </c>
      <c r="F6" s="1118">
        <v>26.361884418343905</v>
      </c>
      <c r="G6" s="774">
        <v>21.866031847240581</v>
      </c>
      <c r="H6" s="774">
        <v>77.460160711312085</v>
      </c>
      <c r="I6" s="774">
        <v>0.67380744144733706</v>
      </c>
      <c r="J6" s="774">
        <v>0</v>
      </c>
      <c r="K6" s="774">
        <v>0</v>
      </c>
    </row>
    <row r="7" spans="1:12" ht="13.5" customHeight="1">
      <c r="A7" s="768">
        <v>42461</v>
      </c>
      <c r="B7" s="773">
        <v>44.469180578603783</v>
      </c>
      <c r="C7" s="773">
        <v>55.202682084410583</v>
      </c>
      <c r="D7" s="773">
        <v>0.32813733698562936</v>
      </c>
      <c r="E7" s="1119">
        <v>74.16895882227189</v>
      </c>
      <c r="F7" s="1119">
        <v>25.831041177728096</v>
      </c>
      <c r="G7" s="773">
        <v>24.883572601189499</v>
      </c>
      <c r="H7" s="773">
        <v>70.709476077149546</v>
      </c>
      <c r="I7" s="773">
        <v>4.4069513216609444</v>
      </c>
      <c r="J7" s="773">
        <v>36.860487048586712</v>
      </c>
      <c r="K7" s="773">
        <v>63.139512951413288</v>
      </c>
    </row>
    <row r="8" spans="1:12" ht="13.5" customHeight="1">
      <c r="A8" s="768">
        <v>42491</v>
      </c>
      <c r="B8" s="773">
        <v>42.801674139319132</v>
      </c>
      <c r="C8" s="773">
        <v>56.834719221415966</v>
      </c>
      <c r="D8" s="773">
        <v>0.36360663926489661</v>
      </c>
      <c r="E8" s="1119">
        <v>71.812751006920152</v>
      </c>
      <c r="F8" s="1119">
        <v>28.187248993079862</v>
      </c>
      <c r="G8" s="773">
        <v>24.034213609537034</v>
      </c>
      <c r="H8" s="773">
        <v>71.308028257108788</v>
      </c>
      <c r="I8" s="773">
        <v>4.657758133354176</v>
      </c>
      <c r="J8" s="773">
        <v>0</v>
      </c>
      <c r="K8" s="773">
        <v>0</v>
      </c>
    </row>
    <row r="9" spans="1:12" ht="13.5" customHeight="1">
      <c r="A9" s="768">
        <v>42522</v>
      </c>
      <c r="B9" s="773">
        <v>41.209181680618244</v>
      </c>
      <c r="C9" s="773">
        <v>58.266832176237969</v>
      </c>
      <c r="D9" s="773">
        <v>0.52398614314378267</v>
      </c>
      <c r="E9" s="1119">
        <v>0</v>
      </c>
      <c r="F9" s="1119">
        <v>0</v>
      </c>
      <c r="G9" s="773">
        <v>23.07284405545494</v>
      </c>
      <c r="H9" s="773">
        <v>72.731130399463353</v>
      </c>
      <c r="I9" s="773">
        <v>4.1960255450817066</v>
      </c>
      <c r="J9" s="773">
        <v>0</v>
      </c>
      <c r="K9" s="773">
        <v>0</v>
      </c>
    </row>
    <row r="10" spans="1:12" ht="13.5" customHeight="1">
      <c r="A10" s="768">
        <v>42552</v>
      </c>
      <c r="B10" s="773">
        <v>36.648404347352134</v>
      </c>
      <c r="C10" s="773">
        <v>63.135168664198225</v>
      </c>
      <c r="D10" s="773">
        <v>0.21642698844963731</v>
      </c>
      <c r="E10" s="1119">
        <v>0</v>
      </c>
      <c r="F10" s="1119">
        <v>0</v>
      </c>
      <c r="G10" s="773">
        <v>22.801009823652635</v>
      </c>
      <c r="H10" s="773">
        <v>73.832775651790399</v>
      </c>
      <c r="I10" s="773">
        <v>3.3662145245569652</v>
      </c>
      <c r="J10" s="773">
        <v>0</v>
      </c>
      <c r="K10" s="773">
        <v>0</v>
      </c>
    </row>
    <row r="11" spans="1:12" ht="13.5" customHeight="1">
      <c r="A11" s="768">
        <v>42583</v>
      </c>
      <c r="B11" s="773">
        <v>37.404656402895561</v>
      </c>
      <c r="C11" s="773">
        <v>62.209342052506024</v>
      </c>
      <c r="D11" s="773">
        <v>0.38600154459841735</v>
      </c>
      <c r="E11" s="1119">
        <v>0</v>
      </c>
      <c r="F11" s="1119">
        <v>0</v>
      </c>
      <c r="G11" s="773">
        <v>21.908367126445448</v>
      </c>
      <c r="H11" s="773">
        <v>75.138893373933456</v>
      </c>
      <c r="I11" s="773">
        <v>2.9527394996210985</v>
      </c>
      <c r="J11" s="773">
        <v>0</v>
      </c>
      <c r="K11" s="773">
        <v>0</v>
      </c>
    </row>
    <row r="12" spans="1:12" ht="13.5" customHeight="1">
      <c r="A12" s="768">
        <v>42614</v>
      </c>
      <c r="B12" s="773">
        <v>38.060288851128185</v>
      </c>
      <c r="C12" s="773">
        <v>61.846171809224472</v>
      </c>
      <c r="D12" s="773">
        <v>9.3539339647332437E-2</v>
      </c>
      <c r="E12" s="1119">
        <v>0</v>
      </c>
      <c r="F12" s="1119">
        <v>0</v>
      </c>
      <c r="G12" s="773">
        <v>19.236648314113083</v>
      </c>
      <c r="H12" s="773">
        <v>77.629804035003417</v>
      </c>
      <c r="I12" s="773">
        <v>3.1335476508835067</v>
      </c>
      <c r="J12" s="773">
        <v>0</v>
      </c>
      <c r="K12" s="773">
        <v>0</v>
      </c>
    </row>
    <row r="13" spans="1:12" ht="13.5" customHeight="1">
      <c r="A13" s="768">
        <v>42644</v>
      </c>
      <c r="B13" s="773">
        <v>37.73825823384314</v>
      </c>
      <c r="C13" s="773">
        <v>62.030810426120674</v>
      </c>
      <c r="D13" s="773">
        <v>0.23093134003618598</v>
      </c>
      <c r="E13" s="1119">
        <v>0</v>
      </c>
      <c r="F13" s="1119">
        <v>0</v>
      </c>
      <c r="G13" s="773">
        <v>22.400674274724121</v>
      </c>
      <c r="H13" s="773">
        <v>75.828268021592137</v>
      </c>
      <c r="I13" s="773">
        <v>1.7710577036837385</v>
      </c>
      <c r="J13" s="773">
        <v>0</v>
      </c>
      <c r="K13" s="773">
        <v>0</v>
      </c>
    </row>
    <row r="14" spans="1:12" ht="13.5" customHeight="1">
      <c r="A14" s="768">
        <v>42675</v>
      </c>
      <c r="B14" s="773">
        <v>38.033357504426675</v>
      </c>
      <c r="C14" s="773">
        <v>61.817362464747163</v>
      </c>
      <c r="D14" s="773">
        <v>0.1492800308261584</v>
      </c>
      <c r="E14" s="1119">
        <v>0</v>
      </c>
      <c r="F14" s="1119">
        <v>0</v>
      </c>
      <c r="G14" s="773">
        <v>20.463252841267984</v>
      </c>
      <c r="H14" s="773">
        <v>77.996135741451894</v>
      </c>
      <c r="I14" s="773">
        <v>1.54061141728012</v>
      </c>
      <c r="J14" s="773">
        <v>0</v>
      </c>
      <c r="K14" s="773">
        <v>0</v>
      </c>
    </row>
    <row r="15" spans="1:12" ht="13.5" customHeight="1">
      <c r="A15" s="768">
        <v>42705</v>
      </c>
      <c r="B15" s="773">
        <v>36.207476991816606</v>
      </c>
      <c r="C15" s="773">
        <v>63.418630195038503</v>
      </c>
      <c r="D15" s="773">
        <v>0.37389281314487971</v>
      </c>
      <c r="E15" s="1119">
        <v>0</v>
      </c>
      <c r="F15" s="1119">
        <v>0</v>
      </c>
      <c r="G15" s="773">
        <v>21.136647944992784</v>
      </c>
      <c r="H15" s="773">
        <v>78.255889627824189</v>
      </c>
      <c r="I15" s="773">
        <v>0.60746242718301713</v>
      </c>
      <c r="J15" s="773">
        <v>0</v>
      </c>
      <c r="K15" s="773">
        <v>0</v>
      </c>
    </row>
    <row r="16" spans="1:12" ht="13.5" customHeight="1">
      <c r="A16" s="768">
        <v>42736</v>
      </c>
      <c r="B16" s="773">
        <v>35.516608138178142</v>
      </c>
      <c r="C16" s="773">
        <v>64.348953086058103</v>
      </c>
      <c r="D16" s="773">
        <v>0.13443877576376306</v>
      </c>
      <c r="E16" s="1119">
        <v>0</v>
      </c>
      <c r="F16" s="1119">
        <v>0</v>
      </c>
      <c r="G16" s="773">
        <v>21.67351579991751</v>
      </c>
      <c r="H16" s="773">
        <v>77.765430976204925</v>
      </c>
      <c r="I16" s="773">
        <v>0.5610532238775664</v>
      </c>
      <c r="J16" s="773">
        <v>0</v>
      </c>
      <c r="K16" s="773">
        <v>0</v>
      </c>
    </row>
    <row r="17" spans="1:11" ht="13.5" customHeight="1">
      <c r="A17" s="768">
        <v>42767</v>
      </c>
      <c r="B17" s="773">
        <v>36.880895802782597</v>
      </c>
      <c r="C17" s="773">
        <v>62.940912032554053</v>
      </c>
      <c r="D17" s="773">
        <v>0.17819216466334978</v>
      </c>
      <c r="E17" s="1119">
        <v>0</v>
      </c>
      <c r="F17" s="1119">
        <v>0</v>
      </c>
      <c r="G17" s="773">
        <v>21.866031847240581</v>
      </c>
      <c r="H17" s="773">
        <v>77.460160711312085</v>
      </c>
      <c r="I17" s="773">
        <v>0.67380744144733706</v>
      </c>
      <c r="J17" s="773">
        <v>0</v>
      </c>
      <c r="K17" s="773">
        <v>0</v>
      </c>
    </row>
    <row r="18" spans="1:11" s="717" customFormat="1">
      <c r="A18" s="719" t="s">
        <v>769</v>
      </c>
      <c r="B18" s="718"/>
      <c r="C18" s="718"/>
      <c r="D18" s="763"/>
      <c r="E18" s="763"/>
    </row>
    <row r="19" spans="1:11">
      <c r="A19" s="596" t="s">
        <v>528</v>
      </c>
      <c r="B19" s="594"/>
      <c r="C19" s="594"/>
      <c r="D19" s="594"/>
      <c r="E19" s="594"/>
    </row>
    <row r="21" spans="1:11">
      <c r="B21" s="1120"/>
      <c r="C21" s="1120"/>
      <c r="D21" s="1120"/>
      <c r="E21" s="1120"/>
      <c r="F21" s="1120"/>
      <c r="G21" s="1120"/>
    </row>
  </sheetData>
  <mergeCells count="6">
    <mergeCell ref="A2:A4"/>
    <mergeCell ref="B2:F2"/>
    <mergeCell ref="G2:K2"/>
    <mergeCell ref="E3:F3"/>
    <mergeCell ref="G3:I3"/>
    <mergeCell ref="J3:K3"/>
  </mergeCells>
  <pageMargins left="0.7" right="0.7" top="0.75" bottom="0.75" header="0.3" footer="0.3"/>
  <pageSetup orientation="landscape" r:id="rId1"/>
</worksheet>
</file>

<file path=xl/worksheets/sheet7.xml><?xml version="1.0" encoding="utf-8"?>
<worksheet xmlns="http://schemas.openxmlformats.org/spreadsheetml/2006/main" xmlns:r="http://schemas.openxmlformats.org/officeDocument/2006/relationships">
  <sheetPr codeName="Sheet7">
    <tabColor rgb="FF92D050"/>
  </sheetPr>
  <dimension ref="A1:J22"/>
  <sheetViews>
    <sheetView zoomScaleSheetLayoutView="90" workbookViewId="0">
      <selection activeCell="K22" sqref="K22"/>
    </sheetView>
  </sheetViews>
  <sheetFormatPr defaultColWidth="9.140625" defaultRowHeight="15"/>
  <cols>
    <col min="1" max="1" width="10.28515625" style="76" customWidth="1"/>
    <col min="2" max="2" width="8.42578125" style="74" customWidth="1"/>
    <col min="3" max="3" width="10.85546875" style="74" customWidth="1"/>
    <col min="4" max="4" width="10.7109375" style="74" bestFit="1" customWidth="1"/>
    <col min="5" max="5" width="9.140625" style="74"/>
    <col min="6" max="6" width="10.5703125" style="74" bestFit="1" customWidth="1"/>
    <col min="7" max="16384" width="9.140625" style="74"/>
  </cols>
  <sheetData>
    <row r="1" spans="1:7" s="49" customFormat="1" ht="18">
      <c r="A1" s="66" t="s">
        <v>4</v>
      </c>
      <c r="B1" s="66"/>
      <c r="C1" s="66"/>
    </row>
    <row r="2" spans="1:7" s="67" customFormat="1" ht="14.25" customHeight="1">
      <c r="A2" s="1187" t="s">
        <v>108</v>
      </c>
      <c r="B2" s="1188" t="s">
        <v>102</v>
      </c>
      <c r="C2" s="1188"/>
    </row>
    <row r="3" spans="1:7" s="68" customFormat="1" ht="12" customHeight="1">
      <c r="A3" s="1187"/>
      <c r="B3" s="1188"/>
      <c r="C3" s="1188"/>
    </row>
    <row r="4" spans="1:7" s="69" customFormat="1" ht="27" customHeight="1">
      <c r="A4" s="1187"/>
      <c r="B4" s="275" t="s">
        <v>122</v>
      </c>
      <c r="C4" s="275" t="s">
        <v>123</v>
      </c>
    </row>
    <row r="5" spans="1:7" s="72" customFormat="1" ht="14.25" customHeight="1">
      <c r="A5" s="43" t="s">
        <v>269</v>
      </c>
      <c r="B5" s="73">
        <v>50</v>
      </c>
      <c r="C5" s="73">
        <v>379.48999999999995</v>
      </c>
      <c r="D5" s="71"/>
      <c r="E5" s="71"/>
    </row>
    <row r="6" spans="1:7" s="72" customFormat="1" ht="14.25" customHeight="1">
      <c r="A6" s="43" t="s">
        <v>270</v>
      </c>
      <c r="B6" s="334">
        <f>SUM(B7:B17)</f>
        <v>57</v>
      </c>
      <c r="C6" s="334">
        <f>SUM(C7:C17)</f>
        <v>825.18450000000018</v>
      </c>
      <c r="D6" s="71"/>
      <c r="E6" s="71"/>
    </row>
    <row r="7" spans="1:7" ht="12" customHeight="1">
      <c r="A7" s="46">
        <v>42478</v>
      </c>
      <c r="B7" s="290">
        <v>2</v>
      </c>
      <c r="C7" s="290">
        <v>33.5</v>
      </c>
      <c r="D7" s="71"/>
      <c r="E7" s="71"/>
      <c r="F7" s="71"/>
    </row>
    <row r="8" spans="1:7" ht="13.5" customHeight="1">
      <c r="A8" s="46">
        <v>42508</v>
      </c>
      <c r="B8" s="290">
        <v>3</v>
      </c>
      <c r="C8" s="290">
        <v>21.19</v>
      </c>
      <c r="D8" s="71"/>
      <c r="E8" s="71"/>
      <c r="F8" s="71"/>
    </row>
    <row r="9" spans="1:7" ht="13.5" customHeight="1">
      <c r="A9" s="46">
        <v>42539</v>
      </c>
      <c r="B9" s="290">
        <v>8</v>
      </c>
      <c r="C9" s="290">
        <v>79.56</v>
      </c>
      <c r="D9" s="71"/>
      <c r="E9" s="71"/>
      <c r="F9" s="71"/>
    </row>
    <row r="10" spans="1:7" ht="13.5" customHeight="1">
      <c r="A10" s="285">
        <v>42552</v>
      </c>
      <c r="B10" s="352">
        <v>1</v>
      </c>
      <c r="C10" s="352">
        <v>11.22</v>
      </c>
      <c r="D10" s="56"/>
      <c r="E10" s="56"/>
      <c r="F10" s="56"/>
      <c r="G10" s="57"/>
    </row>
    <row r="11" spans="1:7" ht="13.5" customHeight="1">
      <c r="A11" s="285">
        <v>42583</v>
      </c>
      <c r="B11" s="352">
        <v>5</v>
      </c>
      <c r="C11" s="352">
        <v>269.43000000000006</v>
      </c>
      <c r="D11" s="56"/>
      <c r="E11" s="56"/>
      <c r="F11" s="56"/>
      <c r="G11" s="57"/>
    </row>
    <row r="12" spans="1:7" ht="13.5" customHeight="1">
      <c r="A12" s="285">
        <v>42614</v>
      </c>
      <c r="B12" s="352">
        <v>21</v>
      </c>
      <c r="C12" s="352">
        <v>203.64000000000001</v>
      </c>
      <c r="D12" s="56"/>
      <c r="E12" s="56"/>
      <c r="F12" s="56"/>
      <c r="G12" s="57"/>
    </row>
    <row r="13" spans="1:7" ht="13.5" customHeight="1">
      <c r="A13" s="285">
        <v>42644</v>
      </c>
      <c r="B13" s="352">
        <v>1</v>
      </c>
      <c r="C13" s="352">
        <v>12.94</v>
      </c>
      <c r="D13" s="56"/>
      <c r="E13" s="56"/>
      <c r="F13" s="56"/>
      <c r="G13" s="57"/>
    </row>
    <row r="14" spans="1:7" ht="13.5" customHeight="1">
      <c r="A14" s="285">
        <v>42704</v>
      </c>
      <c r="B14" s="352">
        <v>3</v>
      </c>
      <c r="C14" s="352">
        <v>19.810000000000002</v>
      </c>
      <c r="D14" s="56"/>
      <c r="E14" s="56"/>
      <c r="F14" s="56"/>
      <c r="G14" s="57"/>
    </row>
    <row r="15" spans="1:7" ht="13.5" customHeight="1">
      <c r="A15" s="285">
        <v>42735</v>
      </c>
      <c r="B15" s="352">
        <v>4</v>
      </c>
      <c r="C15" s="352">
        <v>50.104500000000002</v>
      </c>
      <c r="D15" s="56"/>
      <c r="E15" s="56"/>
      <c r="F15" s="56"/>
      <c r="G15" s="57"/>
    </row>
    <row r="16" spans="1:7" ht="13.5" customHeight="1">
      <c r="A16" s="285">
        <v>42766</v>
      </c>
      <c r="B16" s="352">
        <v>2</v>
      </c>
      <c r="C16" s="352">
        <v>8.56</v>
      </c>
      <c r="D16" s="56"/>
      <c r="E16" s="56"/>
      <c r="F16" s="56"/>
      <c r="G16" s="57"/>
    </row>
    <row r="17" spans="1:10" ht="13.5" customHeight="1">
      <c r="A17" s="285">
        <v>42794</v>
      </c>
      <c r="B17" s="352">
        <v>7</v>
      </c>
      <c r="C17" s="352">
        <v>115.23</v>
      </c>
      <c r="D17" s="56"/>
      <c r="E17" s="56"/>
      <c r="F17" s="56"/>
      <c r="G17" s="57"/>
    </row>
    <row r="18" spans="1:10" ht="13.5" customHeight="1">
      <c r="A18" s="349"/>
      <c r="B18" s="59"/>
      <c r="C18" s="59"/>
      <c r="D18" s="56"/>
      <c r="E18" s="56"/>
      <c r="F18" s="56"/>
      <c r="G18" s="57"/>
    </row>
    <row r="19" spans="1:10" ht="12.75" customHeight="1">
      <c r="A19" s="1130" t="str">
        <f>'5'!A22:F22</f>
        <v>$ indicates as on February 28, 2017</v>
      </c>
      <c r="B19" s="350"/>
      <c r="C19" s="350"/>
      <c r="D19" s="351"/>
      <c r="E19" s="351"/>
      <c r="F19" s="351"/>
      <c r="G19" s="101"/>
      <c r="H19" s="75"/>
      <c r="I19" s="75"/>
      <c r="J19" s="75"/>
    </row>
    <row r="20" spans="1:10" ht="12" customHeight="1">
      <c r="A20" s="1198" t="s">
        <v>124</v>
      </c>
      <c r="B20" s="1198"/>
      <c r="C20" s="1198"/>
      <c r="D20" s="56"/>
      <c r="E20" s="56"/>
      <c r="F20" s="56"/>
      <c r="G20" s="57"/>
    </row>
    <row r="21" spans="1:10">
      <c r="A21" s="1177"/>
      <c r="B21" s="1177"/>
      <c r="C21" s="1177"/>
      <c r="D21" s="1177"/>
      <c r="E21" s="57"/>
      <c r="F21" s="57"/>
      <c r="G21" s="57"/>
    </row>
    <row r="22" spans="1:10">
      <c r="A22" s="60"/>
      <c r="B22" s="57"/>
      <c r="C22" s="57"/>
      <c r="D22" s="57"/>
      <c r="E22" s="57"/>
      <c r="F22" s="57"/>
      <c r="G22" s="57"/>
    </row>
  </sheetData>
  <mergeCells count="4">
    <mergeCell ref="A2:A4"/>
    <mergeCell ref="B2:C3"/>
    <mergeCell ref="A20:C20"/>
    <mergeCell ref="A21:D21"/>
  </mergeCells>
  <pageMargins left="0.7" right="0.7" top="0.75" bottom="0.75" header="0.3" footer="0.3"/>
  <pageSetup orientation="portrait" r:id="rId1"/>
</worksheet>
</file>

<file path=xl/worksheets/sheet70.xml><?xml version="1.0" encoding="utf-8"?>
<worksheet xmlns="http://schemas.openxmlformats.org/spreadsheetml/2006/main" xmlns:r="http://schemas.openxmlformats.org/officeDocument/2006/relationships">
  <sheetPr>
    <tabColor rgb="FF92D050"/>
  </sheetPr>
  <dimension ref="A1:I20"/>
  <sheetViews>
    <sheetView workbookViewId="0">
      <selection activeCell="K22" sqref="K22"/>
    </sheetView>
  </sheetViews>
  <sheetFormatPr defaultColWidth="9.140625" defaultRowHeight="12.75"/>
  <cols>
    <col min="1" max="1" width="10.42578125" style="716" customWidth="1"/>
    <col min="2" max="2" width="12.85546875" style="716" customWidth="1"/>
    <col min="3" max="3" width="16.28515625" style="716" customWidth="1"/>
    <col min="4" max="4" width="14.140625" style="716" customWidth="1"/>
    <col min="5" max="5" width="21.28515625" style="716" customWidth="1"/>
    <col min="6" max="6" width="10.85546875" style="716" bestFit="1" customWidth="1"/>
    <col min="7" max="16384" width="9.140625" style="716"/>
  </cols>
  <sheetData>
    <row r="1" spans="1:7" s="772" customFormat="1" ht="18" customHeight="1">
      <c r="A1" s="1546" t="str">
        <f>'[4]Table Index'!A11</f>
        <v>Table 69: Category-wise Percentage Share of Turnover &amp; Open Interest at NMCE</v>
      </c>
      <c r="B1" s="1546"/>
      <c r="C1" s="1546"/>
      <c r="D1" s="1546"/>
      <c r="E1" s="1546"/>
    </row>
    <row r="2" spans="1:7" ht="12.75" customHeight="1">
      <c r="A2" s="783" t="s">
        <v>548</v>
      </c>
      <c r="B2" s="1550" t="s">
        <v>543</v>
      </c>
      <c r="C2" s="1552"/>
      <c r="D2" s="1550" t="s">
        <v>547</v>
      </c>
      <c r="E2" s="1552"/>
    </row>
    <row r="3" spans="1:7">
      <c r="A3" s="782"/>
      <c r="B3" s="771" t="s">
        <v>462</v>
      </c>
      <c r="C3" s="771" t="s">
        <v>539</v>
      </c>
      <c r="D3" s="771" t="s">
        <v>462</v>
      </c>
      <c r="E3" s="771" t="s">
        <v>539</v>
      </c>
    </row>
    <row r="4" spans="1:7" s="717" customFormat="1" ht="13.5" customHeight="1">
      <c r="A4" s="770" t="s">
        <v>269</v>
      </c>
      <c r="B4" s="774">
        <v>3.8906086004571363</v>
      </c>
      <c r="C4" s="774">
        <v>96.109391399542858</v>
      </c>
      <c r="D4" s="774">
        <v>1.4449764599121797</v>
      </c>
      <c r="E4" s="774">
        <v>98.555023540087817</v>
      </c>
      <c r="G4" s="781"/>
    </row>
    <row r="5" spans="1:7" s="717" customFormat="1" ht="13.5" customHeight="1">
      <c r="A5" s="770" t="s">
        <v>270</v>
      </c>
      <c r="B5" s="774">
        <v>5.0324768422781876</v>
      </c>
      <c r="C5" s="774">
        <v>94.967523157721814</v>
      </c>
      <c r="D5" s="774">
        <v>0.48227400569559431</v>
      </c>
      <c r="E5" s="774">
        <v>99.517725994304413</v>
      </c>
      <c r="G5" s="781"/>
    </row>
    <row r="6" spans="1:7" ht="13.5" customHeight="1">
      <c r="A6" s="768">
        <v>42461</v>
      </c>
      <c r="B6" s="773">
        <v>6.7860434749492038</v>
      </c>
      <c r="C6" s="773">
        <v>93.213956525050804</v>
      </c>
      <c r="D6" s="773">
        <v>1.3431997811721685</v>
      </c>
      <c r="E6" s="773">
        <v>98.65680021882784</v>
      </c>
      <c r="G6" s="781"/>
    </row>
    <row r="7" spans="1:7" ht="13.5" customHeight="1">
      <c r="A7" s="768">
        <v>42491</v>
      </c>
      <c r="B7" s="773">
        <v>5.3092318682834572</v>
      </c>
      <c r="C7" s="773">
        <v>94.690768131716538</v>
      </c>
      <c r="D7" s="773">
        <v>0.72825739610138418</v>
      </c>
      <c r="E7" s="773">
        <v>99.271742603898616</v>
      </c>
      <c r="G7" s="781"/>
    </row>
    <row r="8" spans="1:7" ht="13.5" customHeight="1">
      <c r="A8" s="768">
        <v>42522</v>
      </c>
      <c r="B8" s="773">
        <v>5.4440870372741372</v>
      </c>
      <c r="C8" s="773">
        <v>94.55591296272587</v>
      </c>
      <c r="D8" s="773">
        <v>1.064265977359836</v>
      </c>
      <c r="E8" s="773">
        <v>98.935734022640162</v>
      </c>
      <c r="G8" s="781"/>
    </row>
    <row r="9" spans="1:7" ht="13.5" customHeight="1">
      <c r="A9" s="768">
        <v>42552</v>
      </c>
      <c r="B9" s="773">
        <v>5.1525770844995433</v>
      </c>
      <c r="C9" s="773">
        <v>94.847422915500459</v>
      </c>
      <c r="D9" s="773">
        <v>2.1894841494000952</v>
      </c>
      <c r="E9" s="773">
        <v>97.810515850599913</v>
      </c>
      <c r="G9" s="781"/>
    </row>
    <row r="10" spans="1:7" ht="13.5" customHeight="1">
      <c r="A10" s="768">
        <v>42583</v>
      </c>
      <c r="B10" s="773">
        <v>5.4837630530621881</v>
      </c>
      <c r="C10" s="773">
        <v>94.516236946937809</v>
      </c>
      <c r="D10" s="773">
        <v>1.9962083193933313</v>
      </c>
      <c r="E10" s="773">
        <v>98.003791680606668</v>
      </c>
      <c r="G10" s="781"/>
    </row>
    <row r="11" spans="1:7" ht="13.5" customHeight="1">
      <c r="A11" s="768">
        <v>42614</v>
      </c>
      <c r="B11" s="773">
        <v>4.6047545376317505</v>
      </c>
      <c r="C11" s="773">
        <v>95.395245462368251</v>
      </c>
      <c r="D11" s="773">
        <v>1.5420251489080079</v>
      </c>
      <c r="E11" s="773">
        <v>98.45797485109199</v>
      </c>
      <c r="G11" s="781"/>
    </row>
    <row r="12" spans="1:7" ht="13.5" customHeight="1">
      <c r="A12" s="768">
        <v>42644</v>
      </c>
      <c r="B12" s="773">
        <v>2.2972932328892837</v>
      </c>
      <c r="C12" s="773">
        <v>97.702706767110712</v>
      </c>
      <c r="D12" s="773">
        <v>0.71672080100931468</v>
      </c>
      <c r="E12" s="773">
        <v>99.283279198990684</v>
      </c>
      <c r="G12" s="781"/>
    </row>
    <row r="13" spans="1:7" ht="13.5" customHeight="1">
      <c r="A13" s="768">
        <v>42675</v>
      </c>
      <c r="B13" s="773">
        <v>3.5995385321582329</v>
      </c>
      <c r="C13" s="773">
        <v>96.400461467841765</v>
      </c>
      <c r="D13" s="773">
        <v>0.48597845189883088</v>
      </c>
      <c r="E13" s="773">
        <v>99.514021548101169</v>
      </c>
      <c r="G13" s="781"/>
    </row>
    <row r="14" spans="1:7" ht="13.5" customHeight="1">
      <c r="A14" s="768">
        <v>42705</v>
      </c>
      <c r="B14" s="773">
        <v>8.527655417377261</v>
      </c>
      <c r="C14" s="773">
        <v>91.472344582622739</v>
      </c>
      <c r="D14" s="773">
        <v>1.1378903466242976</v>
      </c>
      <c r="E14" s="773">
        <v>98.862109653375711</v>
      </c>
      <c r="G14" s="781"/>
    </row>
    <row r="15" spans="1:7" ht="13.5" customHeight="1">
      <c r="A15" s="768">
        <v>42736</v>
      </c>
      <c r="B15" s="773">
        <v>4.7927916591510185</v>
      </c>
      <c r="C15" s="773">
        <v>95.207208340848979</v>
      </c>
      <c r="D15" s="773">
        <v>0.56071524914254889</v>
      </c>
      <c r="E15" s="773">
        <v>99.439284750857453</v>
      </c>
      <c r="G15" s="781"/>
    </row>
    <row r="16" spans="1:7" ht="13.5" customHeight="1">
      <c r="A16" s="768">
        <v>42767</v>
      </c>
      <c r="B16" s="773">
        <v>3.303614847678952</v>
      </c>
      <c r="C16" s="773">
        <v>96.696385152321056</v>
      </c>
      <c r="D16" s="773">
        <v>0.48227400569559431</v>
      </c>
      <c r="E16" s="773">
        <v>99.517725994304413</v>
      </c>
      <c r="G16" s="781"/>
    </row>
    <row r="17" spans="1:9" s="717" customFormat="1" ht="12.75" customHeight="1">
      <c r="A17" s="719" t="s">
        <v>769</v>
      </c>
      <c r="B17" s="718"/>
      <c r="C17" s="718"/>
      <c r="D17" s="780"/>
      <c r="E17" s="780"/>
    </row>
    <row r="18" spans="1:9">
      <c r="A18" s="1558" t="s">
        <v>762</v>
      </c>
      <c r="B18" s="1558"/>
      <c r="C18" s="1558"/>
      <c r="D18" s="1558"/>
      <c r="E18" s="1558"/>
    </row>
    <row r="19" spans="1:9">
      <c r="A19" s="596" t="s">
        <v>534</v>
      </c>
      <c r="D19" s="725"/>
    </row>
    <row r="20" spans="1:9">
      <c r="D20" s="725"/>
      <c r="I20" s="716" t="s">
        <v>160</v>
      </c>
    </row>
  </sheetData>
  <mergeCells count="4">
    <mergeCell ref="A1:E1"/>
    <mergeCell ref="B2:C2"/>
    <mergeCell ref="D2:E2"/>
    <mergeCell ref="A18:E18"/>
  </mergeCells>
  <pageMargins left="0.7" right="0.7" top="0.75" bottom="0.75" header="0.3" footer="0.3"/>
  <pageSetup scale="90" orientation="landscape" r:id="rId1"/>
</worksheet>
</file>

<file path=xl/worksheets/sheet71.xml><?xml version="1.0" encoding="utf-8"?>
<worksheet xmlns="http://schemas.openxmlformats.org/spreadsheetml/2006/main" xmlns:r="http://schemas.openxmlformats.org/officeDocument/2006/relationships">
  <sheetPr>
    <tabColor rgb="FF92D050"/>
  </sheetPr>
  <dimension ref="A1:N48"/>
  <sheetViews>
    <sheetView topLeftCell="A13" zoomScaleSheetLayoutView="100" workbookViewId="0">
      <selection activeCell="Q15" sqref="Q15"/>
    </sheetView>
  </sheetViews>
  <sheetFormatPr defaultColWidth="9.140625" defaultRowHeight="12.75"/>
  <cols>
    <col min="1" max="1" width="43.140625" style="1030" customWidth="1"/>
    <col min="2" max="5" width="12.28515625" style="1030" customWidth="1"/>
    <col min="6" max="6" width="11.42578125" style="1030" bestFit="1" customWidth="1"/>
    <col min="7" max="7" width="9.42578125" style="1031" hidden="1" customWidth="1"/>
    <col min="8" max="8" width="9.7109375" style="1031" hidden="1" customWidth="1"/>
    <col min="9" max="10" width="0" style="1031" hidden="1" customWidth="1"/>
    <col min="11" max="11" width="9.140625" style="1031"/>
    <col min="12" max="12" width="10.5703125" style="1031" hidden="1" customWidth="1"/>
    <col min="13" max="13" width="11.7109375" style="1031" hidden="1" customWidth="1"/>
    <col min="14" max="14" width="11.7109375" style="1030" hidden="1" customWidth="1"/>
    <col min="15" max="16" width="0" style="1030" hidden="1" customWidth="1"/>
    <col min="17" max="16384" width="9.140625" style="1030"/>
  </cols>
  <sheetData>
    <row r="1" spans="1:13" ht="15.75">
      <c r="A1" s="1071" t="str">
        <f>[3]Tables!$A$73</f>
        <v>Table 72: Macro Economic Indicators</v>
      </c>
      <c r="B1" s="1070"/>
      <c r="C1" s="1070"/>
      <c r="D1" s="1070"/>
      <c r="E1" s="1569"/>
      <c r="F1" s="1561"/>
      <c r="G1" s="1069"/>
      <c r="H1" s="1069"/>
      <c r="I1" s="1069"/>
      <c r="J1" s="1068"/>
      <c r="K1" s="1030"/>
      <c r="L1" s="1030"/>
      <c r="M1" s="1030"/>
    </row>
    <row r="2" spans="1:13" ht="17.25" customHeight="1">
      <c r="A2" s="1570" t="s">
        <v>778</v>
      </c>
      <c r="B2" s="1566"/>
      <c r="C2" s="1566"/>
      <c r="D2" s="1566"/>
      <c r="E2" s="1571">
        <v>11357529</v>
      </c>
      <c r="F2" s="1572"/>
      <c r="G2" s="1030"/>
      <c r="H2" s="1030"/>
      <c r="I2" s="1030"/>
      <c r="J2" s="1030"/>
      <c r="K2" s="1030"/>
      <c r="L2" s="1030"/>
      <c r="M2" s="1030"/>
    </row>
    <row r="3" spans="1:13" ht="29.25" customHeight="1">
      <c r="A3" s="1570" t="s">
        <v>779</v>
      </c>
      <c r="B3" s="1566"/>
      <c r="C3" s="1566"/>
      <c r="D3" s="1566"/>
      <c r="E3" s="1567">
        <v>31.6</v>
      </c>
      <c r="F3" s="1568"/>
      <c r="G3" s="1030"/>
      <c r="H3" s="1030"/>
      <c r="I3" s="1030"/>
      <c r="J3" s="1030"/>
      <c r="K3" s="1030"/>
      <c r="L3" s="1030"/>
      <c r="M3" s="1030"/>
    </row>
    <row r="4" spans="1:13" ht="30" customHeight="1">
      <c r="A4" s="1565" t="s">
        <v>780</v>
      </c>
      <c r="B4" s="1566"/>
      <c r="C4" s="1566"/>
      <c r="D4" s="1566"/>
      <c r="E4" s="1567">
        <v>33.200000000000003</v>
      </c>
      <c r="F4" s="1568"/>
      <c r="G4" s="1030"/>
      <c r="H4" s="1030"/>
      <c r="I4" s="1030"/>
      <c r="J4" s="1030"/>
      <c r="K4" s="1030"/>
      <c r="L4" s="1030"/>
      <c r="M4" s="1030"/>
    </row>
    <row r="5" spans="1:13" ht="15">
      <c r="A5" s="1563" t="s">
        <v>753</v>
      </c>
      <c r="B5" s="1067" t="s">
        <v>752</v>
      </c>
      <c r="C5" s="1067" t="s">
        <v>751</v>
      </c>
      <c r="D5" s="1067" t="s">
        <v>759</v>
      </c>
      <c r="E5" s="1067" t="s">
        <v>766</v>
      </c>
      <c r="F5" s="1067" t="s">
        <v>781</v>
      </c>
      <c r="G5" s="1030"/>
      <c r="H5" s="1030"/>
      <c r="I5" s="1030"/>
      <c r="J5" s="1030"/>
      <c r="K5" s="1030"/>
      <c r="L5" s="1030"/>
      <c r="M5" s="1030"/>
    </row>
    <row r="6" spans="1:13" ht="15">
      <c r="A6" s="1564"/>
      <c r="B6" s="1066">
        <v>2016</v>
      </c>
      <c r="C6" s="1066">
        <v>2016</v>
      </c>
      <c r="D6" s="1066">
        <v>2016</v>
      </c>
      <c r="E6" s="1066">
        <v>2017</v>
      </c>
      <c r="F6" s="1066">
        <v>2017</v>
      </c>
      <c r="G6" s="1030"/>
      <c r="H6" s="1030"/>
      <c r="I6" s="1030"/>
      <c r="J6" s="1030"/>
      <c r="K6" s="1030"/>
      <c r="L6" s="1030"/>
      <c r="M6" s="1030"/>
    </row>
    <row r="7" spans="1:13" ht="15" customHeight="1">
      <c r="A7" s="1065" t="s">
        <v>750</v>
      </c>
      <c r="B7" s="1054">
        <v>4</v>
      </c>
      <c r="C7" s="1054">
        <v>4</v>
      </c>
      <c r="D7" s="1054">
        <v>4</v>
      </c>
      <c r="E7" s="1054">
        <v>4</v>
      </c>
      <c r="F7" s="1054">
        <v>4</v>
      </c>
      <c r="G7" s="1030"/>
      <c r="H7" s="1030"/>
      <c r="I7" s="1030"/>
      <c r="J7" s="1030"/>
      <c r="K7" s="1030"/>
      <c r="L7" s="1030"/>
      <c r="M7" s="1030"/>
    </row>
    <row r="8" spans="1:13" ht="15" customHeight="1">
      <c r="A8" s="1063" t="s">
        <v>749</v>
      </c>
      <c r="B8" s="1053">
        <v>6.25</v>
      </c>
      <c r="C8" s="1053">
        <v>6.25</v>
      </c>
      <c r="D8" s="1053">
        <v>6.25</v>
      </c>
      <c r="E8" s="1053">
        <v>6.25</v>
      </c>
      <c r="F8" s="1053">
        <v>6.75</v>
      </c>
      <c r="G8" s="1030"/>
      <c r="H8" s="1030"/>
      <c r="I8" s="1030"/>
      <c r="J8" s="1030"/>
      <c r="K8" s="1030"/>
      <c r="L8" s="1030"/>
      <c r="M8" s="1030"/>
    </row>
    <row r="9" spans="1:13" ht="15" customHeight="1">
      <c r="A9" s="1064" t="s">
        <v>748</v>
      </c>
      <c r="B9" s="1055">
        <f>124150.9*100</f>
        <v>12415090</v>
      </c>
      <c r="C9" s="1055">
        <f>121758.7*100</f>
        <v>12175870</v>
      </c>
      <c r="D9" s="1055">
        <f>120449.5*100</f>
        <v>12044950</v>
      </c>
      <c r="E9" s="1055">
        <f>121561*100</f>
        <v>12156100</v>
      </c>
      <c r="F9" s="1055">
        <f>123082.8*100</f>
        <v>12308280</v>
      </c>
      <c r="G9" s="1030"/>
      <c r="H9" s="1030"/>
      <c r="I9" s="1030"/>
      <c r="J9" s="1030"/>
      <c r="K9" s="1030"/>
      <c r="L9" s="1030"/>
      <c r="M9" s="1030"/>
    </row>
    <row r="10" spans="1:13" ht="15" customHeight="1">
      <c r="A10" s="1063" t="s">
        <v>747</v>
      </c>
      <c r="B10" s="1055">
        <f>99839.2*100</f>
        <v>9983920</v>
      </c>
      <c r="C10" s="1055">
        <f>105177.9*100</f>
        <v>10517790</v>
      </c>
      <c r="D10" s="1055">
        <f>105162.4*100</f>
        <v>10516240</v>
      </c>
      <c r="E10" s="1055">
        <f>104952.8*100</f>
        <v>10495280</v>
      </c>
      <c r="F10" s="1055">
        <f>104867.2*100</f>
        <v>10486720</v>
      </c>
      <c r="G10" s="1030"/>
      <c r="H10" s="1043"/>
      <c r="I10" s="1030"/>
      <c r="J10" s="1030"/>
      <c r="K10" s="1030"/>
      <c r="L10" s="1030"/>
      <c r="M10" s="1030"/>
    </row>
    <row r="11" spans="1:13" ht="15" customHeight="1">
      <c r="A11" s="1062" t="s">
        <v>746</v>
      </c>
      <c r="B11" s="1061">
        <f>74123.8*100</f>
        <v>7412380</v>
      </c>
      <c r="C11" s="1061">
        <f>72922.9*100</f>
        <v>7292289.9999999991</v>
      </c>
      <c r="D11" s="1061">
        <f>73480.6*100</f>
        <v>7348060.0000000009</v>
      </c>
      <c r="E11" s="1061">
        <f>74177.8*100</f>
        <v>7417780</v>
      </c>
      <c r="F11" s="1061">
        <f>74852.5*100</f>
        <v>7485250</v>
      </c>
      <c r="G11" s="1030"/>
      <c r="H11" s="1043"/>
      <c r="I11" s="1030"/>
      <c r="J11" s="1030"/>
      <c r="K11" s="1030"/>
      <c r="L11" s="1030"/>
      <c r="M11" s="1030"/>
    </row>
    <row r="12" spans="1:13" ht="15" customHeight="1">
      <c r="A12" s="1559" t="s">
        <v>745</v>
      </c>
      <c r="B12" s="1560"/>
      <c r="C12" s="1560"/>
      <c r="D12" s="1560"/>
      <c r="E12" s="1560"/>
      <c r="F12" s="1561"/>
      <c r="G12" s="1030"/>
      <c r="H12" s="1043"/>
      <c r="I12" s="1030"/>
      <c r="J12" s="1030"/>
      <c r="K12" s="1030"/>
      <c r="L12" s="1030"/>
      <c r="M12" s="1030"/>
    </row>
    <row r="13" spans="1:13" ht="15" customHeight="1">
      <c r="A13" s="1059" t="s">
        <v>744</v>
      </c>
      <c r="B13" s="1060">
        <v>6.18</v>
      </c>
      <c r="C13" s="1060">
        <v>5.93</v>
      </c>
      <c r="D13" s="1060">
        <v>6.12</v>
      </c>
      <c r="E13" s="1060">
        <v>5.98</v>
      </c>
      <c r="F13" s="1060">
        <v>6.73</v>
      </c>
      <c r="G13" s="1030"/>
      <c r="H13" s="1043"/>
      <c r="I13" s="1030"/>
      <c r="J13" s="1030"/>
      <c r="K13" s="1030"/>
      <c r="L13" s="1030"/>
      <c r="M13" s="1030"/>
    </row>
    <row r="14" spans="1:13" ht="15" customHeight="1">
      <c r="A14" s="1059" t="s">
        <v>743</v>
      </c>
      <c r="B14" s="1053">
        <v>6.36</v>
      </c>
      <c r="C14" s="1053">
        <v>5.86</v>
      </c>
      <c r="D14" s="1053">
        <v>6.27</v>
      </c>
      <c r="E14" s="1053">
        <v>6.23</v>
      </c>
      <c r="F14" s="1053">
        <v>7.35</v>
      </c>
      <c r="G14" s="1030"/>
      <c r="H14" s="1030"/>
      <c r="I14" s="1030"/>
      <c r="J14" s="1030"/>
      <c r="K14" s="1030"/>
      <c r="L14" s="1030"/>
      <c r="M14" s="1030"/>
    </row>
    <row r="15" spans="1:13" ht="15" customHeight="1" thickBot="1">
      <c r="A15" s="1059" t="s">
        <v>742</v>
      </c>
      <c r="B15" s="1046" t="s">
        <v>741</v>
      </c>
      <c r="C15" s="1046" t="s">
        <v>741</v>
      </c>
      <c r="D15" s="1046" t="s">
        <v>741</v>
      </c>
      <c r="E15" s="1046" t="s">
        <v>767</v>
      </c>
      <c r="F15" s="1046" t="s">
        <v>782</v>
      </c>
      <c r="G15" s="1043"/>
      <c r="H15" s="1043"/>
      <c r="I15" s="1030"/>
      <c r="J15" s="1030"/>
      <c r="K15" s="1030"/>
      <c r="L15" s="1030"/>
      <c r="M15" s="1030"/>
    </row>
    <row r="16" spans="1:13" ht="15" customHeight="1" thickBot="1">
      <c r="A16" s="1058" t="s">
        <v>740</v>
      </c>
      <c r="B16" s="1053" t="s">
        <v>739</v>
      </c>
      <c r="C16" s="1053" t="s">
        <v>738</v>
      </c>
      <c r="D16" s="1053" t="s">
        <v>758</v>
      </c>
      <c r="E16" s="1053" t="s">
        <v>758</v>
      </c>
      <c r="F16" s="1053" t="s">
        <v>783</v>
      </c>
      <c r="G16" s="1043"/>
      <c r="H16" s="1043"/>
      <c r="I16" s="1057"/>
      <c r="J16" s="1057"/>
      <c r="K16" s="1030"/>
      <c r="L16" s="1030"/>
      <c r="M16" s="1030"/>
    </row>
    <row r="17" spans="1:13" ht="15" customHeight="1">
      <c r="A17" s="1559" t="s">
        <v>737</v>
      </c>
      <c r="B17" s="1560"/>
      <c r="C17" s="1560"/>
      <c r="D17" s="1560"/>
      <c r="E17" s="1560"/>
      <c r="F17" s="1561"/>
      <c r="G17" s="1030"/>
      <c r="H17" s="1043"/>
      <c r="I17" s="1030"/>
      <c r="J17" s="1030"/>
      <c r="K17" s="1030"/>
      <c r="L17" s="1030"/>
      <c r="M17" s="1030"/>
    </row>
    <row r="18" spans="1:13" ht="15" customHeight="1">
      <c r="A18" s="1049" t="s">
        <v>736</v>
      </c>
      <c r="B18" s="1056">
        <f>64509.45+385163</f>
        <v>449672.45</v>
      </c>
      <c r="C18" s="1056">
        <f>70178.09+472856</f>
        <v>543034.09</v>
      </c>
      <c r="D18" s="1056">
        <f>53905+342746.8</f>
        <v>396651.8</v>
      </c>
      <c r="E18" s="1056">
        <f>64764.18+405118.7</f>
        <v>469882.88</v>
      </c>
      <c r="F18" s="1056">
        <f>68330+476299.856026245</f>
        <v>544629.85602624505</v>
      </c>
      <c r="G18" s="1030"/>
      <c r="H18" s="1030"/>
      <c r="I18" s="1030"/>
      <c r="J18" s="1030"/>
      <c r="L18" s="1030"/>
      <c r="M18" s="1030"/>
    </row>
    <row r="19" spans="1:13" ht="15" customHeight="1">
      <c r="A19" s="1048" t="s">
        <v>735</v>
      </c>
      <c r="B19" s="1056">
        <v>11406693.23</v>
      </c>
      <c r="C19" s="1056">
        <v>10788708.83</v>
      </c>
      <c r="D19" s="1056">
        <v>10623347.050000001</v>
      </c>
      <c r="E19" s="1056">
        <v>11256330.300000001</v>
      </c>
      <c r="F19" s="1056">
        <v>11759366.880000001</v>
      </c>
      <c r="G19" s="1030"/>
      <c r="H19" s="1030"/>
      <c r="I19" s="1030"/>
      <c r="J19" s="1030"/>
      <c r="K19" s="1030"/>
      <c r="L19" s="1030"/>
      <c r="M19" s="1030"/>
    </row>
    <row r="20" spans="1:13" ht="15" customHeight="1">
      <c r="A20" s="1048" t="s">
        <v>734</v>
      </c>
      <c r="B20" s="1055">
        <v>11161048.803785</v>
      </c>
      <c r="C20" s="1055">
        <v>10618011.7781721</v>
      </c>
      <c r="D20" s="1055">
        <v>10439621.291317901</v>
      </c>
      <c r="E20" s="1055">
        <v>11047314.9394376</v>
      </c>
      <c r="F20" s="1055">
        <v>11562209.7991095</v>
      </c>
      <c r="G20" s="1030"/>
      <c r="H20" s="1030"/>
      <c r="I20" s="1030"/>
      <c r="J20" s="1030"/>
      <c r="K20" s="1030"/>
      <c r="L20" s="1030"/>
      <c r="M20" s="1030"/>
    </row>
    <row r="21" spans="1:13" ht="15" customHeight="1">
      <c r="A21" s="1047" t="s">
        <v>733</v>
      </c>
      <c r="B21" s="1055">
        <v>-4306.26</v>
      </c>
      <c r="C21" s="1055">
        <v>-18244.25</v>
      </c>
      <c r="D21" s="1055">
        <v>-8176.2900000000009</v>
      </c>
      <c r="E21" s="1055">
        <v>-1176.6000000000004</v>
      </c>
      <c r="F21" s="1055">
        <v>9902.1800000000021</v>
      </c>
      <c r="G21" s="1030"/>
      <c r="H21" s="1030"/>
      <c r="I21" s="1030"/>
      <c r="J21" s="1030"/>
      <c r="K21" s="1030"/>
      <c r="L21" s="1030"/>
      <c r="M21" s="1030"/>
    </row>
    <row r="22" spans="1:13" ht="15" customHeight="1">
      <c r="A22" s="1559" t="s">
        <v>732</v>
      </c>
      <c r="B22" s="1560"/>
      <c r="C22" s="1560"/>
      <c r="D22" s="1560"/>
      <c r="E22" s="1560"/>
      <c r="F22" s="1561"/>
      <c r="G22" s="1030"/>
      <c r="H22" s="1043"/>
      <c r="I22" s="1030"/>
      <c r="J22" s="1030"/>
      <c r="K22" s="1030"/>
      <c r="L22" s="1030"/>
      <c r="M22" s="1030"/>
    </row>
    <row r="23" spans="1:13" ht="15" customHeight="1">
      <c r="A23" s="1049" t="s">
        <v>731</v>
      </c>
      <c r="B23" s="1056">
        <v>367157.1</v>
      </c>
      <c r="C23" s="1056">
        <v>365305.9</v>
      </c>
      <c r="D23" s="1056">
        <v>360296.8</v>
      </c>
      <c r="E23" s="1056">
        <v>361557.9</v>
      </c>
      <c r="F23" s="1056">
        <v>362792.7</v>
      </c>
      <c r="G23" s="1030"/>
      <c r="H23" s="1030"/>
      <c r="I23" s="1030"/>
      <c r="J23" s="1030"/>
      <c r="K23" s="1030"/>
      <c r="L23" s="1030"/>
      <c r="M23" s="1030"/>
    </row>
    <row r="24" spans="1:13" ht="15" customHeight="1">
      <c r="A24" s="1048" t="s">
        <v>730</v>
      </c>
      <c r="B24" s="1053">
        <v>66.86</v>
      </c>
      <c r="C24" s="1053">
        <v>68.459999999999994</v>
      </c>
      <c r="D24" s="1053">
        <v>67.95</v>
      </c>
      <c r="E24" s="1053">
        <v>68.2</v>
      </c>
      <c r="F24" s="1053">
        <v>68.78</v>
      </c>
      <c r="G24" s="1030"/>
      <c r="H24" s="1030"/>
      <c r="I24" s="1030"/>
      <c r="J24" s="1030"/>
      <c r="K24" s="1030"/>
      <c r="L24" s="1030"/>
      <c r="M24" s="1030"/>
    </row>
    <row r="25" spans="1:13" ht="15" customHeight="1">
      <c r="A25" s="1048" t="s">
        <v>729</v>
      </c>
      <c r="B25" s="1050">
        <v>72.91</v>
      </c>
      <c r="C25" s="1050">
        <v>72.39</v>
      </c>
      <c r="D25" s="1052">
        <v>71.62</v>
      </c>
      <c r="E25" s="1052">
        <v>72.75</v>
      </c>
      <c r="F25" s="1052">
        <v>76.040000000000006</v>
      </c>
      <c r="G25" s="1030"/>
      <c r="H25" s="1030"/>
      <c r="I25" s="1030"/>
      <c r="J25" s="1030"/>
      <c r="K25" s="1030"/>
      <c r="L25" s="1030"/>
      <c r="M25" s="1030"/>
    </row>
    <row r="26" spans="1:13" ht="15" customHeight="1">
      <c r="A26" s="1047" t="s">
        <v>728</v>
      </c>
      <c r="B26" s="1052">
        <v>5.35</v>
      </c>
      <c r="C26" s="1052">
        <v>3.67</v>
      </c>
      <c r="D26" s="1052">
        <v>4.4400000000000004</v>
      </c>
      <c r="E26" s="1052">
        <v>4.68</v>
      </c>
      <c r="F26" s="1052">
        <v>6.86</v>
      </c>
      <c r="G26" s="1030"/>
      <c r="H26" s="1030"/>
      <c r="I26" s="1030"/>
      <c r="J26" s="1030"/>
      <c r="K26" s="1030"/>
      <c r="L26" s="1030"/>
      <c r="M26" s="1030"/>
    </row>
    <row r="27" spans="1:13" ht="15" customHeight="1">
      <c r="A27" s="1559" t="s">
        <v>727</v>
      </c>
      <c r="B27" s="1560"/>
      <c r="C27" s="1560"/>
      <c r="D27" s="1560"/>
      <c r="E27" s="1560"/>
      <c r="F27" s="1561"/>
      <c r="G27" s="1030"/>
      <c r="H27" s="1043"/>
      <c r="I27" s="1030"/>
      <c r="J27" s="1030"/>
      <c r="K27" s="1030"/>
      <c r="L27" s="1030"/>
      <c r="M27" s="1030"/>
    </row>
    <row r="28" spans="1:13" ht="15" customHeight="1">
      <c r="A28" s="1049" t="s">
        <v>726</v>
      </c>
      <c r="B28" s="1051">
        <f>2761.5*100</f>
        <v>276150</v>
      </c>
      <c r="C28" s="1051">
        <f>4450*100</f>
        <v>445000</v>
      </c>
      <c r="D28" s="1051">
        <f>5020*100</f>
        <v>502000</v>
      </c>
      <c r="E28" s="1051">
        <f>5490*100</f>
        <v>549000</v>
      </c>
      <c r="F28" s="1051">
        <f>5820*100</f>
        <v>582000</v>
      </c>
      <c r="G28" s="1030"/>
      <c r="H28" s="1030"/>
      <c r="I28" s="1030"/>
      <c r="J28" s="1030"/>
      <c r="K28" s="1030"/>
      <c r="L28" s="1030"/>
      <c r="M28" s="1030"/>
    </row>
    <row r="29" spans="1:13" ht="15" customHeight="1">
      <c r="A29" s="1048" t="s">
        <v>725</v>
      </c>
      <c r="B29" s="1046">
        <v>182.9</v>
      </c>
      <c r="C29" s="1046">
        <v>183.1</v>
      </c>
      <c r="D29" s="1046">
        <v>182.8</v>
      </c>
      <c r="E29" s="1046">
        <v>184.6</v>
      </c>
      <c r="F29" s="1046">
        <v>185.5</v>
      </c>
      <c r="G29" s="1044" t="s">
        <v>717</v>
      </c>
      <c r="H29" s="1030"/>
      <c r="I29" s="1030"/>
      <c r="J29" s="1030"/>
      <c r="K29" s="1030"/>
      <c r="L29" s="1030"/>
      <c r="M29" s="1030"/>
    </row>
    <row r="30" spans="1:13" ht="15" customHeight="1">
      <c r="A30" s="1048" t="s">
        <v>724</v>
      </c>
      <c r="B30" s="1050">
        <v>131.4</v>
      </c>
      <c r="C30" s="1050">
        <v>131.19999999999999</v>
      </c>
      <c r="D30" s="1050">
        <v>130.4</v>
      </c>
      <c r="E30" s="1050">
        <v>130.30000000000001</v>
      </c>
      <c r="F30" s="1050">
        <v>130.6</v>
      </c>
      <c r="G30" s="1044"/>
      <c r="H30" s="1030"/>
      <c r="I30" s="1030"/>
      <c r="J30" s="1030"/>
      <c r="K30" s="1030"/>
      <c r="L30" s="1030"/>
      <c r="M30" s="1030"/>
    </row>
    <row r="31" spans="1:13" ht="15" customHeight="1">
      <c r="A31" s="1559" t="s">
        <v>723</v>
      </c>
      <c r="B31" s="1560"/>
      <c r="C31" s="1560"/>
      <c r="D31" s="1560"/>
      <c r="E31" s="1560"/>
      <c r="F31" s="1561"/>
      <c r="G31" s="1030"/>
      <c r="H31" s="1043"/>
      <c r="I31" s="1030"/>
      <c r="J31" s="1030"/>
      <c r="K31" s="1030"/>
      <c r="L31" s="1030"/>
      <c r="M31" s="1030"/>
    </row>
    <row r="32" spans="1:13" ht="15" customHeight="1">
      <c r="A32" s="1049" t="s">
        <v>722</v>
      </c>
      <c r="B32" s="1046">
        <v>178</v>
      </c>
      <c r="C32" s="1046">
        <v>175.8</v>
      </c>
      <c r="D32" s="1046">
        <v>183.5</v>
      </c>
      <c r="E32" s="1045">
        <v>191.3</v>
      </c>
      <c r="F32" s="1045" t="s">
        <v>718</v>
      </c>
      <c r="G32" s="1044" t="s">
        <v>717</v>
      </c>
      <c r="H32" s="1030"/>
      <c r="I32" s="1030"/>
      <c r="J32" s="1030"/>
      <c r="K32" s="1030"/>
      <c r="L32" s="1030"/>
      <c r="M32" s="1030"/>
    </row>
    <row r="33" spans="1:13" ht="15" customHeight="1">
      <c r="A33" s="1048" t="s">
        <v>721</v>
      </c>
      <c r="B33" s="1046">
        <v>129.4</v>
      </c>
      <c r="C33" s="1046">
        <v>135.9</v>
      </c>
      <c r="D33" s="1046">
        <v>144.5</v>
      </c>
      <c r="E33" s="1045">
        <v>146.1</v>
      </c>
      <c r="F33" s="1045" t="s">
        <v>718</v>
      </c>
      <c r="G33" s="1044" t="s">
        <v>717</v>
      </c>
      <c r="H33" s="1030"/>
      <c r="I33" s="1030"/>
      <c r="J33" s="1030"/>
      <c r="K33" s="1030"/>
      <c r="L33" s="1030"/>
      <c r="M33" s="1030"/>
    </row>
    <row r="34" spans="1:13" ht="15" customHeight="1">
      <c r="A34" s="1048" t="s">
        <v>720</v>
      </c>
      <c r="B34" s="1046">
        <v>183.6</v>
      </c>
      <c r="C34" s="1046">
        <v>181.2</v>
      </c>
      <c r="D34" s="1046">
        <v>189.3</v>
      </c>
      <c r="E34" s="1045">
        <v>199.2</v>
      </c>
      <c r="F34" s="1045" t="s">
        <v>718</v>
      </c>
      <c r="G34" s="1044" t="s">
        <v>717</v>
      </c>
      <c r="H34" s="1030"/>
      <c r="I34" s="1030"/>
      <c r="J34" s="1030"/>
      <c r="K34" s="1030"/>
      <c r="L34" s="1030"/>
      <c r="M34" s="1030"/>
    </row>
    <row r="35" spans="1:13" ht="15" customHeight="1">
      <c r="A35" s="1047" t="s">
        <v>719</v>
      </c>
      <c r="B35" s="1046">
        <v>203.9</v>
      </c>
      <c r="C35" s="1046">
        <v>191.2</v>
      </c>
      <c r="D35" s="1046">
        <v>194.7</v>
      </c>
      <c r="E35" s="1045">
        <v>195</v>
      </c>
      <c r="F35" s="1045" t="s">
        <v>718</v>
      </c>
      <c r="G35" s="1044" t="s">
        <v>717</v>
      </c>
      <c r="H35" s="1030"/>
      <c r="I35" s="1030"/>
      <c r="J35" s="1030"/>
      <c r="K35" s="1030"/>
      <c r="L35" s="1030"/>
      <c r="M35" s="1030"/>
    </row>
    <row r="36" spans="1:13" ht="15" customHeight="1">
      <c r="A36" s="1559" t="s">
        <v>716</v>
      </c>
      <c r="B36" s="1560"/>
      <c r="C36" s="1560"/>
      <c r="D36" s="1560"/>
      <c r="E36" s="1560"/>
      <c r="F36" s="1561"/>
      <c r="G36" s="1030"/>
      <c r="H36" s="1043"/>
      <c r="I36" s="1030"/>
      <c r="J36" s="1030"/>
      <c r="K36" s="1030"/>
      <c r="L36" s="1030"/>
      <c r="M36" s="1030"/>
    </row>
    <row r="37" spans="1:13" ht="15" customHeight="1">
      <c r="A37" s="1042" t="s">
        <v>715</v>
      </c>
      <c r="B37" s="1041">
        <v>23512.7</v>
      </c>
      <c r="C37" s="1041">
        <v>20009.580000000002</v>
      </c>
      <c r="D37" s="1041">
        <v>23884.97</v>
      </c>
      <c r="E37" s="1041">
        <v>22115.03</v>
      </c>
      <c r="F37" s="1041">
        <v>24490.27</v>
      </c>
      <c r="G37" s="1038" t="s">
        <v>713</v>
      </c>
      <c r="H37" s="1030"/>
      <c r="I37" s="1030"/>
      <c r="J37" s="1030"/>
      <c r="K37" s="1030"/>
      <c r="L37" s="1030"/>
      <c r="M37" s="1030"/>
    </row>
    <row r="38" spans="1:13" ht="15" customHeight="1">
      <c r="A38" s="1040" t="s">
        <v>714</v>
      </c>
      <c r="B38" s="1039">
        <v>31033.4</v>
      </c>
      <c r="C38" s="1039">
        <v>33018.449999999997</v>
      </c>
      <c r="D38" s="1039">
        <v>34254.32</v>
      </c>
      <c r="E38" s="1039">
        <v>31955.94</v>
      </c>
      <c r="F38" s="1039">
        <v>33386.57</v>
      </c>
      <c r="G38" s="1038" t="s">
        <v>713</v>
      </c>
      <c r="H38" s="1030"/>
      <c r="I38" s="1030"/>
      <c r="J38" s="1030"/>
      <c r="K38" s="1030"/>
      <c r="L38" s="1030"/>
      <c r="M38" s="1030"/>
    </row>
    <row r="39" spans="1:13" ht="15" customHeight="1">
      <c r="A39" s="1037" t="s">
        <v>712</v>
      </c>
      <c r="B39" s="1036">
        <f>B37-B38</f>
        <v>-7520.7000000000007</v>
      </c>
      <c r="C39" s="1036">
        <f>C37-C38</f>
        <v>-13008.869999999995</v>
      </c>
      <c r="D39" s="1036">
        <f>D37-D38</f>
        <v>-10369.349999999999</v>
      </c>
      <c r="E39" s="1036">
        <f>E37-E38</f>
        <v>-9840.91</v>
      </c>
      <c r="F39" s="1036">
        <f>F37-F38</f>
        <v>-8896.2999999999993</v>
      </c>
      <c r="G39" s="1036" t="e">
        <f t="shared" ref="G39:J39" si="0">G37-G38</f>
        <v>#VALUE!</v>
      </c>
      <c r="H39" s="1036">
        <f t="shared" si="0"/>
        <v>0</v>
      </c>
      <c r="I39" s="1036">
        <f t="shared" si="0"/>
        <v>0</v>
      </c>
      <c r="J39" s="1036">
        <f t="shared" si="0"/>
        <v>0</v>
      </c>
      <c r="K39" s="1030"/>
      <c r="L39" s="1030"/>
      <c r="M39" s="1030"/>
    </row>
    <row r="40" spans="1:13" s="1034" customFormat="1" ht="14.25" customHeight="1">
      <c r="A40" s="1562" t="s">
        <v>757</v>
      </c>
      <c r="B40" s="1562"/>
      <c r="C40" s="1562"/>
      <c r="D40" s="1562"/>
    </row>
    <row r="41" spans="1:13" s="1034" customFormat="1" ht="14.25" customHeight="1">
      <c r="A41" s="1562" t="s">
        <v>711</v>
      </c>
      <c r="B41" s="1562"/>
      <c r="C41" s="1562"/>
      <c r="D41" s="1562"/>
      <c r="E41" s="1562"/>
    </row>
    <row r="42" spans="1:13" s="1034" customFormat="1" ht="14.25" customHeight="1">
      <c r="A42" s="1144" t="s">
        <v>710</v>
      </c>
      <c r="B42" s="1144"/>
      <c r="C42" s="1144"/>
      <c r="D42" s="1144"/>
      <c r="E42" s="1144"/>
    </row>
    <row r="43" spans="1:13" s="1034" customFormat="1" ht="14.25" customHeight="1">
      <c r="A43" s="1035" t="s">
        <v>709</v>
      </c>
    </row>
    <row r="46" spans="1:13">
      <c r="B46" s="1033"/>
      <c r="C46" s="1033"/>
      <c r="D46" s="1033"/>
      <c r="E46" s="1032"/>
      <c r="F46" s="1032"/>
    </row>
    <row r="47" spans="1:13">
      <c r="B47" s="1033"/>
      <c r="C47" s="1033"/>
      <c r="D47" s="1033"/>
      <c r="E47" s="1032"/>
      <c r="F47" s="1032"/>
    </row>
    <row r="48" spans="1:13">
      <c r="B48" s="1033"/>
      <c r="C48" s="1033"/>
      <c r="D48" s="1033"/>
      <c r="E48" s="1032"/>
      <c r="F48" s="1032"/>
    </row>
  </sheetData>
  <mergeCells count="16">
    <mergeCell ref="A4:D4"/>
    <mergeCell ref="E4:F4"/>
    <mergeCell ref="E1:F1"/>
    <mergeCell ref="A2:D2"/>
    <mergeCell ref="E2:F2"/>
    <mergeCell ref="A3:D3"/>
    <mergeCell ref="E3:F3"/>
    <mergeCell ref="A36:F36"/>
    <mergeCell ref="A40:D40"/>
    <mergeCell ref="A41:E41"/>
    <mergeCell ref="A5:A6"/>
    <mergeCell ref="A12:F12"/>
    <mergeCell ref="A17:F17"/>
    <mergeCell ref="A22:F22"/>
    <mergeCell ref="A27:F27"/>
    <mergeCell ref="A31:F31"/>
  </mergeCells>
  <hyperlinks>
    <hyperlink ref="A14" location="_edn3" display="_edn3"/>
    <hyperlink ref="A22" location="_edn4" display="_edn4"/>
    <hyperlink ref="G32" r:id="rId1"/>
    <hyperlink ref="G33:G35" r:id="rId2" display="http://mospi.nic.in/"/>
    <hyperlink ref="G29" r:id="rId3"/>
  </hyperlinks>
  <pageMargins left="0.25" right="0.25" top="1" bottom="1" header="0.5" footer="0.5"/>
  <pageSetup scale="88" orientation="portrait" r:id="rId4"/>
  <headerFooter alignWithMargins="0"/>
</worksheet>
</file>

<file path=xl/worksheets/sheet8.xml><?xml version="1.0" encoding="utf-8"?>
<worksheet xmlns="http://schemas.openxmlformats.org/spreadsheetml/2006/main" xmlns:r="http://schemas.openxmlformats.org/officeDocument/2006/relationships">
  <sheetPr codeName="Sheet8">
    <tabColor rgb="FF92D050"/>
  </sheetPr>
  <dimension ref="A1:I32"/>
  <sheetViews>
    <sheetView topLeftCell="A16" zoomScaleSheetLayoutView="115" workbookViewId="0">
      <selection activeCell="A44" sqref="A44"/>
    </sheetView>
  </sheetViews>
  <sheetFormatPr defaultColWidth="9.140625" defaultRowHeight="12.75"/>
  <cols>
    <col min="1" max="1" width="26" style="84" customWidth="1"/>
    <col min="2" max="2" width="7.7109375" style="84" customWidth="1"/>
    <col min="3" max="3" width="8.5703125" style="84" customWidth="1"/>
    <col min="4" max="4" width="7.85546875" style="84" customWidth="1"/>
    <col min="5" max="5" width="9.140625" style="84"/>
    <col min="6" max="6" width="8.85546875" style="84" customWidth="1"/>
    <col min="7" max="13" width="10.85546875" style="84" customWidth="1"/>
    <col min="14" max="16384" width="9.140625" style="84"/>
  </cols>
  <sheetData>
    <row r="1" spans="1:9" s="77" customFormat="1" ht="31.5" customHeight="1">
      <c r="A1" s="1199" t="s">
        <v>5</v>
      </c>
      <c r="B1" s="1199"/>
      <c r="C1" s="1199"/>
      <c r="D1" s="1199"/>
      <c r="E1" s="1199"/>
    </row>
    <row r="2" spans="1:9" s="78" customFormat="1" ht="15.75" customHeight="1">
      <c r="A2" s="1200" t="s">
        <v>125</v>
      </c>
      <c r="B2" s="1202" t="s">
        <v>270</v>
      </c>
      <c r="C2" s="1203"/>
      <c r="D2" s="1204">
        <f>[1]Raw!$C$6</f>
        <v>42767</v>
      </c>
      <c r="E2" s="1205"/>
    </row>
    <row r="3" spans="1:9" s="80" customFormat="1" ht="30.75" customHeight="1">
      <c r="A3" s="1201"/>
      <c r="B3" s="1123" t="s">
        <v>120</v>
      </c>
      <c r="C3" s="79" t="s">
        <v>126</v>
      </c>
      <c r="D3" s="1123" t="s">
        <v>120</v>
      </c>
      <c r="E3" s="79" t="s">
        <v>126</v>
      </c>
    </row>
    <row r="4" spans="1:9">
      <c r="A4" s="81" t="s">
        <v>300</v>
      </c>
      <c r="B4" s="307">
        <v>2</v>
      </c>
      <c r="C4" s="307">
        <v>3059.19</v>
      </c>
      <c r="D4" s="307">
        <v>0</v>
      </c>
      <c r="E4" s="307">
        <v>0</v>
      </c>
      <c r="F4" s="82"/>
      <c r="G4" s="83"/>
      <c r="H4" s="83"/>
      <c r="I4" s="83"/>
    </row>
    <row r="5" spans="1:9" ht="12.75" customHeight="1">
      <c r="A5" s="85" t="s">
        <v>301</v>
      </c>
      <c r="B5" s="308">
        <v>1</v>
      </c>
      <c r="C5" s="308">
        <v>1161.73</v>
      </c>
      <c r="D5" s="308">
        <v>0</v>
      </c>
      <c r="E5" s="308">
        <v>0</v>
      </c>
      <c r="F5" s="82"/>
      <c r="G5" s="83"/>
      <c r="H5" s="83"/>
      <c r="I5" s="83"/>
    </row>
    <row r="6" spans="1:9">
      <c r="A6" s="85" t="s">
        <v>302</v>
      </c>
      <c r="B6" s="308">
        <v>17</v>
      </c>
      <c r="C6" s="308">
        <v>34437.299999999996</v>
      </c>
      <c r="D6" s="308">
        <v>2</v>
      </c>
      <c r="E6" s="308">
        <v>1962.77</v>
      </c>
      <c r="F6" s="82"/>
      <c r="G6" s="83"/>
      <c r="H6" s="83"/>
      <c r="I6" s="83"/>
    </row>
    <row r="7" spans="1:9">
      <c r="A7" s="85" t="s">
        <v>127</v>
      </c>
      <c r="B7" s="308">
        <v>10</v>
      </c>
      <c r="C7" s="308">
        <v>927.54</v>
      </c>
      <c r="D7" s="308">
        <v>2</v>
      </c>
      <c r="E7" s="308">
        <v>386.61</v>
      </c>
      <c r="F7" s="82"/>
      <c r="G7" s="83"/>
      <c r="H7" s="83"/>
      <c r="I7" s="83"/>
    </row>
    <row r="8" spans="1:9">
      <c r="A8" s="85" t="s">
        <v>128</v>
      </c>
      <c r="B8" s="308">
        <v>6</v>
      </c>
      <c r="C8" s="308">
        <v>466.29</v>
      </c>
      <c r="D8" s="308">
        <v>0</v>
      </c>
      <c r="E8" s="308">
        <v>0</v>
      </c>
      <c r="F8" s="82"/>
      <c r="G8" s="83"/>
      <c r="H8" s="83"/>
      <c r="I8" s="83"/>
    </row>
    <row r="9" spans="1:9">
      <c r="A9" s="85" t="s">
        <v>303</v>
      </c>
      <c r="B9" s="308">
        <v>2</v>
      </c>
      <c r="C9" s="308">
        <v>406</v>
      </c>
      <c r="D9" s="308">
        <v>0</v>
      </c>
      <c r="E9" s="308">
        <v>0</v>
      </c>
      <c r="F9" s="82"/>
      <c r="G9" s="83"/>
      <c r="H9" s="83"/>
      <c r="I9" s="83"/>
    </row>
    <row r="10" spans="1:9">
      <c r="A10" s="85" t="s">
        <v>304</v>
      </c>
      <c r="B10" s="308">
        <v>2</v>
      </c>
      <c r="C10" s="308">
        <v>27.770000000000003</v>
      </c>
      <c r="D10" s="308">
        <v>1</v>
      </c>
      <c r="E10" s="308">
        <v>22.01</v>
      </c>
      <c r="F10" s="82"/>
      <c r="G10" s="83"/>
      <c r="H10" s="83"/>
      <c r="I10" s="83"/>
    </row>
    <row r="11" spans="1:9">
      <c r="A11" s="85" t="s">
        <v>130</v>
      </c>
      <c r="B11" s="308">
        <v>4</v>
      </c>
      <c r="C11" s="308">
        <v>901.56000000000006</v>
      </c>
      <c r="D11" s="308">
        <v>0</v>
      </c>
      <c r="E11" s="308">
        <v>0</v>
      </c>
      <c r="F11" s="82"/>
      <c r="G11" s="83"/>
      <c r="H11" s="83"/>
      <c r="I11" s="83"/>
    </row>
    <row r="12" spans="1:9">
      <c r="A12" s="85" t="s">
        <v>129</v>
      </c>
      <c r="B12" s="308">
        <v>2</v>
      </c>
      <c r="C12" s="308">
        <v>510.11</v>
      </c>
      <c r="D12" s="308">
        <v>0</v>
      </c>
      <c r="E12" s="308">
        <v>0</v>
      </c>
      <c r="F12" s="82"/>
      <c r="G12" s="83"/>
      <c r="H12" s="83"/>
      <c r="I12" s="83"/>
    </row>
    <row r="13" spans="1:9">
      <c r="A13" s="85" t="s">
        <v>131</v>
      </c>
      <c r="B13" s="308">
        <v>1</v>
      </c>
      <c r="C13" s="308">
        <v>2.52</v>
      </c>
      <c r="D13" s="308">
        <v>0</v>
      </c>
      <c r="E13" s="308">
        <v>0</v>
      </c>
      <c r="F13" s="82"/>
      <c r="G13" s="83"/>
      <c r="H13" s="83"/>
      <c r="I13" s="83"/>
    </row>
    <row r="14" spans="1:9">
      <c r="A14" s="85" t="s">
        <v>305</v>
      </c>
      <c r="B14" s="308">
        <v>2</v>
      </c>
      <c r="C14" s="308">
        <v>1026.99</v>
      </c>
      <c r="D14" s="308">
        <v>1</v>
      </c>
      <c r="E14" s="308">
        <v>26.99</v>
      </c>
      <c r="F14" s="82"/>
      <c r="G14" s="83"/>
      <c r="H14" s="83"/>
      <c r="I14" s="83"/>
    </row>
    <row r="15" spans="1:9">
      <c r="A15" s="85" t="s">
        <v>132</v>
      </c>
      <c r="B15" s="308">
        <v>3</v>
      </c>
      <c r="C15" s="308">
        <v>1869.6399999999999</v>
      </c>
      <c r="D15" s="308">
        <v>1</v>
      </c>
      <c r="E15" s="308">
        <v>6.6</v>
      </c>
      <c r="F15" s="82"/>
      <c r="G15" s="83"/>
      <c r="H15" s="83"/>
      <c r="I15" s="83"/>
    </row>
    <row r="16" spans="1:9">
      <c r="A16" s="85" t="s">
        <v>306</v>
      </c>
      <c r="B16" s="308">
        <v>4</v>
      </c>
      <c r="C16" s="308">
        <v>1355.75</v>
      </c>
      <c r="D16" s="308">
        <v>0</v>
      </c>
      <c r="E16" s="308">
        <v>0</v>
      </c>
      <c r="F16" s="82"/>
      <c r="G16" s="83"/>
      <c r="H16" s="83"/>
      <c r="I16" s="83"/>
    </row>
    <row r="17" spans="1:9">
      <c r="A17" s="85" t="s">
        <v>307</v>
      </c>
      <c r="B17" s="308">
        <v>0</v>
      </c>
      <c r="C17" s="308">
        <v>0</v>
      </c>
      <c r="D17" s="308">
        <v>0</v>
      </c>
      <c r="E17" s="308">
        <v>0</v>
      </c>
      <c r="F17" s="82"/>
      <c r="G17" s="83"/>
      <c r="H17" s="83"/>
      <c r="I17" s="83"/>
    </row>
    <row r="18" spans="1:9">
      <c r="A18" s="85" t="s">
        <v>308</v>
      </c>
      <c r="B18" s="308">
        <v>1</v>
      </c>
      <c r="C18" s="308">
        <v>1236.3699999999999</v>
      </c>
      <c r="D18" s="308">
        <v>0</v>
      </c>
      <c r="E18" s="308">
        <v>0</v>
      </c>
      <c r="F18" s="82"/>
      <c r="G18" s="83"/>
      <c r="H18" s="83"/>
      <c r="I18" s="83"/>
    </row>
    <row r="19" spans="1:9">
      <c r="A19" s="85" t="s">
        <v>309</v>
      </c>
      <c r="B19" s="308">
        <v>27</v>
      </c>
      <c r="C19" s="308">
        <v>1272.6699999999998</v>
      </c>
      <c r="D19" s="308">
        <v>3</v>
      </c>
      <c r="E19" s="308">
        <v>34.130000000000003</v>
      </c>
      <c r="F19" s="82"/>
      <c r="G19" s="83"/>
      <c r="H19" s="83"/>
      <c r="I19" s="83"/>
    </row>
    <row r="20" spans="1:9">
      <c r="A20" s="85" t="s">
        <v>310</v>
      </c>
      <c r="B20" s="308">
        <v>2</v>
      </c>
      <c r="C20" s="308">
        <v>659.15</v>
      </c>
      <c r="D20" s="308">
        <v>0</v>
      </c>
      <c r="E20" s="308">
        <v>0</v>
      </c>
      <c r="F20" s="82"/>
      <c r="G20" s="83"/>
      <c r="H20" s="83"/>
      <c r="I20" s="83"/>
    </row>
    <row r="21" spans="1:9">
      <c r="A21" s="85" t="s">
        <v>133</v>
      </c>
      <c r="B21" s="308">
        <v>1</v>
      </c>
      <c r="C21" s="308">
        <v>11.22</v>
      </c>
      <c r="D21" s="308">
        <v>0</v>
      </c>
      <c r="E21" s="308">
        <v>0</v>
      </c>
      <c r="F21" s="82"/>
      <c r="G21" s="83"/>
      <c r="H21" s="83"/>
      <c r="I21" s="83"/>
    </row>
    <row r="22" spans="1:9">
      <c r="A22" s="85" t="s">
        <v>134</v>
      </c>
      <c r="B22" s="308">
        <v>13</v>
      </c>
      <c r="C22" s="308">
        <v>832.8900000000001</v>
      </c>
      <c r="D22" s="308">
        <v>0</v>
      </c>
      <c r="E22" s="308">
        <v>0</v>
      </c>
      <c r="F22" s="82"/>
      <c r="G22" s="83"/>
      <c r="H22" s="83"/>
      <c r="I22" s="83"/>
    </row>
    <row r="23" spans="1:9">
      <c r="A23" s="85" t="s">
        <v>316</v>
      </c>
      <c r="B23" s="308">
        <v>1</v>
      </c>
      <c r="C23" s="308">
        <v>3.58</v>
      </c>
      <c r="D23" s="308">
        <v>0</v>
      </c>
      <c r="E23" s="308">
        <v>0</v>
      </c>
      <c r="F23" s="82"/>
      <c r="G23" s="83"/>
      <c r="H23" s="83"/>
      <c r="I23" s="83"/>
    </row>
    <row r="24" spans="1:9" ht="13.5" customHeight="1">
      <c r="A24" s="85" t="s">
        <v>317</v>
      </c>
      <c r="B24" s="308">
        <v>1</v>
      </c>
      <c r="C24" s="308">
        <v>1038.8800000000001</v>
      </c>
      <c r="D24" s="308">
        <v>0</v>
      </c>
      <c r="E24" s="308">
        <v>0</v>
      </c>
      <c r="F24" s="82"/>
      <c r="G24" s="83"/>
      <c r="H24" s="83"/>
      <c r="I24" s="83"/>
    </row>
    <row r="25" spans="1:9" ht="13.5" customHeight="1">
      <c r="A25" s="85" t="s">
        <v>377</v>
      </c>
      <c r="B25" s="314">
        <v>1</v>
      </c>
      <c r="C25" s="314">
        <v>6056.79</v>
      </c>
      <c r="D25" s="314">
        <v>0</v>
      </c>
      <c r="E25" s="315">
        <v>0</v>
      </c>
      <c r="F25" s="82"/>
      <c r="G25" s="83"/>
      <c r="H25" s="83"/>
      <c r="I25" s="83"/>
    </row>
    <row r="26" spans="1:9" s="88" customFormat="1">
      <c r="A26" s="86" t="s">
        <v>102</v>
      </c>
      <c r="B26" s="87">
        <v>103</v>
      </c>
      <c r="C26" s="87">
        <v>57263.939999999988</v>
      </c>
      <c r="D26" s="87">
        <v>10</v>
      </c>
      <c r="E26" s="87">
        <v>2439.11</v>
      </c>
      <c r="F26" s="1171"/>
      <c r="G26" s="83"/>
      <c r="H26" s="83"/>
    </row>
    <row r="27" spans="1:9">
      <c r="A27" s="89"/>
    </row>
    <row r="28" spans="1:9" s="309" customFormat="1" ht="15" customHeight="1">
      <c r="A28" s="1131" t="str">
        <f>'6'!A19</f>
        <v>$ indicates as on February 28, 2017</v>
      </c>
    </row>
    <row r="29" spans="1:9" ht="12" customHeight="1">
      <c r="A29" s="1135" t="s">
        <v>90</v>
      </c>
    </row>
    <row r="30" spans="1:9">
      <c r="A30" s="89"/>
    </row>
    <row r="31" spans="1:9" ht="14.25" customHeight="1"/>
    <row r="32" spans="1:9" ht="14.25" customHeight="1"/>
  </sheetData>
  <mergeCells count="4">
    <mergeCell ref="A1:E1"/>
    <mergeCell ref="A2:A3"/>
    <mergeCell ref="B2:C2"/>
    <mergeCell ref="D2:E2"/>
  </mergeCells>
  <pageMargins left="0.75" right="0.75" top="1" bottom="1" header="0.5" footer="0.5"/>
  <pageSetup scale="90" orientation="portrait" r:id="rId1"/>
  <headerFooter alignWithMargins="0"/>
</worksheet>
</file>

<file path=xl/worksheets/sheet9.xml><?xml version="1.0" encoding="utf-8"?>
<worksheet xmlns="http://schemas.openxmlformats.org/spreadsheetml/2006/main" xmlns:r="http://schemas.openxmlformats.org/officeDocument/2006/relationships">
  <sheetPr codeName="Sheet9">
    <tabColor rgb="FF92D050"/>
  </sheetPr>
  <dimension ref="A1:AE20"/>
  <sheetViews>
    <sheetView zoomScaleSheetLayoutView="100" workbookViewId="0">
      <selection activeCell="K22" sqref="K22"/>
    </sheetView>
  </sheetViews>
  <sheetFormatPr defaultColWidth="9.140625" defaultRowHeight="12.75"/>
  <cols>
    <col min="1" max="1" width="7.42578125" style="101" customWidth="1"/>
    <col min="2" max="2" width="6.7109375" style="101" customWidth="1"/>
    <col min="3" max="3" width="8.140625" style="101" customWidth="1"/>
    <col min="4" max="4" width="6.28515625" style="101" customWidth="1"/>
    <col min="5" max="5" width="8.140625" style="101" customWidth="1"/>
    <col min="6" max="6" width="6.140625" style="101" customWidth="1"/>
    <col min="7" max="7" width="8.42578125" style="101" customWidth="1"/>
    <col min="8" max="8" width="6" style="101" customWidth="1"/>
    <col min="9" max="9" width="8" style="101" customWidth="1"/>
    <col min="10" max="10" width="6.7109375" style="101" customWidth="1"/>
    <col min="11" max="11" width="8" style="101" customWidth="1"/>
    <col min="12" max="12" width="6.140625" style="101" customWidth="1"/>
    <col min="13" max="13" width="8.28515625" style="101" customWidth="1"/>
    <col min="14" max="14" width="6.140625" style="101" customWidth="1"/>
    <col min="15" max="15" width="8.42578125" style="101" customWidth="1"/>
    <col min="16" max="16" width="9.140625" style="101"/>
    <col min="17" max="17" width="9.5703125" style="101" bestFit="1" customWidth="1"/>
    <col min="18" max="18" width="9.28515625" style="101" bestFit="1" customWidth="1"/>
    <col min="19" max="19" width="9.5703125" style="101" bestFit="1" customWidth="1"/>
    <col min="20" max="20" width="9.28515625" style="101" bestFit="1" customWidth="1"/>
    <col min="21" max="21" width="9.5703125" style="101" bestFit="1" customWidth="1"/>
    <col min="22" max="26" width="9.28515625" style="101" bestFit="1" customWidth="1"/>
    <col min="27" max="27" width="9.5703125" style="101" bestFit="1" customWidth="1"/>
    <col min="28" max="28" width="9.28515625" style="101" bestFit="1" customWidth="1"/>
    <col min="29" max="29" width="9.5703125" style="101" bestFit="1" customWidth="1"/>
    <col min="30" max="31" width="9.28515625" style="101" bestFit="1" customWidth="1"/>
    <col min="32" max="16384" width="9.140625" style="101"/>
  </cols>
  <sheetData>
    <row r="1" spans="1:31" s="90" customFormat="1" ht="18.75" customHeight="1">
      <c r="A1" s="1207" t="str">
        <f>Tables!A9</f>
        <v xml:space="preserve">Table 8: Sector-wise and Region-wise Distribution of Capital Mobilised through Public and Rights Issues </v>
      </c>
      <c r="B1" s="1207"/>
      <c r="C1" s="1207"/>
      <c r="D1" s="1207"/>
      <c r="E1" s="1207"/>
      <c r="F1" s="1207"/>
      <c r="G1" s="1207"/>
      <c r="H1" s="1207"/>
      <c r="I1" s="1207"/>
      <c r="J1" s="1207"/>
      <c r="K1" s="1207"/>
      <c r="L1" s="1207"/>
      <c r="M1" s="1207"/>
      <c r="N1" s="1207"/>
      <c r="O1" s="1207"/>
    </row>
    <row r="2" spans="1:31" s="316" customFormat="1" ht="14.25" customHeight="1">
      <c r="A2" s="1208" t="s">
        <v>136</v>
      </c>
      <c r="B2" s="1211" t="s">
        <v>137</v>
      </c>
      <c r="C2" s="1212"/>
      <c r="D2" s="1194" t="s">
        <v>138</v>
      </c>
      <c r="E2" s="1194"/>
      <c r="F2" s="1194"/>
      <c r="G2" s="1194"/>
      <c r="H2" s="1215" t="s">
        <v>139</v>
      </c>
      <c r="I2" s="1216"/>
      <c r="J2" s="1216"/>
      <c r="K2" s="1216"/>
      <c r="L2" s="1216"/>
      <c r="M2" s="1216"/>
      <c r="N2" s="1216"/>
      <c r="O2" s="1217"/>
    </row>
    <row r="3" spans="1:31" s="48" customFormat="1" ht="13.5" customHeight="1">
      <c r="A3" s="1209"/>
      <c r="B3" s="1213"/>
      <c r="C3" s="1214"/>
      <c r="D3" s="1206" t="s">
        <v>140</v>
      </c>
      <c r="E3" s="1206"/>
      <c r="F3" s="1206" t="s">
        <v>141</v>
      </c>
      <c r="G3" s="1206"/>
      <c r="H3" s="1206" t="s">
        <v>142</v>
      </c>
      <c r="I3" s="1206"/>
      <c r="J3" s="1206" t="s">
        <v>143</v>
      </c>
      <c r="K3" s="1206"/>
      <c r="L3" s="1206" t="s">
        <v>144</v>
      </c>
      <c r="M3" s="1206"/>
      <c r="N3" s="1206" t="s">
        <v>145</v>
      </c>
      <c r="O3" s="1206"/>
    </row>
    <row r="4" spans="1:31" s="91" customFormat="1" ht="32.25" customHeight="1">
      <c r="A4" s="1210"/>
      <c r="B4" s="1123" t="s">
        <v>122</v>
      </c>
      <c r="C4" s="79" t="s">
        <v>126</v>
      </c>
      <c r="D4" s="1123" t="s">
        <v>122</v>
      </c>
      <c r="E4" s="79" t="s">
        <v>126</v>
      </c>
      <c r="F4" s="1123" t="s">
        <v>122</v>
      </c>
      <c r="G4" s="79" t="s">
        <v>126</v>
      </c>
      <c r="H4" s="1123" t="s">
        <v>122</v>
      </c>
      <c r="I4" s="79" t="s">
        <v>126</v>
      </c>
      <c r="J4" s="1123" t="s">
        <v>122</v>
      </c>
      <c r="K4" s="79" t="s">
        <v>126</v>
      </c>
      <c r="L4" s="1123" t="s">
        <v>122</v>
      </c>
      <c r="M4" s="79" t="s">
        <v>126</v>
      </c>
      <c r="N4" s="1123" t="s">
        <v>122</v>
      </c>
      <c r="O4" s="79" t="s">
        <v>126</v>
      </c>
    </row>
    <row r="5" spans="1:31" s="93" customFormat="1" ht="17.25" customHeight="1">
      <c r="A5" s="43" t="s">
        <v>269</v>
      </c>
      <c r="B5" s="92">
        <v>108</v>
      </c>
      <c r="C5" s="92">
        <v>58166.240000000005</v>
      </c>
      <c r="D5" s="92">
        <v>87</v>
      </c>
      <c r="E5" s="92">
        <v>24053.860000000004</v>
      </c>
      <c r="F5" s="92">
        <v>21</v>
      </c>
      <c r="G5" s="92">
        <v>34112.380000000005</v>
      </c>
      <c r="H5" s="92">
        <v>22</v>
      </c>
      <c r="I5" s="92">
        <v>32379.82</v>
      </c>
      <c r="J5" s="92">
        <v>4</v>
      </c>
      <c r="K5" s="92">
        <v>583.89</v>
      </c>
      <c r="L5" s="92">
        <v>60</v>
      </c>
      <c r="M5" s="92">
        <v>18779.75</v>
      </c>
      <c r="N5" s="92">
        <v>22</v>
      </c>
      <c r="O5" s="92">
        <v>6425.35</v>
      </c>
      <c r="Q5" s="64"/>
      <c r="R5" s="64"/>
      <c r="S5" s="64"/>
      <c r="T5" s="64"/>
      <c r="U5" s="64"/>
      <c r="V5" s="64"/>
      <c r="W5" s="64"/>
      <c r="X5" s="64"/>
      <c r="Y5" s="64"/>
      <c r="Z5" s="64"/>
      <c r="AA5" s="64"/>
      <c r="AB5" s="64"/>
      <c r="AC5" s="64"/>
      <c r="AD5" s="64"/>
      <c r="AE5" s="64"/>
    </row>
    <row r="6" spans="1:31" s="93" customFormat="1" ht="17.25" customHeight="1">
      <c r="A6" s="43" t="s">
        <v>270</v>
      </c>
      <c r="B6" s="92">
        <f t="shared" ref="B6:O6" si="0">SUM(B7:B17)</f>
        <v>103</v>
      </c>
      <c r="C6" s="92">
        <f t="shared" si="0"/>
        <v>57263.94</v>
      </c>
      <c r="D6" s="92">
        <f t="shared" si="0"/>
        <v>88</v>
      </c>
      <c r="E6" s="92">
        <f t="shared" si="0"/>
        <v>27910.369999999995</v>
      </c>
      <c r="F6" s="92">
        <f t="shared" si="0"/>
        <v>15</v>
      </c>
      <c r="G6" s="92">
        <f t="shared" si="0"/>
        <v>29353.57</v>
      </c>
      <c r="H6" s="92">
        <f t="shared" si="0"/>
        <v>16</v>
      </c>
      <c r="I6" s="92">
        <f t="shared" si="0"/>
        <v>5191.05</v>
      </c>
      <c r="J6" s="92">
        <f t="shared" si="0"/>
        <v>6</v>
      </c>
      <c r="K6" s="92">
        <f t="shared" si="0"/>
        <v>1220.56</v>
      </c>
      <c r="L6" s="92">
        <f t="shared" si="0"/>
        <v>60</v>
      </c>
      <c r="M6" s="92">
        <f t="shared" si="0"/>
        <v>41692.97</v>
      </c>
      <c r="N6" s="92">
        <f t="shared" si="0"/>
        <v>21</v>
      </c>
      <c r="O6" s="92">
        <f t="shared" si="0"/>
        <v>9159.36</v>
      </c>
      <c r="Q6" s="64"/>
      <c r="R6" s="64"/>
      <c r="S6" s="64"/>
      <c r="T6" s="64"/>
      <c r="U6" s="64"/>
      <c r="V6" s="64"/>
      <c r="W6" s="64"/>
      <c r="X6" s="64"/>
      <c r="Y6" s="64"/>
      <c r="Z6" s="64"/>
      <c r="AA6" s="64"/>
      <c r="AB6" s="64"/>
      <c r="AC6" s="64"/>
      <c r="AD6" s="64"/>
      <c r="AE6" s="64"/>
    </row>
    <row r="7" spans="1:31" s="93" customFormat="1" ht="17.25" customHeight="1">
      <c r="A7" s="46">
        <v>42474</v>
      </c>
      <c r="B7" s="94">
        <f t="shared" ref="B7:C11" si="1">SUM(D7,F7)</f>
        <v>5</v>
      </c>
      <c r="C7" s="94">
        <f t="shared" si="1"/>
        <v>3571.9</v>
      </c>
      <c r="D7" s="94">
        <v>5</v>
      </c>
      <c r="E7" s="94">
        <v>3571.9</v>
      </c>
      <c r="F7" s="94">
        <v>0</v>
      </c>
      <c r="G7" s="94">
        <v>0</v>
      </c>
      <c r="H7" s="94">
        <v>0</v>
      </c>
      <c r="I7" s="94">
        <v>0</v>
      </c>
      <c r="J7" s="94">
        <v>0</v>
      </c>
      <c r="K7" s="94">
        <v>0</v>
      </c>
      <c r="L7" s="94">
        <v>3</v>
      </c>
      <c r="M7" s="94">
        <v>512.71</v>
      </c>
      <c r="N7" s="94">
        <v>2</v>
      </c>
      <c r="O7" s="94">
        <v>3059.19</v>
      </c>
      <c r="Q7" s="95"/>
      <c r="R7" s="95"/>
      <c r="S7" s="95"/>
      <c r="T7" s="95"/>
      <c r="U7" s="95"/>
      <c r="V7" s="95"/>
      <c r="W7" s="95"/>
      <c r="X7" s="95"/>
      <c r="Y7" s="95"/>
      <c r="Z7" s="95"/>
      <c r="AA7" s="95"/>
      <c r="AB7" s="95"/>
      <c r="AC7" s="95"/>
      <c r="AD7" s="95"/>
      <c r="AE7" s="95"/>
    </row>
    <row r="8" spans="1:31" s="93" customFormat="1" ht="17.25" customHeight="1">
      <c r="A8" s="46">
        <v>42504</v>
      </c>
      <c r="B8" s="94">
        <f t="shared" si="1"/>
        <v>8</v>
      </c>
      <c r="C8" s="94">
        <f t="shared" si="1"/>
        <v>1746.1100000000001</v>
      </c>
      <c r="D8" s="94">
        <v>5</v>
      </c>
      <c r="E8" s="94">
        <v>846.73</v>
      </c>
      <c r="F8" s="94">
        <v>3</v>
      </c>
      <c r="G8" s="94">
        <v>899.38</v>
      </c>
      <c r="H8" s="94">
        <v>0</v>
      </c>
      <c r="I8" s="94">
        <v>0</v>
      </c>
      <c r="J8" s="94">
        <v>0</v>
      </c>
      <c r="K8" s="94">
        <v>0</v>
      </c>
      <c r="L8" s="94">
        <v>4</v>
      </c>
      <c r="M8" s="94">
        <v>771.73</v>
      </c>
      <c r="N8" s="94">
        <v>4</v>
      </c>
      <c r="O8" s="94">
        <v>974.38</v>
      </c>
      <c r="Q8" s="95"/>
      <c r="R8" s="95"/>
      <c r="S8" s="95"/>
      <c r="T8" s="95"/>
      <c r="U8" s="95"/>
      <c r="V8" s="95"/>
      <c r="W8" s="95"/>
      <c r="X8" s="95"/>
      <c r="Y8" s="95"/>
      <c r="Z8" s="95"/>
      <c r="AA8" s="95"/>
      <c r="AB8" s="95"/>
      <c r="AC8" s="95"/>
      <c r="AD8" s="95"/>
      <c r="AE8" s="95"/>
    </row>
    <row r="9" spans="1:31" s="93" customFormat="1" ht="17.25" customHeight="1">
      <c r="A9" s="46">
        <v>42535</v>
      </c>
      <c r="B9" s="94">
        <f t="shared" si="1"/>
        <v>11</v>
      </c>
      <c r="C9" s="94">
        <f t="shared" si="1"/>
        <v>2518.44</v>
      </c>
      <c r="D9" s="94">
        <v>10</v>
      </c>
      <c r="E9" s="94">
        <v>1518.44</v>
      </c>
      <c r="F9" s="94">
        <v>1</v>
      </c>
      <c r="G9" s="94">
        <v>1000</v>
      </c>
      <c r="H9" s="94">
        <v>2</v>
      </c>
      <c r="I9" s="94">
        <v>13.87</v>
      </c>
      <c r="J9" s="94">
        <v>0</v>
      </c>
      <c r="K9" s="94">
        <v>0</v>
      </c>
      <c r="L9" s="94">
        <v>7</v>
      </c>
      <c r="M9" s="94">
        <f>1100.99+1000</f>
        <v>2100.9899999999998</v>
      </c>
      <c r="N9" s="94">
        <v>2</v>
      </c>
      <c r="O9" s="94">
        <v>403.58</v>
      </c>
      <c r="Q9" s="95"/>
      <c r="R9" s="95"/>
      <c r="S9" s="95"/>
      <c r="T9" s="95"/>
      <c r="U9" s="95"/>
      <c r="V9" s="95"/>
      <c r="W9" s="95"/>
      <c r="X9" s="95"/>
      <c r="Y9" s="95"/>
      <c r="Z9" s="95"/>
      <c r="AA9" s="95"/>
      <c r="AB9" s="95"/>
      <c r="AC9" s="95"/>
      <c r="AD9" s="95"/>
      <c r="AE9" s="95"/>
    </row>
    <row r="10" spans="1:31" s="93" customFormat="1" ht="17.25" customHeight="1">
      <c r="A10" s="46">
        <v>42552</v>
      </c>
      <c r="B10" s="94">
        <f t="shared" si="1"/>
        <v>4</v>
      </c>
      <c r="C10" s="94">
        <f t="shared" si="1"/>
        <v>2159.08</v>
      </c>
      <c r="D10" s="94">
        <v>3</v>
      </c>
      <c r="E10" s="94">
        <v>1659.08</v>
      </c>
      <c r="F10" s="94">
        <v>1</v>
      </c>
      <c r="G10" s="94">
        <v>500</v>
      </c>
      <c r="H10" s="94">
        <v>0</v>
      </c>
      <c r="I10" s="94">
        <v>0</v>
      </c>
      <c r="J10" s="94">
        <v>0</v>
      </c>
      <c r="K10" s="94">
        <v>0</v>
      </c>
      <c r="L10" s="94">
        <v>4</v>
      </c>
      <c r="M10" s="94">
        <v>2159.0799999999995</v>
      </c>
      <c r="N10" s="94">
        <v>0</v>
      </c>
      <c r="O10" s="94">
        <v>0</v>
      </c>
      <c r="Q10" s="95"/>
      <c r="R10" s="95"/>
      <c r="S10" s="95"/>
      <c r="T10" s="95"/>
      <c r="U10" s="95"/>
      <c r="V10" s="95"/>
      <c r="W10" s="95"/>
      <c r="X10" s="95"/>
      <c r="Y10" s="95"/>
      <c r="Z10" s="95"/>
      <c r="AA10" s="95"/>
      <c r="AB10" s="95"/>
      <c r="AC10" s="95"/>
      <c r="AD10" s="95"/>
      <c r="AE10" s="95"/>
    </row>
    <row r="11" spans="1:31" s="93" customFormat="1" ht="17.25" customHeight="1">
      <c r="A11" s="46">
        <v>42583</v>
      </c>
      <c r="B11" s="94">
        <f t="shared" si="1"/>
        <v>10</v>
      </c>
      <c r="C11" s="94">
        <f t="shared" si="1"/>
        <v>16636.38</v>
      </c>
      <c r="D11" s="94">
        <v>8</v>
      </c>
      <c r="E11" s="94">
        <v>2636.38</v>
      </c>
      <c r="F11" s="94">
        <v>2</v>
      </c>
      <c r="G11" s="94">
        <v>14000</v>
      </c>
      <c r="H11" s="94">
        <v>0</v>
      </c>
      <c r="I11" s="94">
        <v>0</v>
      </c>
      <c r="J11" s="94">
        <v>0</v>
      </c>
      <c r="K11" s="94">
        <v>0</v>
      </c>
      <c r="L11" s="94">
        <v>9</v>
      </c>
      <c r="M11" s="94">
        <v>16397.260000000002</v>
      </c>
      <c r="N11" s="94">
        <v>1</v>
      </c>
      <c r="O11" s="94">
        <v>239.12</v>
      </c>
      <c r="Q11" s="95"/>
      <c r="R11" s="95"/>
      <c r="S11" s="95"/>
      <c r="T11" s="95"/>
      <c r="U11" s="95"/>
      <c r="V11" s="95"/>
      <c r="W11" s="95"/>
      <c r="X11" s="95"/>
      <c r="Y11" s="95"/>
      <c r="Z11" s="95"/>
      <c r="AA11" s="95"/>
      <c r="AB11" s="95"/>
      <c r="AC11" s="95"/>
      <c r="AD11" s="95"/>
      <c r="AE11" s="95"/>
    </row>
    <row r="12" spans="1:31" s="93" customFormat="1" ht="17.25" customHeight="1">
      <c r="A12" s="46">
        <v>42614</v>
      </c>
      <c r="B12" s="94">
        <v>32</v>
      </c>
      <c r="C12" s="94">
        <v>15196.14</v>
      </c>
      <c r="D12" s="94">
        <v>29</v>
      </c>
      <c r="E12" s="94">
        <v>7702.99</v>
      </c>
      <c r="F12" s="94">
        <v>3</v>
      </c>
      <c r="G12" s="94">
        <v>7493.15</v>
      </c>
      <c r="H12" s="94">
        <v>7</v>
      </c>
      <c r="I12" s="94">
        <v>520.96</v>
      </c>
      <c r="J12" s="94">
        <v>3</v>
      </c>
      <c r="K12" s="94">
        <v>309.69999999999982</v>
      </c>
      <c r="L12" s="94">
        <v>19</v>
      </c>
      <c r="M12" s="94">
        <v>14143.060000000001</v>
      </c>
      <c r="N12" s="94">
        <v>3</v>
      </c>
      <c r="O12" s="94">
        <v>222.42</v>
      </c>
      <c r="Q12" s="95"/>
      <c r="R12" s="95"/>
      <c r="S12" s="95"/>
      <c r="T12" s="95"/>
      <c r="U12" s="95"/>
      <c r="V12" s="95"/>
      <c r="W12" s="95"/>
      <c r="X12" s="95"/>
      <c r="Y12" s="95"/>
      <c r="Z12" s="95"/>
      <c r="AA12" s="95"/>
      <c r="AB12" s="95"/>
      <c r="AC12" s="95"/>
      <c r="AD12" s="95"/>
      <c r="AE12" s="95"/>
    </row>
    <row r="13" spans="1:31" s="93" customFormat="1" ht="17.25" customHeight="1">
      <c r="A13" s="46">
        <v>42644</v>
      </c>
      <c r="B13" s="94">
        <v>4</v>
      </c>
      <c r="C13" s="94">
        <v>5287.17</v>
      </c>
      <c r="D13" s="94">
        <v>4</v>
      </c>
      <c r="E13" s="94">
        <v>5287.17</v>
      </c>
      <c r="F13" s="94">
        <v>0</v>
      </c>
      <c r="G13" s="94">
        <v>0</v>
      </c>
      <c r="H13" s="94">
        <v>2</v>
      </c>
      <c r="I13" s="94">
        <v>4112.5</v>
      </c>
      <c r="J13" s="94">
        <v>0</v>
      </c>
      <c r="K13" s="94">
        <v>0</v>
      </c>
      <c r="L13" s="94">
        <v>2</v>
      </c>
      <c r="M13" s="94">
        <v>1174.67</v>
      </c>
      <c r="N13" s="94">
        <v>0</v>
      </c>
      <c r="O13" s="94">
        <v>0</v>
      </c>
      <c r="Q13" s="95"/>
      <c r="R13" s="95"/>
      <c r="S13" s="95"/>
      <c r="T13" s="95"/>
      <c r="U13" s="95"/>
      <c r="V13" s="95"/>
      <c r="W13" s="95"/>
      <c r="X13" s="95"/>
      <c r="Y13" s="95"/>
      <c r="Z13" s="95"/>
      <c r="AA13" s="95"/>
      <c r="AB13" s="95"/>
      <c r="AC13" s="95"/>
      <c r="AD13" s="95"/>
      <c r="AE13" s="95"/>
    </row>
    <row r="14" spans="1:31" s="93" customFormat="1" ht="17.25" customHeight="1">
      <c r="A14" s="46">
        <v>42704</v>
      </c>
      <c r="B14" s="94">
        <v>6</v>
      </c>
      <c r="C14" s="94">
        <v>1209.0999999999999</v>
      </c>
      <c r="D14" s="94">
        <v>6</v>
      </c>
      <c r="E14" s="94">
        <v>1209.0999999999999</v>
      </c>
      <c r="F14" s="94">
        <v>0</v>
      </c>
      <c r="G14" s="94">
        <v>0</v>
      </c>
      <c r="H14" s="94">
        <v>2</v>
      </c>
      <c r="I14" s="94">
        <v>515.76</v>
      </c>
      <c r="J14" s="94">
        <v>0</v>
      </c>
      <c r="K14" s="94">
        <v>0</v>
      </c>
      <c r="L14" s="94">
        <v>2</v>
      </c>
      <c r="M14" s="94">
        <v>23.71</v>
      </c>
      <c r="N14" s="94">
        <v>2</v>
      </c>
      <c r="O14" s="94">
        <v>669.63</v>
      </c>
      <c r="Q14" s="95"/>
      <c r="R14" s="95"/>
      <c r="S14" s="95"/>
      <c r="T14" s="95"/>
      <c r="U14" s="95"/>
      <c r="V14" s="95"/>
      <c r="W14" s="95"/>
      <c r="X14" s="95"/>
      <c r="Y14" s="95"/>
      <c r="Z14" s="95"/>
      <c r="AA14" s="95"/>
      <c r="AB14" s="95"/>
      <c r="AC14" s="95"/>
      <c r="AD14" s="95"/>
      <c r="AE14" s="95"/>
    </row>
    <row r="15" spans="1:31" s="93" customFormat="1" ht="17.25" customHeight="1">
      <c r="A15" s="46">
        <v>42735</v>
      </c>
      <c r="B15" s="94">
        <v>5</v>
      </c>
      <c r="C15" s="94">
        <v>1380.62</v>
      </c>
      <c r="D15" s="94">
        <v>5</v>
      </c>
      <c r="E15" s="94">
        <v>1380.62</v>
      </c>
      <c r="F15" s="94">
        <v>0</v>
      </c>
      <c r="G15" s="94">
        <v>0</v>
      </c>
      <c r="H15" s="94">
        <v>0</v>
      </c>
      <c r="I15" s="94">
        <v>0</v>
      </c>
      <c r="J15" s="94">
        <v>0</v>
      </c>
      <c r="K15" s="94">
        <v>0</v>
      </c>
      <c r="L15" s="94">
        <v>4</v>
      </c>
      <c r="M15" s="94">
        <v>50.11</v>
      </c>
      <c r="N15" s="94">
        <v>1</v>
      </c>
      <c r="O15" s="94">
        <v>1330.51</v>
      </c>
      <c r="Q15" s="95"/>
      <c r="R15" s="95"/>
      <c r="S15" s="95"/>
      <c r="T15" s="95"/>
      <c r="U15" s="95"/>
      <c r="V15" s="95"/>
      <c r="W15" s="95"/>
      <c r="X15" s="95"/>
      <c r="Y15" s="95"/>
      <c r="Z15" s="95"/>
      <c r="AA15" s="95"/>
      <c r="AB15" s="95"/>
      <c r="AC15" s="95"/>
      <c r="AD15" s="95"/>
      <c r="AE15" s="95"/>
    </row>
    <row r="16" spans="1:31" s="93" customFormat="1" ht="17.25" customHeight="1">
      <c r="A16" s="46">
        <v>42766</v>
      </c>
      <c r="B16" s="94">
        <v>8</v>
      </c>
      <c r="C16" s="94">
        <v>5119.8900000000003</v>
      </c>
      <c r="D16" s="94">
        <v>5</v>
      </c>
      <c r="E16" s="94">
        <v>1351.74</v>
      </c>
      <c r="F16" s="94">
        <v>3</v>
      </c>
      <c r="G16" s="94">
        <v>3768.15</v>
      </c>
      <c r="H16" s="94">
        <v>1</v>
      </c>
      <c r="I16" s="94">
        <v>4.08</v>
      </c>
      <c r="J16" s="94">
        <v>2</v>
      </c>
      <c r="K16" s="94">
        <v>549.75</v>
      </c>
      <c r="L16" s="94">
        <v>3</v>
      </c>
      <c r="M16" s="94">
        <v>4301.8900000000003</v>
      </c>
      <c r="N16" s="94">
        <v>2</v>
      </c>
      <c r="O16" s="94">
        <v>264.16999999999996</v>
      </c>
      <c r="Q16" s="95"/>
      <c r="R16" s="95"/>
      <c r="S16" s="95"/>
      <c r="T16" s="95"/>
      <c r="U16" s="95"/>
      <c r="V16" s="95"/>
      <c r="W16" s="95"/>
      <c r="X16" s="95"/>
      <c r="Y16" s="95"/>
      <c r="Z16" s="95"/>
      <c r="AA16" s="95"/>
      <c r="AB16" s="95"/>
      <c r="AC16" s="95"/>
      <c r="AD16" s="95"/>
      <c r="AE16" s="95"/>
    </row>
    <row r="17" spans="1:31" s="93" customFormat="1" ht="17.25" customHeight="1">
      <c r="A17" s="46">
        <v>42794</v>
      </c>
      <c r="B17" s="94">
        <v>10</v>
      </c>
      <c r="C17" s="94">
        <v>2439.1099999999997</v>
      </c>
      <c r="D17" s="94">
        <v>8</v>
      </c>
      <c r="E17" s="94">
        <v>746.22</v>
      </c>
      <c r="F17" s="94">
        <v>2</v>
      </c>
      <c r="G17" s="94">
        <v>1692.8899999999999</v>
      </c>
      <c r="H17" s="94">
        <v>2</v>
      </c>
      <c r="I17" s="94">
        <v>23.88</v>
      </c>
      <c r="J17" s="94">
        <v>1</v>
      </c>
      <c r="K17" s="94">
        <v>361.11</v>
      </c>
      <c r="L17" s="94">
        <v>3</v>
      </c>
      <c r="M17" s="94">
        <v>57.76</v>
      </c>
      <c r="N17" s="94">
        <v>4</v>
      </c>
      <c r="O17" s="94">
        <v>1996.3600000000001</v>
      </c>
      <c r="Q17" s="95"/>
      <c r="R17" s="95"/>
      <c r="S17" s="95"/>
      <c r="T17" s="95"/>
      <c r="U17" s="95"/>
      <c r="V17" s="95"/>
      <c r="W17" s="95"/>
      <c r="X17" s="95"/>
      <c r="Y17" s="95"/>
      <c r="Z17" s="95"/>
      <c r="AA17" s="95"/>
      <c r="AB17" s="95"/>
      <c r="AC17" s="95"/>
      <c r="AD17" s="95"/>
      <c r="AE17" s="95"/>
    </row>
    <row r="18" spans="1:31" s="93" customFormat="1" ht="17.25" customHeight="1">
      <c r="A18" s="349"/>
      <c r="B18" s="283"/>
      <c r="C18" s="283"/>
      <c r="D18" s="283"/>
      <c r="E18" s="283"/>
      <c r="F18" s="283"/>
      <c r="G18" s="283"/>
      <c r="H18" s="283"/>
      <c r="I18" s="283"/>
      <c r="J18" s="283"/>
      <c r="K18" s="283"/>
      <c r="L18" s="283"/>
      <c r="M18" s="283"/>
      <c r="N18" s="283"/>
      <c r="O18" s="283"/>
      <c r="Q18" s="95"/>
      <c r="R18" s="95"/>
      <c r="S18" s="95"/>
      <c r="T18" s="95"/>
      <c r="U18" s="95"/>
      <c r="V18" s="95"/>
      <c r="W18" s="95"/>
      <c r="X18" s="95"/>
      <c r="Y18" s="95"/>
      <c r="Z18" s="95"/>
      <c r="AA18" s="95"/>
      <c r="AB18" s="95"/>
      <c r="AC18" s="95"/>
      <c r="AD18" s="95"/>
      <c r="AE18" s="95"/>
    </row>
    <row r="19" spans="1:31" s="96" customFormat="1" ht="13.5" customHeight="1">
      <c r="A19" s="1130" t="str">
        <f>'7'!A28:A28</f>
        <v>$ indicates as on February 28, 2017</v>
      </c>
      <c r="B19" s="97"/>
      <c r="C19" s="97"/>
      <c r="D19" s="97"/>
      <c r="E19" s="97"/>
      <c r="F19" s="97"/>
      <c r="G19" s="97"/>
      <c r="H19" s="97"/>
      <c r="I19" s="97"/>
      <c r="J19" s="97"/>
      <c r="K19" s="97"/>
      <c r="L19" s="97"/>
      <c r="M19" s="97"/>
      <c r="N19" s="97"/>
      <c r="O19" s="97"/>
    </row>
    <row r="20" spans="1:31" s="100" customFormat="1" ht="13.5" customHeight="1">
      <c r="A20" s="98" t="s">
        <v>90</v>
      </c>
      <c r="B20" s="97"/>
      <c r="C20" s="97"/>
      <c r="D20" s="97"/>
      <c r="E20" s="99"/>
      <c r="F20" s="97"/>
      <c r="G20" s="97"/>
      <c r="H20" s="97"/>
      <c r="I20" s="97"/>
      <c r="J20" s="97"/>
      <c r="K20" s="97"/>
      <c r="L20" s="97"/>
      <c r="M20" s="97"/>
      <c r="N20" s="97"/>
      <c r="O20" s="99"/>
    </row>
  </sheetData>
  <mergeCells count="11">
    <mergeCell ref="N3:O3"/>
    <mergeCell ref="A1:O1"/>
    <mergeCell ref="A2:A4"/>
    <mergeCell ref="B2:C3"/>
    <mergeCell ref="D2:G2"/>
    <mergeCell ref="H2:O2"/>
    <mergeCell ref="D3:E3"/>
    <mergeCell ref="F3:G3"/>
    <mergeCell ref="H3:I3"/>
    <mergeCell ref="J3:K3"/>
    <mergeCell ref="L3:M3"/>
  </mergeCells>
  <pageMargins left="0.75" right="0.75" top="1" bottom="1" header="0.5" footer="0.5"/>
  <pageSetup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71</vt:i4>
      </vt:variant>
      <vt:variant>
        <vt:lpstr>Named Ranges</vt:lpstr>
      </vt:variant>
      <vt:variant>
        <vt:i4>68</vt:i4>
      </vt:variant>
    </vt:vector>
  </HeadingPairs>
  <TitlesOfParts>
    <vt:vector size="139" baseType="lpstr">
      <vt:lpstr>Tables</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33</vt:lpstr>
      <vt:lpstr>34</vt:lpstr>
      <vt:lpstr>35</vt:lpstr>
      <vt:lpstr>36</vt:lpstr>
      <vt:lpstr>37</vt:lpstr>
      <vt:lpstr>38</vt:lpstr>
      <vt:lpstr>39</vt:lpstr>
      <vt:lpstr>40</vt:lpstr>
      <vt:lpstr>41</vt:lpstr>
      <vt:lpstr>42</vt:lpstr>
      <vt:lpstr>43</vt:lpstr>
      <vt:lpstr>44</vt:lpstr>
      <vt:lpstr>45</vt:lpstr>
      <vt:lpstr>46</vt:lpstr>
      <vt:lpstr>47</vt:lpstr>
      <vt:lpstr>48</vt:lpstr>
      <vt:lpstr>49</vt:lpstr>
      <vt:lpstr>50</vt:lpstr>
      <vt:lpstr>51</vt:lpstr>
      <vt:lpstr>52</vt:lpstr>
      <vt:lpstr>53</vt:lpstr>
      <vt:lpstr>54</vt:lpstr>
      <vt:lpstr>55</vt:lpstr>
      <vt:lpstr>56</vt:lpstr>
      <vt:lpstr>57</vt:lpstr>
      <vt:lpstr>58</vt:lpstr>
      <vt:lpstr>59</vt:lpstr>
      <vt:lpstr>60</vt:lpstr>
      <vt:lpstr>61</vt:lpstr>
      <vt:lpstr>62</vt:lpstr>
      <vt:lpstr>63</vt:lpstr>
      <vt:lpstr>64</vt:lpstr>
      <vt:lpstr>65</vt:lpstr>
      <vt:lpstr>66</vt:lpstr>
      <vt:lpstr>67</vt:lpstr>
      <vt:lpstr>68</vt:lpstr>
      <vt:lpstr>69</vt:lpstr>
      <vt:lpstr>70</vt:lpstr>
      <vt:lpstr>'1'!Print_Area</vt:lpstr>
      <vt:lpstr>'10'!Print_Area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'27'!Print_Area</vt:lpstr>
      <vt:lpstr>'28'!Print_Area</vt:lpstr>
      <vt:lpstr>'29'!Print_Area</vt:lpstr>
      <vt:lpstr>'3'!Print_Area</vt:lpstr>
      <vt:lpstr>'30'!Print_Area</vt:lpstr>
      <vt:lpstr>'31'!Print_Area</vt:lpstr>
      <vt:lpstr>'32'!Print_Area</vt:lpstr>
      <vt:lpstr>'33'!Print_Area</vt:lpstr>
      <vt:lpstr>'34'!Print_Area</vt:lpstr>
      <vt:lpstr>'35'!Print_Area</vt:lpstr>
      <vt:lpstr>'36'!Print_Area</vt:lpstr>
      <vt:lpstr>'37'!Print_Area</vt:lpstr>
      <vt:lpstr>'38'!Print_Area</vt:lpstr>
      <vt:lpstr>'39'!Print_Area</vt:lpstr>
      <vt:lpstr>'4'!Print_Area</vt:lpstr>
      <vt:lpstr>'40'!Print_Area</vt:lpstr>
      <vt:lpstr>'42'!Print_Area</vt:lpstr>
      <vt:lpstr>'43'!Print_Area</vt:lpstr>
      <vt:lpstr>'44'!Print_Area</vt:lpstr>
      <vt:lpstr>'45'!Print_Area</vt:lpstr>
      <vt:lpstr>'46'!Print_Area</vt:lpstr>
      <vt:lpstr>'47'!Print_Area</vt:lpstr>
      <vt:lpstr>'49'!Print_Area</vt:lpstr>
      <vt:lpstr>'5'!Print_Area</vt:lpstr>
      <vt:lpstr>'50'!Print_Area</vt:lpstr>
      <vt:lpstr>'51'!Print_Area</vt:lpstr>
      <vt:lpstr>'52'!Print_Area</vt:lpstr>
      <vt:lpstr>'53'!Print_Area</vt:lpstr>
      <vt:lpstr>'54'!Print_Area</vt:lpstr>
      <vt:lpstr>'55'!Print_Area</vt:lpstr>
      <vt:lpstr>'56'!Print_Area</vt:lpstr>
      <vt:lpstr>'57'!Print_Area</vt:lpstr>
      <vt:lpstr>'58'!Print_Area</vt:lpstr>
      <vt:lpstr>'59'!Print_Area</vt:lpstr>
      <vt:lpstr>'6'!Print_Area</vt:lpstr>
      <vt:lpstr>'60'!Print_Area</vt:lpstr>
      <vt:lpstr>'62'!Print_Area</vt:lpstr>
      <vt:lpstr>'63'!Print_Area</vt:lpstr>
      <vt:lpstr>'64'!Print_Area</vt:lpstr>
      <vt:lpstr>'65'!Print_Area</vt:lpstr>
      <vt:lpstr>'66'!Print_Area</vt:lpstr>
      <vt:lpstr>'67'!Print_Area</vt:lpstr>
      <vt:lpstr>'68'!Print_Area</vt:lpstr>
      <vt:lpstr>'69'!Print_Area</vt:lpstr>
      <vt:lpstr>'7'!Print_Area</vt:lpstr>
      <vt:lpstr>'70'!Print_Area</vt:lpstr>
      <vt:lpstr>'8'!Print_Area</vt:lpstr>
      <vt:lpstr>'9'!Print_Area</vt:lpstr>
      <vt:lpstr>Tables!Print_Area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Somrita Naskar</dc:creator>
  <cp:lastModifiedBy>1171</cp:lastModifiedBy>
  <cp:lastPrinted>2016-02-29T07:14:52Z</cp:lastPrinted>
  <dcterms:created xsi:type="dcterms:W3CDTF">2016-02-23T04:41:08Z</dcterms:created>
  <dcterms:modified xsi:type="dcterms:W3CDTF">2017-03-30T08:41:21Z</dcterms:modified>
</cp:coreProperties>
</file>