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tabRatio="865" activeTab="5"/>
  </bookViews>
  <sheets>
    <sheet name="Data Summary" sheetId="2" r:id="rId1"/>
    <sheet name="1" sheetId="78"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8" r:id="rId14"/>
    <sheet name="14" sheetId="15" r:id="rId15"/>
    <sheet name="15" sheetId="16" r:id="rId16"/>
    <sheet name="16" sheetId="19" r:id="rId17"/>
    <sheet name="17" sheetId="20" r:id="rId18"/>
    <sheet name="18" sheetId="21" r:id="rId19"/>
    <sheet name="19" sheetId="22" r:id="rId20"/>
    <sheet name="20" sheetId="23" r:id="rId21"/>
    <sheet name="21" sheetId="24" r:id="rId22"/>
    <sheet name="22" sheetId="25" r:id="rId23"/>
    <sheet name="23" sheetId="26" r:id="rId24"/>
    <sheet name="24" sheetId="27" r:id="rId25"/>
    <sheet name="25" sheetId="28" r:id="rId26"/>
    <sheet name="26" sheetId="29" r:id="rId27"/>
    <sheet name="27" sheetId="30" r:id="rId28"/>
    <sheet name="28" sheetId="31" r:id="rId29"/>
    <sheet name="29" sheetId="32" r:id="rId30"/>
    <sheet name="30" sheetId="33" r:id="rId31"/>
    <sheet name="31" sheetId="34" r:id="rId32"/>
    <sheet name="32" sheetId="35" r:id="rId33"/>
    <sheet name="33" sheetId="36" r:id="rId34"/>
    <sheet name="34" sheetId="37" r:id="rId35"/>
    <sheet name="35" sheetId="38" r:id="rId36"/>
    <sheet name="36" sheetId="39" r:id="rId37"/>
    <sheet name="37" sheetId="40" r:id="rId38"/>
    <sheet name="38" sheetId="41" r:id="rId39"/>
    <sheet name="39" sheetId="42" r:id="rId40"/>
    <sheet name="40" sheetId="43" r:id="rId41"/>
    <sheet name="41" sheetId="44" r:id="rId42"/>
    <sheet name="42" sheetId="45" r:id="rId43"/>
    <sheet name="43" sheetId="46" r:id="rId44"/>
    <sheet name="44" sheetId="47" r:id="rId45"/>
    <sheet name="45" sheetId="48" r:id="rId46"/>
    <sheet name="46" sheetId="49" r:id="rId47"/>
    <sheet name="47" sheetId="50" r:id="rId48"/>
    <sheet name="48" sheetId="51" r:id="rId49"/>
    <sheet name="49" sheetId="52" r:id="rId50"/>
    <sheet name="50" sheetId="53" r:id="rId51"/>
    <sheet name="51" sheetId="54" r:id="rId52"/>
    <sheet name="52" sheetId="55" r:id="rId53"/>
    <sheet name="53" sheetId="69" r:id="rId54"/>
    <sheet name="54" sheetId="70" r:id="rId55"/>
    <sheet name="55" sheetId="71" r:id="rId56"/>
    <sheet name="56" sheetId="73" r:id="rId57"/>
    <sheet name="57" sheetId="72" r:id="rId58"/>
    <sheet name="58" sheetId="74" r:id="rId59"/>
    <sheet name="59" sheetId="75" r:id="rId60"/>
    <sheet name="60" sheetId="76" r:id="rId61"/>
    <sheet name="61" sheetId="56" r:id="rId62"/>
    <sheet name="62" sheetId="57" r:id="rId63"/>
    <sheet name="63" sheetId="58" r:id="rId64"/>
    <sheet name="64" sheetId="59" r:id="rId65"/>
    <sheet name="65" sheetId="60" r:id="rId66"/>
    <sheet name="66" sheetId="61" r:id="rId67"/>
    <sheet name="67" sheetId="62" r:id="rId68"/>
    <sheet name="68" sheetId="63" r:id="rId69"/>
    <sheet name="69" sheetId="64" r:id="rId70"/>
    <sheet name="70" sheetId="65" r:id="rId71"/>
    <sheet name="71" sheetId="66" r:id="rId72"/>
    <sheet name="72" sheetId="67" r:id="rId73"/>
    <sheet name="73" sheetId="68" r:id="rId74"/>
    <sheet name="74" sheetId="17" r:id="rId75"/>
  </sheets>
  <externalReferences>
    <externalReference r:id="rId76"/>
  </externalReferences>
  <definedNames>
    <definedName name="_xlnm._FilterDatabase" localSheetId="2" hidden="1">'2'!$A$2:$Q$32</definedName>
    <definedName name="_xlnm._FilterDatabase" localSheetId="3" hidden="1">'3'!$A$2:$J$3</definedName>
    <definedName name="_xlnm._FilterDatabase" localSheetId="72" hidden="1">'72'!$A$1:$P$50</definedName>
    <definedName name="_xlnm.Print_Area" localSheetId="12">'12'!$A$1:$I$18</definedName>
    <definedName name="_xlnm.Print_Area" localSheetId="13">'13'!$A$1:$I$19</definedName>
    <definedName name="_xlnm.Print_Area" localSheetId="14">'14'!$A$1:$M$13</definedName>
    <definedName name="_xlnm.Print_Area" localSheetId="15">'15'!$A$1:$K$13</definedName>
    <definedName name="_xlnm.Print_Area" localSheetId="18">'18'!$A$1:$P$17</definedName>
    <definedName name="_xlnm.Print_Area" localSheetId="2">'2'!$A$1:$Q$41</definedName>
    <definedName name="_xlnm.Print_Area" localSheetId="24">'24'!$A$1:$J$39</definedName>
    <definedName name="_xlnm.Print_Area" localSheetId="3">'3'!$A$1:$J$7</definedName>
    <definedName name="_xlnm.Print_Area" localSheetId="49">'49'!$A$1:$K$20</definedName>
    <definedName name="_xlnm.Print_Area" localSheetId="5">'5'!$1:$56</definedName>
    <definedName name="_xlnm.Print_Area" localSheetId="53">'53'!$A$1:$F$16</definedName>
    <definedName name="_xlnm.Print_Area" localSheetId="54">'54'!$A$1:$F$14</definedName>
    <definedName name="_xlnm.Print_Area" localSheetId="55">'55'!$A$1:$AC$19</definedName>
    <definedName name="_xlnm.Print_Area" localSheetId="58">'58'!$A$1:$N$89</definedName>
    <definedName name="_xlnm.Print_Area" localSheetId="64">'64'!$A$1:$L$18</definedName>
    <definedName name="_xlnm.Print_Area" localSheetId="65">'65'!$A$1:$F$17</definedName>
    <definedName name="_xlnm.Print_Area" localSheetId="66">'66'!$A$1:$T$37</definedName>
    <definedName name="_xlnm.Print_Area" localSheetId="67">'67'!$A$1:$T$19</definedName>
    <definedName name="_xlnm.Print_Area" localSheetId="68">'68'!$A$1:$N$37</definedName>
    <definedName name="_xlnm.Print_Area" localSheetId="69">'69'!$A$1:$N$33</definedName>
    <definedName name="_xlnm.Print_Area" localSheetId="70">'70'!$A$1:$H$53</definedName>
    <definedName name="_xlnm.Print_Area" localSheetId="71">'71'!$A$1:$O$56</definedName>
    <definedName name="_xlnm.Print_Area" localSheetId="72">'72'!$A$1:$N$50</definedName>
    <definedName name="_xlnm.Print_Area" localSheetId="73">'73'!$A$1:$O$46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7" l="1"/>
  <c r="I17" i="18" l="1"/>
  <c r="H17" i="18"/>
  <c r="O18" i="76" l="1"/>
  <c r="N18" i="76"/>
  <c r="M18" i="76"/>
  <c r="L18" i="76"/>
  <c r="J18" i="76"/>
  <c r="I18" i="76"/>
  <c r="H18" i="76"/>
  <c r="G18" i="76"/>
  <c r="E18" i="76"/>
  <c r="D18" i="76"/>
  <c r="C18" i="76"/>
  <c r="B18" i="76"/>
  <c r="P17" i="76"/>
  <c r="K17" i="76"/>
  <c r="F17" i="76"/>
  <c r="P16" i="76"/>
  <c r="K16" i="76"/>
  <c r="F16" i="76"/>
  <c r="P15" i="76"/>
  <c r="K15" i="76"/>
  <c r="F15" i="76"/>
  <c r="P14" i="76"/>
  <c r="K14" i="76"/>
  <c r="F14" i="76"/>
  <c r="P13" i="76"/>
  <c r="K13" i="76"/>
  <c r="F13" i="76"/>
  <c r="P12" i="76"/>
  <c r="K12" i="76"/>
  <c r="F12" i="76"/>
  <c r="P11" i="76"/>
  <c r="K11" i="76"/>
  <c r="F11" i="76"/>
  <c r="P10" i="76"/>
  <c r="K10" i="76"/>
  <c r="F10" i="76"/>
  <c r="P9" i="76"/>
  <c r="K9" i="76"/>
  <c r="F9" i="76"/>
  <c r="P8" i="76"/>
  <c r="K8" i="76"/>
  <c r="F8" i="76"/>
  <c r="P7" i="76"/>
  <c r="K7" i="76"/>
  <c r="F7" i="76"/>
  <c r="P6" i="76"/>
  <c r="P18" i="76" s="1"/>
  <c r="K6" i="76"/>
  <c r="K18" i="76" s="1"/>
  <c r="F6" i="76"/>
  <c r="F18" i="76" s="1"/>
  <c r="I17" i="75"/>
  <c r="H17" i="75"/>
  <c r="G17" i="75"/>
  <c r="D17" i="75"/>
  <c r="J17" i="75" s="1"/>
  <c r="I16" i="75"/>
  <c r="H16" i="75"/>
  <c r="G16" i="75"/>
  <c r="D16" i="75"/>
  <c r="J16" i="75" s="1"/>
  <c r="I15" i="75"/>
  <c r="H15" i="75"/>
  <c r="G15" i="75"/>
  <c r="D15" i="75"/>
  <c r="J15" i="75" s="1"/>
  <c r="I14" i="75"/>
  <c r="H14" i="75"/>
  <c r="G14" i="75"/>
  <c r="D14" i="75"/>
  <c r="J14" i="75" s="1"/>
  <c r="I13" i="75"/>
  <c r="H13" i="75"/>
  <c r="G13" i="75"/>
  <c r="D13" i="75"/>
  <c r="J13" i="75" s="1"/>
  <c r="I12" i="75"/>
  <c r="H12" i="75"/>
  <c r="G12" i="75"/>
  <c r="D12" i="75"/>
  <c r="J12" i="75" s="1"/>
  <c r="I11" i="75"/>
  <c r="H11" i="75"/>
  <c r="G11" i="75"/>
  <c r="D11" i="75"/>
  <c r="J11" i="75" s="1"/>
  <c r="I10" i="75"/>
  <c r="H10" i="75"/>
  <c r="G10" i="75"/>
  <c r="D10" i="75"/>
  <c r="J10" i="75" s="1"/>
  <c r="I9" i="75"/>
  <c r="H9" i="75"/>
  <c r="G9" i="75"/>
  <c r="D9" i="75"/>
  <c r="J9" i="75" s="1"/>
  <c r="I8" i="75"/>
  <c r="H8" i="75"/>
  <c r="G8" i="75"/>
  <c r="D8" i="75"/>
  <c r="J8" i="75" s="1"/>
  <c r="I7" i="75"/>
  <c r="H7" i="75"/>
  <c r="G7" i="75"/>
  <c r="D7" i="75"/>
  <c r="J7" i="75" s="1"/>
  <c r="I6" i="75"/>
  <c r="H6" i="75"/>
  <c r="G6" i="75"/>
  <c r="D6" i="75"/>
  <c r="F5" i="75"/>
  <c r="E5" i="75"/>
  <c r="C5" i="75"/>
  <c r="B5" i="75"/>
  <c r="K5" i="72"/>
  <c r="J5" i="72"/>
  <c r="I5" i="72"/>
  <c r="H5" i="72"/>
  <c r="G5" i="72"/>
  <c r="F5" i="72"/>
  <c r="E5" i="72"/>
  <c r="D5" i="72"/>
  <c r="C5" i="72"/>
  <c r="B5" i="72"/>
  <c r="AA5" i="71"/>
  <c r="Z5" i="71"/>
  <c r="Y5" i="71"/>
  <c r="X5" i="71"/>
  <c r="W5" i="71"/>
  <c r="V5" i="71"/>
  <c r="U5" i="71"/>
  <c r="T5" i="71"/>
  <c r="S5" i="71"/>
  <c r="R5" i="71"/>
  <c r="Q5" i="71"/>
  <c r="P5" i="71"/>
  <c r="O5" i="71"/>
  <c r="N5" i="71"/>
  <c r="M5" i="71"/>
  <c r="L5" i="71"/>
  <c r="K5" i="71"/>
  <c r="J5" i="71"/>
  <c r="I5" i="71"/>
  <c r="H5" i="71"/>
  <c r="G5" i="71"/>
  <c r="F5" i="71"/>
  <c r="E5" i="71"/>
  <c r="D5" i="71"/>
  <c r="C5" i="71"/>
  <c r="B5" i="71"/>
  <c r="F6" i="69"/>
  <c r="F7" i="69" s="1"/>
  <c r="F8" i="69" s="1"/>
  <c r="F9" i="69" s="1"/>
  <c r="F10" i="69" s="1"/>
  <c r="F11" i="69" s="1"/>
  <c r="F12" i="69" s="1"/>
  <c r="F13" i="69" s="1"/>
  <c r="F14" i="69" s="1"/>
  <c r="F15" i="69" s="1"/>
  <c r="E4" i="69"/>
  <c r="F4" i="69" s="1"/>
  <c r="D4" i="69"/>
  <c r="C4" i="69"/>
  <c r="B4" i="69"/>
  <c r="I5" i="75" l="1"/>
  <c r="D5" i="75"/>
  <c r="H5" i="75"/>
  <c r="G5" i="75"/>
  <c r="J6" i="75"/>
  <c r="J5" i="75" s="1"/>
  <c r="I6" i="8" l="1"/>
  <c r="J55" i="68" l="1"/>
  <c r="I55" i="68"/>
  <c r="H55" i="68"/>
  <c r="G55" i="68"/>
  <c r="F55" i="68"/>
  <c r="E55" i="68"/>
  <c r="J49" i="68"/>
  <c r="I49" i="68"/>
  <c r="H49" i="68"/>
  <c r="G49" i="68"/>
  <c r="F49" i="68"/>
  <c r="E49" i="68"/>
  <c r="J47" i="68"/>
  <c r="I47" i="68"/>
  <c r="H47" i="68"/>
  <c r="G47" i="68"/>
  <c r="F47" i="68"/>
  <c r="E47" i="68"/>
  <c r="J45" i="68"/>
  <c r="I45" i="68"/>
  <c r="H45" i="68"/>
  <c r="G45" i="68"/>
  <c r="F45" i="68"/>
  <c r="E45" i="68"/>
  <c r="J40" i="68"/>
  <c r="J50" i="68" s="1"/>
  <c r="I40" i="68"/>
  <c r="I50" i="68" s="1"/>
  <c r="H40" i="68"/>
  <c r="H50" i="68" s="1"/>
  <c r="G40" i="68"/>
  <c r="G50" i="68" s="1"/>
  <c r="F40" i="68"/>
  <c r="F50" i="68" s="1"/>
  <c r="E40" i="68"/>
  <c r="E50" i="68" s="1"/>
  <c r="O33" i="68"/>
  <c r="N33" i="68"/>
  <c r="J33" i="68"/>
  <c r="I33" i="68"/>
  <c r="J32" i="68"/>
  <c r="I32" i="68"/>
  <c r="H32" i="68"/>
  <c r="H33" i="68" s="1"/>
  <c r="G32" i="68"/>
  <c r="G33" i="68" s="1"/>
  <c r="F32" i="68"/>
  <c r="F33" i="68" s="1"/>
  <c r="E32" i="68"/>
  <c r="E33" i="68" s="1"/>
  <c r="J30" i="68"/>
  <c r="I30" i="68"/>
  <c r="H30" i="68"/>
  <c r="G30" i="68"/>
  <c r="F30" i="68"/>
  <c r="E30" i="68"/>
  <c r="J27" i="68"/>
  <c r="I27" i="68"/>
  <c r="H27" i="68"/>
  <c r="G27" i="68"/>
  <c r="F27" i="68"/>
  <c r="E27" i="68"/>
  <c r="J21" i="68"/>
  <c r="I21" i="68"/>
  <c r="H21" i="68"/>
  <c r="G21" i="68"/>
  <c r="F21" i="68"/>
  <c r="E21" i="68"/>
  <c r="J18" i="68"/>
  <c r="I18" i="68"/>
  <c r="H18" i="68"/>
  <c r="G18" i="68"/>
  <c r="F18" i="68"/>
  <c r="E18" i="68"/>
  <c r="J13" i="68"/>
  <c r="I13" i="68"/>
  <c r="H13" i="68"/>
  <c r="G13" i="68"/>
  <c r="F13" i="68"/>
  <c r="E13" i="68"/>
  <c r="J9" i="68"/>
  <c r="J22" i="68" s="1"/>
  <c r="I9" i="68"/>
  <c r="I22" i="68" s="1"/>
  <c r="H9" i="68"/>
  <c r="H22" i="68" s="1"/>
  <c r="G9" i="68"/>
  <c r="G22" i="68" s="1"/>
  <c r="F9" i="68"/>
  <c r="F22" i="68" s="1"/>
  <c r="E9" i="68"/>
  <c r="E22" i="68" s="1"/>
  <c r="K49" i="67"/>
  <c r="J49" i="67"/>
  <c r="I49" i="67"/>
  <c r="H49" i="67"/>
  <c r="G49" i="67"/>
  <c r="F49" i="67"/>
  <c r="K37" i="67"/>
  <c r="J37" i="67"/>
  <c r="I37" i="67"/>
  <c r="I38" i="67" s="1"/>
  <c r="H37" i="67"/>
  <c r="H38" i="67" s="1"/>
  <c r="G37" i="67"/>
  <c r="G38" i="67" s="1"/>
  <c r="F37" i="67"/>
  <c r="F38" i="67" s="1"/>
  <c r="K33" i="67"/>
  <c r="K38" i="67" s="1"/>
  <c r="J33" i="67"/>
  <c r="J38" i="67" s="1"/>
  <c r="I33" i="67"/>
  <c r="H33" i="67"/>
  <c r="G33" i="67"/>
  <c r="F33" i="67"/>
  <c r="K31" i="67"/>
  <c r="J31" i="67"/>
  <c r="I31" i="67"/>
  <c r="H31" i="67"/>
  <c r="G31" i="67"/>
  <c r="F31" i="67"/>
  <c r="J50" i="66"/>
  <c r="I50" i="66"/>
  <c r="H50" i="66"/>
  <c r="G50" i="66"/>
  <c r="F50" i="66"/>
  <c r="E50" i="66"/>
  <c r="J47" i="66"/>
  <c r="I47" i="66"/>
  <c r="H47" i="66"/>
  <c r="G47" i="66"/>
  <c r="F47" i="66"/>
  <c r="F51" i="66" s="1"/>
  <c r="E47" i="66"/>
  <c r="E51" i="66" s="1"/>
  <c r="J43" i="66"/>
  <c r="J51" i="66" s="1"/>
  <c r="I43" i="66"/>
  <c r="I51" i="66" s="1"/>
  <c r="H43" i="66"/>
  <c r="H51" i="66" s="1"/>
  <c r="G43" i="66"/>
  <c r="G51" i="66" s="1"/>
  <c r="F43" i="66"/>
  <c r="E43" i="66"/>
  <c r="J37" i="66"/>
  <c r="I37" i="66"/>
  <c r="H37" i="66"/>
  <c r="G37" i="66"/>
  <c r="F37" i="66"/>
  <c r="E37" i="66"/>
  <c r="J33" i="66"/>
  <c r="I33" i="66"/>
  <c r="H33" i="66"/>
  <c r="G33" i="66"/>
  <c r="F33" i="66"/>
  <c r="E33" i="66"/>
  <c r="J28" i="66"/>
  <c r="I28" i="66"/>
  <c r="H28" i="66"/>
  <c r="G28" i="66"/>
  <c r="F28" i="66"/>
  <c r="E28" i="66"/>
  <c r="J21" i="66"/>
  <c r="I21" i="66"/>
  <c r="H21" i="66"/>
  <c r="G21" i="66"/>
  <c r="F21" i="66"/>
  <c r="E21" i="66"/>
  <c r="J11" i="66"/>
  <c r="J38" i="66" s="1"/>
  <c r="I11" i="66"/>
  <c r="I38" i="66" s="1"/>
  <c r="H11" i="66"/>
  <c r="H38" i="66" s="1"/>
  <c r="G11" i="66"/>
  <c r="G38" i="66" s="1"/>
  <c r="F11" i="66"/>
  <c r="F38" i="66" s="1"/>
  <c r="E11" i="66"/>
  <c r="E38" i="66" s="1"/>
  <c r="J17" i="58" l="1"/>
  <c r="I17" i="58"/>
  <c r="J16" i="58"/>
  <c r="I16" i="58"/>
  <c r="J15" i="58"/>
  <c r="I15" i="58"/>
  <c r="J14" i="58"/>
  <c r="I14" i="58"/>
  <c r="J13" i="58"/>
  <c r="I13" i="58"/>
  <c r="J12" i="58"/>
  <c r="I12" i="58"/>
  <c r="J10" i="58"/>
  <c r="I10" i="58"/>
  <c r="J9" i="58"/>
  <c r="I9" i="58"/>
  <c r="J8" i="58"/>
  <c r="I8" i="58"/>
  <c r="J7" i="58"/>
  <c r="I7" i="58"/>
  <c r="J6" i="58"/>
  <c r="I6" i="58"/>
  <c r="J5" i="58"/>
  <c r="I5" i="58"/>
  <c r="L17" i="56"/>
  <c r="K17" i="56"/>
  <c r="G17" i="56"/>
  <c r="F17" i="56"/>
  <c r="K16" i="56"/>
  <c r="G16" i="56"/>
  <c r="F16" i="56"/>
  <c r="L15" i="56"/>
  <c r="K15" i="56"/>
  <c r="G15" i="56"/>
  <c r="F15" i="56"/>
  <c r="L14" i="56"/>
  <c r="K14" i="56"/>
  <c r="G14" i="56"/>
  <c r="F14" i="56"/>
  <c r="L13" i="56"/>
  <c r="K13" i="56"/>
  <c r="G13" i="56"/>
  <c r="F13" i="56"/>
  <c r="L12" i="56"/>
  <c r="K12" i="56"/>
  <c r="G12" i="56"/>
  <c r="F12" i="56"/>
  <c r="L11" i="56"/>
  <c r="K11" i="56"/>
  <c r="G11" i="56"/>
  <c r="F11" i="56"/>
  <c r="L10" i="56"/>
  <c r="K10" i="56"/>
  <c r="G10" i="56"/>
  <c r="F10" i="56"/>
  <c r="L9" i="56"/>
  <c r="K9" i="56"/>
  <c r="G9" i="56"/>
  <c r="F9" i="56"/>
  <c r="L8" i="56"/>
  <c r="K8" i="56"/>
  <c r="G8" i="56"/>
  <c r="F8" i="56"/>
  <c r="L7" i="56"/>
  <c r="K7" i="56"/>
  <c r="G7" i="56"/>
  <c r="F7" i="56"/>
  <c r="L6" i="56"/>
  <c r="K6" i="56"/>
  <c r="G6" i="56"/>
  <c r="F6" i="56"/>
  <c r="L5" i="56"/>
  <c r="K5" i="56"/>
  <c r="G5" i="56"/>
  <c r="F5" i="56"/>
  <c r="L4" i="56"/>
  <c r="K4" i="56"/>
  <c r="G4" i="56"/>
  <c r="F4" i="56"/>
  <c r="T20" i="38"/>
  <c r="B5" i="31"/>
  <c r="D5" i="31" s="1"/>
  <c r="H5" i="31"/>
  <c r="J5" i="31" s="1"/>
  <c r="E5" i="31"/>
  <c r="G5" i="31" s="1"/>
  <c r="D5" i="30"/>
  <c r="J5" i="30"/>
  <c r="G5" i="30"/>
  <c r="AW33" i="7" l="1"/>
  <c r="AX33" i="7"/>
  <c r="AY33" i="7"/>
  <c r="AZ33" i="7"/>
  <c r="BA33" i="7"/>
  <c r="AX46" i="7" l="1"/>
  <c r="AY46" i="7"/>
  <c r="AZ46" i="7"/>
  <c r="BA46" i="7"/>
  <c r="AZ50" i="7" l="1"/>
  <c r="BA50" i="7"/>
  <c r="AY50" i="7"/>
  <c r="AX50" i="7"/>
  <c r="G6" i="8" l="1"/>
  <c r="H7" i="8"/>
  <c r="H19" i="6" l="1"/>
  <c r="I19" i="6"/>
  <c r="I5" i="8" l="1"/>
  <c r="L38" i="17" l="1"/>
  <c r="AX36" i="7" l="1"/>
  <c r="AY36" i="7"/>
  <c r="AZ36" i="7"/>
  <c r="BA36" i="7"/>
  <c r="AX30" i="7" l="1"/>
  <c r="AY30" i="7"/>
  <c r="AZ30" i="7"/>
  <c r="BA30" i="7"/>
  <c r="D5" i="9" l="1"/>
  <c r="E5" i="9"/>
  <c r="D6" i="9"/>
  <c r="E6" i="9"/>
  <c r="D7" i="9"/>
  <c r="E7" i="9"/>
  <c r="D8" i="9"/>
  <c r="E8" i="9"/>
  <c r="D9" i="9"/>
  <c r="E9" i="9"/>
  <c r="D10" i="9"/>
  <c r="E10" i="9"/>
  <c r="D11" i="9"/>
  <c r="E11" i="9"/>
  <c r="D12" i="9"/>
  <c r="E12" i="9"/>
  <c r="D13" i="9"/>
  <c r="E13" i="9"/>
  <c r="D14" i="9"/>
  <c r="E14" i="9"/>
  <c r="D15" i="9"/>
  <c r="E15" i="9"/>
  <c r="D16" i="9"/>
  <c r="E16" i="9"/>
  <c r="D17" i="9"/>
  <c r="E17" i="9"/>
  <c r="D18" i="9"/>
  <c r="E18" i="9"/>
  <c r="D19" i="9"/>
  <c r="E19" i="9"/>
  <c r="D20" i="9"/>
  <c r="E20" i="9"/>
  <c r="D21" i="9"/>
  <c r="E21" i="9"/>
  <c r="D22" i="9"/>
  <c r="E22" i="9"/>
  <c r="D23" i="9"/>
  <c r="E23" i="9"/>
  <c r="D24" i="9"/>
  <c r="E24" i="9"/>
  <c r="D25" i="9"/>
  <c r="E25" i="9"/>
  <c r="D26" i="9"/>
  <c r="E26" i="9"/>
  <c r="E4" i="9"/>
  <c r="D4" i="9"/>
  <c r="G5" i="9"/>
  <c r="G6" i="9"/>
  <c r="G7" i="9"/>
  <c r="G8" i="9"/>
  <c r="G9" i="9"/>
  <c r="G10" i="9"/>
  <c r="G11" i="9"/>
  <c r="G12" i="9"/>
  <c r="G13" i="9"/>
  <c r="G14" i="9"/>
  <c r="G15" i="9"/>
  <c r="G16" i="9"/>
  <c r="G17" i="9"/>
  <c r="G18" i="9"/>
  <c r="G19" i="9"/>
  <c r="G20" i="9"/>
  <c r="G21" i="9"/>
  <c r="G22" i="9"/>
  <c r="G23" i="9"/>
  <c r="G24" i="9"/>
  <c r="G25" i="9"/>
  <c r="G26" i="9"/>
  <c r="G4" i="9"/>
  <c r="F5" i="9"/>
  <c r="F6" i="9"/>
  <c r="F7" i="9"/>
  <c r="F8" i="9"/>
  <c r="F9" i="9"/>
  <c r="F10" i="9"/>
  <c r="F11" i="9"/>
  <c r="F12" i="9"/>
  <c r="F13" i="9"/>
  <c r="F14" i="9"/>
  <c r="F15" i="9"/>
  <c r="F16" i="9"/>
  <c r="F17" i="9"/>
  <c r="F18" i="9"/>
  <c r="F19" i="9"/>
  <c r="F20" i="9"/>
  <c r="F21" i="9"/>
  <c r="F22" i="9"/>
  <c r="F23" i="9"/>
  <c r="F24" i="9"/>
  <c r="F25" i="9"/>
  <c r="F26" i="9"/>
  <c r="F4" i="9"/>
  <c r="AX15" i="7" l="1"/>
  <c r="AY15" i="7"/>
  <c r="AZ15" i="7"/>
  <c r="BA15" i="7"/>
  <c r="AX18" i="7"/>
  <c r="AY18" i="7"/>
  <c r="AY21" i="7" s="1"/>
  <c r="AZ18" i="7"/>
  <c r="AZ21" i="7" s="1"/>
  <c r="AZ24" i="7" s="1"/>
  <c r="AZ39" i="7" s="1"/>
  <c r="BA18" i="7"/>
  <c r="BA21" i="7" s="1"/>
  <c r="AX21" i="7"/>
  <c r="AX22" i="7"/>
  <c r="AY22" i="7"/>
  <c r="AZ22" i="7"/>
  <c r="BA22" i="7"/>
  <c r="AX23" i="7"/>
  <c r="AY23" i="7"/>
  <c r="AZ23" i="7"/>
  <c r="BA23" i="7"/>
  <c r="BA14" i="7"/>
  <c r="BA13" i="7"/>
  <c r="BA25" i="7" s="1"/>
  <c r="BA40" i="7" s="1"/>
  <c r="AY14" i="7"/>
  <c r="AY26" i="7" s="1"/>
  <c r="AY13" i="7"/>
  <c r="AY25" i="7" s="1"/>
  <c r="AY40" i="7" s="1"/>
  <c r="AX12" i="7"/>
  <c r="AX24" i="7" s="1"/>
  <c r="AX39" i="7" s="1"/>
  <c r="AY12" i="7"/>
  <c r="AZ12" i="7"/>
  <c r="BA12" i="7"/>
  <c r="AX27" i="7"/>
  <c r="AY27" i="7"/>
  <c r="AZ27" i="7"/>
  <c r="BA27" i="7"/>
  <c r="AY24" i="7" l="1"/>
  <c r="AY39" i="7" s="1"/>
  <c r="AY41" i="7"/>
  <c r="BA24" i="7"/>
  <c r="BA39" i="7" s="1"/>
  <c r="BA26" i="7"/>
  <c r="BA41" i="7" s="1"/>
  <c r="H17" i="14"/>
  <c r="I17" i="14"/>
  <c r="J17" i="13" l="1"/>
  <c r="K17" i="13"/>
  <c r="J17" i="12"/>
  <c r="K17" i="12"/>
  <c r="B17" i="11"/>
  <c r="C17" i="11"/>
  <c r="B18" i="10"/>
  <c r="C18" i="10"/>
  <c r="C27" i="9"/>
  <c r="B27" i="9"/>
  <c r="G27" i="9"/>
  <c r="H18" i="8" l="1"/>
  <c r="B18" i="8" s="1"/>
  <c r="I18" i="8"/>
  <c r="C18" i="8" s="1"/>
  <c r="H16" i="18" l="1"/>
  <c r="I16" i="18"/>
  <c r="F14" i="70" l="1"/>
  <c r="E14" i="70"/>
  <c r="E49" i="7" l="1"/>
  <c r="K38" i="17" l="1"/>
  <c r="H16" i="14" l="1"/>
  <c r="I16" i="14"/>
  <c r="G30" i="7"/>
  <c r="H30" i="7"/>
  <c r="I30" i="7"/>
  <c r="F30" i="7"/>
  <c r="AT30" i="7"/>
  <c r="AU30" i="7"/>
  <c r="AV30" i="7"/>
  <c r="AW30" i="7"/>
  <c r="J16" i="13" l="1"/>
  <c r="K16" i="13"/>
  <c r="J16" i="12"/>
  <c r="K16" i="12"/>
  <c r="H18" i="6" l="1"/>
  <c r="I18" i="6"/>
  <c r="B16" i="11" l="1"/>
  <c r="C16" i="11"/>
  <c r="B17" i="10"/>
  <c r="C17" i="10"/>
  <c r="C16" i="10"/>
  <c r="E7" i="7" l="1"/>
  <c r="E6" i="7"/>
  <c r="B49" i="7" l="1"/>
  <c r="C49" i="7"/>
  <c r="D49" i="7"/>
  <c r="C48" i="7"/>
  <c r="E48" i="7"/>
  <c r="B48" i="7"/>
  <c r="AV50" i="7"/>
  <c r="G50" i="7"/>
  <c r="C50" i="7" s="1"/>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F50" i="7"/>
  <c r="B50" i="7" s="1"/>
  <c r="D50" i="7" l="1"/>
  <c r="B44" i="7"/>
  <c r="C44" i="7"/>
  <c r="D44" i="7"/>
  <c r="E44" i="7"/>
  <c r="B45" i="7"/>
  <c r="C45" i="7"/>
  <c r="D45" i="7"/>
  <c r="E45" i="7"/>
  <c r="C43" i="7"/>
  <c r="D43" i="7"/>
  <c r="E43" i="7"/>
  <c r="B43" i="7"/>
  <c r="B37" i="7" l="1"/>
  <c r="C37" i="7"/>
  <c r="D37" i="7"/>
  <c r="E37" i="7"/>
  <c r="B38" i="7"/>
  <c r="C38" i="7"/>
  <c r="D38" i="7"/>
  <c r="E38" i="7"/>
  <c r="B31" i="7" l="1"/>
  <c r="H17" i="8" l="1"/>
  <c r="B17" i="8" s="1"/>
  <c r="I17" i="8"/>
  <c r="C17" i="8" s="1"/>
  <c r="B28" i="7" l="1"/>
  <c r="C28" i="7"/>
  <c r="D28" i="7"/>
  <c r="E28" i="7"/>
  <c r="B29" i="7"/>
  <c r="C29" i="7"/>
  <c r="D29" i="7"/>
  <c r="E29" i="7"/>
  <c r="C31" i="7"/>
  <c r="D31" i="7"/>
  <c r="E31" i="7"/>
  <c r="B32" i="7"/>
  <c r="C32" i="7"/>
  <c r="D32" i="7"/>
  <c r="E32" i="7"/>
  <c r="B34" i="7"/>
  <c r="C34" i="7"/>
  <c r="D34" i="7"/>
  <c r="E34" i="7"/>
  <c r="B35" i="7"/>
  <c r="C35" i="7"/>
  <c r="D35" i="7"/>
  <c r="E35" i="7"/>
  <c r="B19" i="7"/>
  <c r="D19" i="7"/>
  <c r="B20" i="7"/>
  <c r="D20" i="7"/>
  <c r="B16" i="7"/>
  <c r="D16" i="7"/>
  <c r="B17" i="7"/>
  <c r="D17" i="7"/>
  <c r="B6" i="7"/>
  <c r="C6" i="7"/>
  <c r="C8" i="7" l="1"/>
  <c r="E9" i="7"/>
  <c r="D6" i="7"/>
  <c r="E8" i="7"/>
  <c r="B9" i="7"/>
  <c r="B12" i="7" s="1"/>
  <c r="C9" i="7"/>
  <c r="D9" i="7"/>
  <c r="E11" i="7"/>
  <c r="C10" i="7"/>
  <c r="C11" i="7"/>
  <c r="E10" i="7"/>
  <c r="C7" i="7"/>
  <c r="AW46" i="7"/>
  <c r="AV46" i="7"/>
  <c r="AU46" i="7"/>
  <c r="AT46" i="7"/>
  <c r="AW36" i="7"/>
  <c r="AV36" i="7"/>
  <c r="AU36" i="7"/>
  <c r="AT36" i="7"/>
  <c r="AV33" i="7"/>
  <c r="AU33" i="7"/>
  <c r="AT33" i="7"/>
  <c r="AW27" i="7"/>
  <c r="AV27" i="7"/>
  <c r="AU27" i="7"/>
  <c r="AT27" i="7"/>
  <c r="AW23" i="7"/>
  <c r="AV23" i="7"/>
  <c r="AU23" i="7"/>
  <c r="AT23" i="7"/>
  <c r="AW22" i="7"/>
  <c r="AV22" i="7"/>
  <c r="AU22" i="7"/>
  <c r="AT22" i="7"/>
  <c r="AW18" i="7"/>
  <c r="AV18" i="7"/>
  <c r="AU18" i="7"/>
  <c r="AT18" i="7"/>
  <c r="AW15" i="7"/>
  <c r="AV15" i="7"/>
  <c r="AU15" i="7"/>
  <c r="AT15" i="7"/>
  <c r="AW14" i="7"/>
  <c r="AU14" i="7"/>
  <c r="AW13" i="7"/>
  <c r="AU13" i="7"/>
  <c r="AW12" i="7"/>
  <c r="AV12" i="7"/>
  <c r="AU12" i="7"/>
  <c r="AT12" i="7"/>
  <c r="AS46" i="7"/>
  <c r="AR46" i="7"/>
  <c r="AQ46" i="7"/>
  <c r="AP46" i="7"/>
  <c r="AS36" i="7"/>
  <c r="AR36" i="7"/>
  <c r="AQ36" i="7"/>
  <c r="AP36" i="7"/>
  <c r="AS33" i="7"/>
  <c r="AR33" i="7"/>
  <c r="AQ33" i="7"/>
  <c r="AP33" i="7"/>
  <c r="AS30" i="7"/>
  <c r="AR30" i="7"/>
  <c r="AQ30" i="7"/>
  <c r="AP30" i="7"/>
  <c r="AS27" i="7"/>
  <c r="AR27" i="7"/>
  <c r="AQ27" i="7"/>
  <c r="AP27" i="7"/>
  <c r="AS23" i="7"/>
  <c r="AR23" i="7"/>
  <c r="AQ23" i="7"/>
  <c r="AP23" i="7"/>
  <c r="AS22" i="7"/>
  <c r="AR22" i="7"/>
  <c r="AQ22" i="7"/>
  <c r="AP22" i="7"/>
  <c r="AS18" i="7"/>
  <c r="AR18" i="7"/>
  <c r="AQ18" i="7"/>
  <c r="AP18" i="7"/>
  <c r="AS15" i="7"/>
  <c r="AR15" i="7"/>
  <c r="AQ15" i="7"/>
  <c r="AP15" i="7"/>
  <c r="AS14" i="7"/>
  <c r="AQ14" i="7"/>
  <c r="AS13" i="7"/>
  <c r="AQ13" i="7"/>
  <c r="AS12" i="7"/>
  <c r="AR12" i="7"/>
  <c r="AQ12" i="7"/>
  <c r="AP12" i="7"/>
  <c r="AO46" i="7"/>
  <c r="AN46" i="7"/>
  <c r="AM46" i="7"/>
  <c r="AL46" i="7"/>
  <c r="AO36" i="7"/>
  <c r="AN36" i="7"/>
  <c r="AM36" i="7"/>
  <c r="AL36" i="7"/>
  <c r="AO33" i="7"/>
  <c r="AN33" i="7"/>
  <c r="AM33" i="7"/>
  <c r="AL33" i="7"/>
  <c r="AO30" i="7"/>
  <c r="AN30" i="7"/>
  <c r="AM30" i="7"/>
  <c r="AL30" i="7"/>
  <c r="AO27" i="7"/>
  <c r="AN27" i="7"/>
  <c r="AM27" i="7"/>
  <c r="AL27" i="7"/>
  <c r="AO23" i="7"/>
  <c r="AN23" i="7"/>
  <c r="AM23" i="7"/>
  <c r="AL23" i="7"/>
  <c r="AO22" i="7"/>
  <c r="AN22" i="7"/>
  <c r="AM22" i="7"/>
  <c r="AL22" i="7"/>
  <c r="AO18" i="7"/>
  <c r="AN18" i="7"/>
  <c r="AM18" i="7"/>
  <c r="AL18" i="7"/>
  <c r="AO15" i="7"/>
  <c r="AN15" i="7"/>
  <c r="AM15" i="7"/>
  <c r="AL15" i="7"/>
  <c r="AO14" i="7"/>
  <c r="AM14" i="7"/>
  <c r="AO13" i="7"/>
  <c r="AM13" i="7"/>
  <c r="AM25" i="7" s="1"/>
  <c r="AM40" i="7" s="1"/>
  <c r="AO12" i="7"/>
  <c r="AN12" i="7"/>
  <c r="AM12" i="7"/>
  <c r="AL12" i="7"/>
  <c r="AK46" i="7"/>
  <c r="AJ46" i="7"/>
  <c r="AI46" i="7"/>
  <c r="AH46" i="7"/>
  <c r="AK36" i="7"/>
  <c r="AJ36" i="7"/>
  <c r="AI36" i="7"/>
  <c r="AH36" i="7"/>
  <c r="AK33" i="7"/>
  <c r="AJ33" i="7"/>
  <c r="AI33" i="7"/>
  <c r="AH33" i="7"/>
  <c r="AK30" i="7"/>
  <c r="AJ30" i="7"/>
  <c r="AI30" i="7"/>
  <c r="AH30" i="7"/>
  <c r="AK27" i="7"/>
  <c r="AJ27" i="7"/>
  <c r="AI27" i="7"/>
  <c r="AH27" i="7"/>
  <c r="AK23" i="7"/>
  <c r="AJ23" i="7"/>
  <c r="AI23" i="7"/>
  <c r="AH23" i="7"/>
  <c r="AK22" i="7"/>
  <c r="AJ22" i="7"/>
  <c r="AI22" i="7"/>
  <c r="AH22" i="7"/>
  <c r="AK18" i="7"/>
  <c r="AJ18" i="7"/>
  <c r="AI18" i="7"/>
  <c r="AH18" i="7"/>
  <c r="AK15" i="7"/>
  <c r="AJ15" i="7"/>
  <c r="AI15" i="7"/>
  <c r="AH15" i="7"/>
  <c r="AK14" i="7"/>
  <c r="AI14" i="7"/>
  <c r="AK13" i="7"/>
  <c r="AI13" i="7"/>
  <c r="AK12" i="7"/>
  <c r="AJ12" i="7"/>
  <c r="AI12" i="7"/>
  <c r="AH12" i="7"/>
  <c r="AG46" i="7"/>
  <c r="AF46" i="7"/>
  <c r="AE46" i="7"/>
  <c r="AD46" i="7"/>
  <c r="AG36" i="7"/>
  <c r="AF36" i="7"/>
  <c r="AE36" i="7"/>
  <c r="AD36" i="7"/>
  <c r="AG33" i="7"/>
  <c r="AF33" i="7"/>
  <c r="AE33" i="7"/>
  <c r="AD33" i="7"/>
  <c r="AG30" i="7"/>
  <c r="AF30" i="7"/>
  <c r="AE30" i="7"/>
  <c r="AD30" i="7"/>
  <c r="AG27" i="7"/>
  <c r="AF27" i="7"/>
  <c r="AE27" i="7"/>
  <c r="AD27" i="7"/>
  <c r="AG23" i="7"/>
  <c r="AF23" i="7"/>
  <c r="AE23" i="7"/>
  <c r="AD23" i="7"/>
  <c r="AG22" i="7"/>
  <c r="AF22" i="7"/>
  <c r="AE22" i="7"/>
  <c r="AD22" i="7"/>
  <c r="AG18" i="7"/>
  <c r="AF18" i="7"/>
  <c r="AE18" i="7"/>
  <c r="AD18" i="7"/>
  <c r="AG15" i="7"/>
  <c r="AF15" i="7"/>
  <c r="AE15" i="7"/>
  <c r="AD15" i="7"/>
  <c r="AG14" i="7"/>
  <c r="AE14" i="7"/>
  <c r="AG13" i="7"/>
  <c r="AE13" i="7"/>
  <c r="AG12" i="7"/>
  <c r="AF12" i="7"/>
  <c r="AE12" i="7"/>
  <c r="AD12" i="7"/>
  <c r="AC46" i="7"/>
  <c r="AB46" i="7"/>
  <c r="AA46" i="7"/>
  <c r="Z46" i="7"/>
  <c r="AC36" i="7"/>
  <c r="AB36" i="7"/>
  <c r="AA36" i="7"/>
  <c r="Z36" i="7"/>
  <c r="AC33" i="7"/>
  <c r="AB33" i="7"/>
  <c r="AA33" i="7"/>
  <c r="Z33" i="7"/>
  <c r="AC30" i="7"/>
  <c r="AB30" i="7"/>
  <c r="AA30" i="7"/>
  <c r="Z30" i="7"/>
  <c r="AC27" i="7"/>
  <c r="AB27" i="7"/>
  <c r="AA27" i="7"/>
  <c r="Z27" i="7"/>
  <c r="AC23" i="7"/>
  <c r="AB23" i="7"/>
  <c r="AA23" i="7"/>
  <c r="Z23" i="7"/>
  <c r="AC22" i="7"/>
  <c r="AB22" i="7"/>
  <c r="AA22" i="7"/>
  <c r="Z22" i="7"/>
  <c r="AC18" i="7"/>
  <c r="AB18" i="7"/>
  <c r="AA18" i="7"/>
  <c r="Z18" i="7"/>
  <c r="AC15" i="7"/>
  <c r="AB15" i="7"/>
  <c r="AA15" i="7"/>
  <c r="Z15" i="7"/>
  <c r="AC14" i="7"/>
  <c r="AA14" i="7"/>
  <c r="AC13" i="7"/>
  <c r="AA13" i="7"/>
  <c r="AC12" i="7"/>
  <c r="AB12" i="7"/>
  <c r="AA12" i="7"/>
  <c r="Z12" i="7"/>
  <c r="Y46" i="7"/>
  <c r="X46" i="7"/>
  <c r="W46" i="7"/>
  <c r="V46" i="7"/>
  <c r="Y36" i="7"/>
  <c r="X36" i="7"/>
  <c r="W36" i="7"/>
  <c r="V36" i="7"/>
  <c r="Y33" i="7"/>
  <c r="X33" i="7"/>
  <c r="W33" i="7"/>
  <c r="V33" i="7"/>
  <c r="Y30" i="7"/>
  <c r="X30" i="7"/>
  <c r="W30" i="7"/>
  <c r="V30" i="7"/>
  <c r="Y27" i="7"/>
  <c r="X27" i="7"/>
  <c r="W27" i="7"/>
  <c r="V27" i="7"/>
  <c r="Y23" i="7"/>
  <c r="X23" i="7"/>
  <c r="W23" i="7"/>
  <c r="V23" i="7"/>
  <c r="Y22" i="7"/>
  <c r="X22" i="7"/>
  <c r="W22" i="7"/>
  <c r="V22" i="7"/>
  <c r="Y18" i="7"/>
  <c r="X18" i="7"/>
  <c r="W18" i="7"/>
  <c r="V18" i="7"/>
  <c r="Y15" i="7"/>
  <c r="X15" i="7"/>
  <c r="W15" i="7"/>
  <c r="V15" i="7"/>
  <c r="Y14" i="7"/>
  <c r="W14" i="7"/>
  <c r="Y13" i="7"/>
  <c r="W13" i="7"/>
  <c r="Y12" i="7"/>
  <c r="X12" i="7"/>
  <c r="W12" i="7"/>
  <c r="V12" i="7"/>
  <c r="U46" i="7"/>
  <c r="T46" i="7"/>
  <c r="S46" i="7"/>
  <c r="R46" i="7"/>
  <c r="U36" i="7"/>
  <c r="T36" i="7"/>
  <c r="S36" i="7"/>
  <c r="R36" i="7"/>
  <c r="U33" i="7"/>
  <c r="T33" i="7"/>
  <c r="S33" i="7"/>
  <c r="R33" i="7"/>
  <c r="U30" i="7"/>
  <c r="T30" i="7"/>
  <c r="S30" i="7"/>
  <c r="R30" i="7"/>
  <c r="U27" i="7"/>
  <c r="T27" i="7"/>
  <c r="S27" i="7"/>
  <c r="R27" i="7"/>
  <c r="U23" i="7"/>
  <c r="T23" i="7"/>
  <c r="S23" i="7"/>
  <c r="R23" i="7"/>
  <c r="U22" i="7"/>
  <c r="T22" i="7"/>
  <c r="S22" i="7"/>
  <c r="R22" i="7"/>
  <c r="U18" i="7"/>
  <c r="T18" i="7"/>
  <c r="S18" i="7"/>
  <c r="R18" i="7"/>
  <c r="U15" i="7"/>
  <c r="T15" i="7"/>
  <c r="S15" i="7"/>
  <c r="R15" i="7"/>
  <c r="U14" i="7"/>
  <c r="S14" i="7"/>
  <c r="U13" i="7"/>
  <c r="S13" i="7"/>
  <c r="S25" i="7" s="1"/>
  <c r="U12" i="7"/>
  <c r="T12" i="7"/>
  <c r="S12" i="7"/>
  <c r="R12" i="7"/>
  <c r="Q46" i="7"/>
  <c r="P46" i="7"/>
  <c r="O46" i="7"/>
  <c r="N46" i="7"/>
  <c r="Q36" i="7"/>
  <c r="P36" i="7"/>
  <c r="O36" i="7"/>
  <c r="N36" i="7"/>
  <c r="Q33" i="7"/>
  <c r="P33" i="7"/>
  <c r="O33" i="7"/>
  <c r="N33" i="7"/>
  <c r="Q30" i="7"/>
  <c r="P30" i="7"/>
  <c r="O30" i="7"/>
  <c r="N30" i="7"/>
  <c r="Q27" i="7"/>
  <c r="P27" i="7"/>
  <c r="O27" i="7"/>
  <c r="N27" i="7"/>
  <c r="Q23" i="7"/>
  <c r="P23" i="7"/>
  <c r="O23" i="7"/>
  <c r="N23" i="7"/>
  <c r="Q22" i="7"/>
  <c r="P22" i="7"/>
  <c r="O22" i="7"/>
  <c r="N22" i="7"/>
  <c r="Q18" i="7"/>
  <c r="P18" i="7"/>
  <c r="O18" i="7"/>
  <c r="N18" i="7"/>
  <c r="Q15" i="7"/>
  <c r="P15" i="7"/>
  <c r="O15" i="7"/>
  <c r="N15" i="7"/>
  <c r="Q14" i="7"/>
  <c r="O14" i="7"/>
  <c r="Q13" i="7"/>
  <c r="O13" i="7"/>
  <c r="Q12" i="7"/>
  <c r="P12" i="7"/>
  <c r="O12" i="7"/>
  <c r="N12" i="7"/>
  <c r="M46" i="7"/>
  <c r="L46" i="7"/>
  <c r="K46" i="7"/>
  <c r="J46" i="7"/>
  <c r="M36" i="7"/>
  <c r="L36" i="7"/>
  <c r="K36" i="7"/>
  <c r="J36" i="7"/>
  <c r="M33" i="7"/>
  <c r="L33" i="7"/>
  <c r="K33" i="7"/>
  <c r="J33" i="7"/>
  <c r="M30" i="7"/>
  <c r="L30" i="7"/>
  <c r="K30" i="7"/>
  <c r="J30" i="7"/>
  <c r="M27" i="7"/>
  <c r="L27" i="7"/>
  <c r="K27" i="7"/>
  <c r="J27" i="7"/>
  <c r="M23" i="7"/>
  <c r="L23" i="7"/>
  <c r="K23" i="7"/>
  <c r="J23" i="7"/>
  <c r="M22" i="7"/>
  <c r="L22" i="7"/>
  <c r="K22" i="7"/>
  <c r="J22" i="7"/>
  <c r="M18" i="7"/>
  <c r="L18" i="7"/>
  <c r="K18" i="7"/>
  <c r="J18" i="7"/>
  <c r="M15" i="7"/>
  <c r="L15" i="7"/>
  <c r="K15" i="7"/>
  <c r="J15" i="7"/>
  <c r="M14" i="7"/>
  <c r="K14" i="7"/>
  <c r="M13" i="7"/>
  <c r="K13" i="7"/>
  <c r="M12" i="7"/>
  <c r="L12" i="7"/>
  <c r="K12" i="7"/>
  <c r="J12" i="7"/>
  <c r="U25" i="7" l="1"/>
  <c r="AO25" i="7"/>
  <c r="AA26" i="7"/>
  <c r="AU25" i="7"/>
  <c r="AU40" i="7" s="1"/>
  <c r="AC26" i="7"/>
  <c r="AP21" i="7"/>
  <c r="AA25" i="7"/>
  <c r="AA40" i="7" s="1"/>
  <c r="AC25" i="7"/>
  <c r="AC40" i="7" s="1"/>
  <c r="S26" i="7"/>
  <c r="AG25" i="7"/>
  <c r="AG40" i="7" s="1"/>
  <c r="K26" i="7"/>
  <c r="K41" i="7" s="1"/>
  <c r="AW21" i="7"/>
  <c r="AW24" i="7" s="1"/>
  <c r="AW39" i="7" s="1"/>
  <c r="W25" i="7"/>
  <c r="W40" i="7" s="1"/>
  <c r="U26" i="7"/>
  <c r="K25" i="7"/>
  <c r="K40" i="7" s="1"/>
  <c r="AV21" i="7"/>
  <c r="AV24" i="7" s="1"/>
  <c r="AV39" i="7" s="1"/>
  <c r="AG26" i="7"/>
  <c r="AG41" i="7" s="1"/>
  <c r="R21" i="7"/>
  <c r="R24" i="7" s="1"/>
  <c r="R39" i="7" s="1"/>
  <c r="AS25" i="7"/>
  <c r="AS40" i="7" s="1"/>
  <c r="W26" i="7"/>
  <c r="W41" i="7" s="1"/>
  <c r="AQ26" i="7"/>
  <c r="AQ41" i="7" s="1"/>
  <c r="U21" i="7"/>
  <c r="U24" i="7" s="1"/>
  <c r="U39" i="7" s="1"/>
  <c r="AD21" i="7"/>
  <c r="AD24" i="7" s="1"/>
  <c r="AD39" i="7" s="1"/>
  <c r="Q25" i="7"/>
  <c r="Q40" i="7" s="1"/>
  <c r="AE21" i="7"/>
  <c r="AE24" i="7" s="1"/>
  <c r="AE39" i="7" s="1"/>
  <c r="AK25" i="7"/>
  <c r="M25" i="7"/>
  <c r="M40" i="7" s="1"/>
  <c r="M26" i="7"/>
  <c r="M41" i="7" s="1"/>
  <c r="Y25" i="7"/>
  <c r="Y40" i="7" s="1"/>
  <c r="AS26" i="7"/>
  <c r="AS41" i="7" s="1"/>
  <c r="O25" i="7"/>
  <c r="O40" i="7" s="1"/>
  <c r="AI25" i="7"/>
  <c r="AI40" i="7" s="1"/>
  <c r="O26" i="7"/>
  <c r="O41" i="7" s="1"/>
  <c r="AI26" i="7"/>
  <c r="AM26" i="7"/>
  <c r="AM41" i="7" s="1"/>
  <c r="AO26" i="7"/>
  <c r="AO41" i="7" s="1"/>
  <c r="AE25" i="7"/>
  <c r="AE40" i="7" s="1"/>
  <c r="AE26" i="7"/>
  <c r="AE41" i="7" s="1"/>
  <c r="S21" i="7"/>
  <c r="S24" i="7" s="1"/>
  <c r="S39" i="7" s="1"/>
  <c r="T21" i="7"/>
  <c r="T24" i="7" s="1"/>
  <c r="T39" i="7" s="1"/>
  <c r="Q26" i="7"/>
  <c r="Q41" i="7" s="1"/>
  <c r="AK26" i="7"/>
  <c r="AK41" i="7" s="1"/>
  <c r="S40" i="7"/>
  <c r="AK40" i="7"/>
  <c r="U40" i="7"/>
  <c r="AU26" i="7"/>
  <c r="AU41" i="7" s="1"/>
  <c r="Y26" i="7"/>
  <c r="AW25" i="7"/>
  <c r="AW40" i="7" s="1"/>
  <c r="AW26" i="7"/>
  <c r="AW41" i="7"/>
  <c r="AC41" i="7"/>
  <c r="Y41" i="7"/>
  <c r="U41" i="7"/>
  <c r="AA41" i="7"/>
  <c r="AG21" i="7"/>
  <c r="AG24" i="7" s="1"/>
  <c r="AG39" i="7" s="1"/>
  <c r="AQ21" i="7"/>
  <c r="AQ24" i="7" s="1"/>
  <c r="AQ39" i="7" s="1"/>
  <c r="N21" i="7"/>
  <c r="N24" i="7" s="1"/>
  <c r="N39" i="7" s="1"/>
  <c r="AS21" i="7"/>
  <c r="AS24" i="7" s="1"/>
  <c r="AS39" i="7" s="1"/>
  <c r="P21" i="7"/>
  <c r="P24" i="7" s="1"/>
  <c r="P39" i="7" s="1"/>
  <c r="Z21" i="7"/>
  <c r="Z24" i="7" s="1"/>
  <c r="Z39" i="7" s="1"/>
  <c r="AA21" i="7"/>
  <c r="AA24" i="7" s="1"/>
  <c r="AA39" i="7" s="1"/>
  <c r="AB21" i="7"/>
  <c r="AB24" i="7" s="1"/>
  <c r="AB39" i="7" s="1"/>
  <c r="AL21" i="7"/>
  <c r="AL24" i="7" s="1"/>
  <c r="AL39" i="7" s="1"/>
  <c r="AC21" i="7"/>
  <c r="AC24" i="7" s="1"/>
  <c r="AC39" i="7" s="1"/>
  <c r="AM21" i="7"/>
  <c r="AM24" i="7" s="1"/>
  <c r="AM39" i="7" s="1"/>
  <c r="J21" i="7"/>
  <c r="AN21" i="7"/>
  <c r="AN24" i="7" s="1"/>
  <c r="AN39" i="7" s="1"/>
  <c r="AP24" i="7"/>
  <c r="AP39" i="7" s="1"/>
  <c r="K21" i="7"/>
  <c r="K24" i="7" s="1"/>
  <c r="K39" i="7" s="1"/>
  <c r="AI41" i="7"/>
  <c r="AO21" i="7"/>
  <c r="AO24" i="7" s="1"/>
  <c r="AO39" i="7" s="1"/>
  <c r="L21" i="7"/>
  <c r="L24" i="7" s="1"/>
  <c r="L39" i="7" s="1"/>
  <c r="V21" i="7"/>
  <c r="V24" i="7" s="1"/>
  <c r="V39" i="7" s="1"/>
  <c r="M21" i="7"/>
  <c r="M24" i="7" s="1"/>
  <c r="M39" i="7" s="1"/>
  <c r="W21" i="7"/>
  <c r="W24" i="7" s="1"/>
  <c r="W39" i="7" s="1"/>
  <c r="X21" i="7"/>
  <c r="X24" i="7" s="1"/>
  <c r="X39" i="7" s="1"/>
  <c r="AH21" i="7"/>
  <c r="AH24" i="7" s="1"/>
  <c r="AH39" i="7" s="1"/>
  <c r="AQ25" i="7"/>
  <c r="AQ40" i="7" s="1"/>
  <c r="AF21" i="7"/>
  <c r="AF24" i="7" s="1"/>
  <c r="AF39" i="7" s="1"/>
  <c r="O21" i="7"/>
  <c r="O24" i="7" s="1"/>
  <c r="O39" i="7" s="1"/>
  <c r="Q21" i="7"/>
  <c r="Q24" i="7" s="1"/>
  <c r="Q39" i="7" s="1"/>
  <c r="S41" i="7"/>
  <c r="Y21" i="7"/>
  <c r="Y24" i="7" s="1"/>
  <c r="Y39" i="7" s="1"/>
  <c r="AI21" i="7"/>
  <c r="AI24" i="7" s="1"/>
  <c r="AI39" i="7" s="1"/>
  <c r="J24" i="7"/>
  <c r="J39" i="7" s="1"/>
  <c r="AO40" i="7"/>
  <c r="AR21" i="7"/>
  <c r="AR24" i="7" s="1"/>
  <c r="AR39" i="7" s="1"/>
  <c r="AJ21" i="7"/>
  <c r="AJ24" i="7" s="1"/>
  <c r="AJ39" i="7" s="1"/>
  <c r="AT21" i="7"/>
  <c r="AT24" i="7" s="1"/>
  <c r="AT39" i="7" s="1"/>
  <c r="AK21" i="7"/>
  <c r="AK24" i="7" s="1"/>
  <c r="AK39" i="7" s="1"/>
  <c r="AU21" i="7"/>
  <c r="AU24" i="7" s="1"/>
  <c r="AU39" i="7" s="1"/>
  <c r="B46" i="7" l="1"/>
  <c r="D22" i="7"/>
  <c r="F22" i="7"/>
  <c r="G22" i="7"/>
  <c r="H22" i="7"/>
  <c r="I22" i="7"/>
  <c r="D23" i="7"/>
  <c r="F23" i="7"/>
  <c r="G23" i="7"/>
  <c r="H23" i="7"/>
  <c r="I23" i="7"/>
  <c r="B23" i="7"/>
  <c r="B22" i="7"/>
  <c r="F18" i="7"/>
  <c r="G18" i="7"/>
  <c r="H18" i="7"/>
  <c r="D18" i="7" s="1"/>
  <c r="I18" i="7"/>
  <c r="F15" i="7"/>
  <c r="B15" i="7" s="1"/>
  <c r="G15" i="7"/>
  <c r="H15" i="7"/>
  <c r="D15" i="7" s="1"/>
  <c r="I15" i="7"/>
  <c r="D21" i="7" l="1"/>
  <c r="F21" i="7"/>
  <c r="B18" i="7"/>
  <c r="I21" i="7"/>
  <c r="H21" i="7"/>
  <c r="G21" i="7"/>
  <c r="O6" i="8" l="1"/>
  <c r="D6" i="8"/>
  <c r="J6" i="8"/>
  <c r="I7" i="8"/>
  <c r="H5" i="8"/>
  <c r="B7" i="8"/>
  <c r="B5" i="8"/>
  <c r="C7" i="8"/>
  <c r="C10" i="8"/>
  <c r="C5" i="8"/>
  <c r="L6" i="8"/>
  <c r="M6" i="8"/>
  <c r="N6" i="8"/>
  <c r="E6" i="8"/>
  <c r="H8" i="8"/>
  <c r="B8" i="8" s="1"/>
  <c r="I8" i="8"/>
  <c r="C8" i="8" s="1"/>
  <c r="H9" i="8"/>
  <c r="B9" i="8" s="1"/>
  <c r="I9" i="8"/>
  <c r="C9" i="8" s="1"/>
  <c r="H10" i="8"/>
  <c r="B10" i="8" s="1"/>
  <c r="I10" i="8"/>
  <c r="H11" i="8"/>
  <c r="B11" i="8" s="1"/>
  <c r="I11" i="8"/>
  <c r="C11" i="8" s="1"/>
  <c r="H12" i="8"/>
  <c r="B12" i="8" s="1"/>
  <c r="I12" i="8"/>
  <c r="C12" i="8" s="1"/>
  <c r="H13" i="8"/>
  <c r="B13" i="8" s="1"/>
  <c r="I13" i="8"/>
  <c r="C13" i="8" s="1"/>
  <c r="H14" i="8"/>
  <c r="B14" i="8" s="1"/>
  <c r="I14" i="8"/>
  <c r="C14" i="8" s="1"/>
  <c r="H15" i="8"/>
  <c r="B15" i="8" s="1"/>
  <c r="I15" i="8"/>
  <c r="C15" i="8" s="1"/>
  <c r="H16" i="8"/>
  <c r="B16" i="8" s="1"/>
  <c r="I16" i="8"/>
  <c r="C16" i="8" s="1"/>
  <c r="F6" i="8"/>
  <c r="K6" i="8"/>
  <c r="D12" i="7"/>
  <c r="D24" i="7" s="1"/>
  <c r="E12" i="7"/>
  <c r="E14" i="7"/>
  <c r="D46" i="7"/>
  <c r="E46" i="7"/>
  <c r="H6" i="8" l="1"/>
  <c r="B6" i="8"/>
  <c r="C6" i="8"/>
  <c r="B6" i="62"/>
  <c r="C6" i="62"/>
  <c r="D6" i="62"/>
  <c r="E6" i="62"/>
  <c r="F6" i="62"/>
  <c r="G6" i="62"/>
  <c r="H6" i="62"/>
  <c r="I6" i="62"/>
  <c r="J6" i="62"/>
  <c r="K6" i="62"/>
  <c r="L6" i="62"/>
  <c r="M6" i="62"/>
  <c r="N6" i="62"/>
  <c r="O6" i="62"/>
  <c r="P6" i="62"/>
  <c r="Q6" i="62"/>
  <c r="R6" i="62"/>
  <c r="T6" i="61"/>
  <c r="S6" i="61"/>
  <c r="B6" i="61"/>
  <c r="E5" i="60"/>
  <c r="C5" i="60"/>
  <c r="B5" i="60"/>
  <c r="D4" i="70" l="1"/>
  <c r="B4" i="70"/>
  <c r="B6" i="46" l="1"/>
  <c r="V8" i="38"/>
  <c r="V8" i="37"/>
  <c r="S8" i="37"/>
  <c r="H8" i="37"/>
  <c r="G8" i="37"/>
  <c r="D8" i="37"/>
  <c r="C8" i="37"/>
  <c r="B8" i="37"/>
  <c r="B5" i="18" l="1"/>
  <c r="I15" i="18"/>
  <c r="H15" i="18"/>
  <c r="I14" i="18"/>
  <c r="H14" i="18"/>
  <c r="J12" i="73" l="1"/>
  <c r="F13" i="70"/>
  <c r="E13" i="70"/>
  <c r="K5" i="57" l="1"/>
  <c r="J5" i="57"/>
  <c r="I5" i="57"/>
  <c r="H5" i="57"/>
  <c r="G5" i="57"/>
  <c r="F5" i="57"/>
  <c r="E5" i="57"/>
  <c r="D5" i="57"/>
  <c r="C5" i="57"/>
  <c r="B5" i="57"/>
  <c r="K5" i="40"/>
  <c r="J5" i="40"/>
  <c r="I5" i="40"/>
  <c r="H5" i="40"/>
  <c r="G5" i="40"/>
  <c r="G15" i="31"/>
  <c r="C38" i="17" l="1"/>
  <c r="D38" i="17"/>
  <c r="E38" i="17"/>
  <c r="F38" i="17"/>
  <c r="G38" i="17"/>
  <c r="H38" i="17"/>
  <c r="I38" i="17"/>
  <c r="J38" i="17"/>
  <c r="H17" i="6" l="1"/>
  <c r="I17" i="6"/>
  <c r="H15" i="14" l="1"/>
  <c r="I15" i="14"/>
  <c r="J15" i="13" l="1"/>
  <c r="K15" i="13"/>
  <c r="J15" i="12"/>
  <c r="K15" i="12"/>
  <c r="B15" i="11" l="1"/>
  <c r="C15" i="11"/>
  <c r="B16" i="10"/>
  <c r="B15" i="10"/>
  <c r="AB5" i="71" l="1"/>
  <c r="AC5" i="71"/>
  <c r="C4" i="70"/>
  <c r="F12" i="70"/>
  <c r="E12" i="70"/>
  <c r="N25" i="64" l="1"/>
  <c r="M25" i="64"/>
  <c r="L25" i="64"/>
  <c r="K25" i="64"/>
  <c r="J25" i="64"/>
  <c r="I25" i="64"/>
  <c r="H25" i="64"/>
  <c r="G25" i="64"/>
  <c r="F25" i="64"/>
  <c r="E25" i="64"/>
  <c r="D25" i="64"/>
  <c r="C25" i="64"/>
  <c r="B25" i="64"/>
  <c r="N6" i="64"/>
  <c r="M6" i="64"/>
  <c r="C6" i="64"/>
  <c r="D6" i="64"/>
  <c r="E6" i="64"/>
  <c r="F6" i="64"/>
  <c r="G6" i="64"/>
  <c r="H6" i="64"/>
  <c r="I6" i="64"/>
  <c r="J6" i="64"/>
  <c r="K6" i="64"/>
  <c r="L6" i="64"/>
  <c r="B6" i="64"/>
  <c r="N25" i="63"/>
  <c r="M25" i="63"/>
  <c r="L25" i="63"/>
  <c r="K25" i="63"/>
  <c r="J25" i="63"/>
  <c r="I25" i="63"/>
  <c r="H25" i="63"/>
  <c r="G25" i="63"/>
  <c r="F25" i="63"/>
  <c r="E25" i="63"/>
  <c r="D25" i="63"/>
  <c r="C25" i="63"/>
  <c r="B25" i="63"/>
  <c r="N6" i="63"/>
  <c r="M6" i="63"/>
  <c r="C6" i="63"/>
  <c r="D6" i="63"/>
  <c r="E6" i="63"/>
  <c r="F6" i="63"/>
  <c r="G6" i="63"/>
  <c r="H6" i="63"/>
  <c r="I6" i="63"/>
  <c r="J6" i="63"/>
  <c r="K6" i="63"/>
  <c r="L6" i="63"/>
  <c r="B6" i="63"/>
  <c r="R25" i="61"/>
  <c r="Q25" i="61"/>
  <c r="C25" i="61"/>
  <c r="D25" i="61"/>
  <c r="E25" i="61"/>
  <c r="F25" i="61"/>
  <c r="G25" i="61"/>
  <c r="H25" i="61"/>
  <c r="I25" i="61"/>
  <c r="J25" i="61"/>
  <c r="K25" i="61"/>
  <c r="L25" i="61"/>
  <c r="M25" i="61"/>
  <c r="N25" i="61"/>
  <c r="O25" i="61"/>
  <c r="P25" i="61"/>
  <c r="B25" i="61"/>
  <c r="I6" i="61"/>
  <c r="J6" i="61"/>
  <c r="K6" i="61"/>
  <c r="L6" i="61"/>
  <c r="M6" i="61"/>
  <c r="N6" i="61"/>
  <c r="O6" i="61"/>
  <c r="P6" i="61"/>
  <c r="Q6" i="61"/>
  <c r="R6" i="61"/>
  <c r="G6" i="61"/>
  <c r="H6" i="61"/>
  <c r="E6" i="61"/>
  <c r="F6" i="61"/>
  <c r="C6" i="61"/>
  <c r="D6" i="61"/>
  <c r="D5" i="60"/>
  <c r="G5" i="55"/>
  <c r="F5" i="55"/>
  <c r="E5" i="55"/>
  <c r="D5" i="55"/>
  <c r="C5" i="55"/>
  <c r="B5" i="55"/>
  <c r="J6" i="54"/>
  <c r="I6" i="54"/>
  <c r="H6" i="54"/>
  <c r="G6" i="54"/>
  <c r="F6" i="54"/>
  <c r="E6" i="54"/>
  <c r="D6" i="54"/>
  <c r="C6" i="54"/>
  <c r="B6" i="54"/>
  <c r="K5" i="53"/>
  <c r="J5" i="53"/>
  <c r="I5" i="53"/>
  <c r="H5" i="53"/>
  <c r="G5" i="53"/>
  <c r="F5" i="53"/>
  <c r="E5" i="53"/>
  <c r="D5" i="53"/>
  <c r="C5" i="53"/>
  <c r="B5" i="53"/>
  <c r="K5" i="52"/>
  <c r="J5" i="52"/>
  <c r="I5" i="52"/>
  <c r="H5" i="52"/>
  <c r="G5" i="52"/>
  <c r="F5" i="52"/>
  <c r="E5" i="52"/>
  <c r="D5" i="52"/>
  <c r="C5" i="52"/>
  <c r="B5" i="52"/>
  <c r="K5" i="51"/>
  <c r="J5" i="51"/>
  <c r="I5" i="51"/>
  <c r="H5" i="51"/>
  <c r="G5" i="51"/>
  <c r="F5" i="51"/>
  <c r="E5" i="51"/>
  <c r="D5" i="51"/>
  <c r="C5" i="51"/>
  <c r="B5" i="51"/>
  <c r="I5" i="50"/>
  <c r="H5" i="50"/>
  <c r="G5" i="50"/>
  <c r="F5" i="50"/>
  <c r="E5" i="50"/>
  <c r="D5" i="50"/>
  <c r="C5" i="50"/>
  <c r="B5" i="50"/>
  <c r="O5" i="49"/>
  <c r="N5" i="49"/>
  <c r="M5" i="49"/>
  <c r="L5" i="49"/>
  <c r="K5" i="49"/>
  <c r="J5" i="49"/>
  <c r="I5" i="49"/>
  <c r="H5" i="49"/>
  <c r="G5" i="49"/>
  <c r="F5" i="49"/>
  <c r="E5" i="49"/>
  <c r="D5" i="49"/>
  <c r="C5" i="49"/>
  <c r="B5" i="49"/>
  <c r="O5" i="48"/>
  <c r="N5" i="48"/>
  <c r="M5" i="48"/>
  <c r="L5" i="48"/>
  <c r="K5" i="48"/>
  <c r="J5" i="48"/>
  <c r="I5" i="48"/>
  <c r="H5" i="48"/>
  <c r="G5" i="48"/>
  <c r="F5" i="48"/>
  <c r="E5" i="48"/>
  <c r="D5" i="48"/>
  <c r="C5" i="48"/>
  <c r="B5" i="48"/>
  <c r="K6" i="47"/>
  <c r="J6" i="47"/>
  <c r="I6" i="47"/>
  <c r="H6" i="47"/>
  <c r="G6" i="47"/>
  <c r="F6" i="47"/>
  <c r="E6" i="47"/>
  <c r="D6" i="47"/>
  <c r="C6" i="47"/>
  <c r="B6" i="47"/>
  <c r="L6" i="46"/>
  <c r="K6" i="46"/>
  <c r="J6" i="46"/>
  <c r="I6" i="46"/>
  <c r="H6" i="46"/>
  <c r="G6" i="46"/>
  <c r="F6" i="46"/>
  <c r="E6" i="46"/>
  <c r="D6" i="46"/>
  <c r="C6" i="46"/>
  <c r="L6" i="45"/>
  <c r="K6" i="45"/>
  <c r="J6" i="45"/>
  <c r="I6" i="45"/>
  <c r="H6" i="45"/>
  <c r="G6" i="45"/>
  <c r="F6" i="45"/>
  <c r="E6" i="45"/>
  <c r="D6" i="45"/>
  <c r="C6" i="45"/>
  <c r="B6" i="45"/>
  <c r="L6" i="44"/>
  <c r="K6" i="44"/>
  <c r="J6" i="44"/>
  <c r="I6" i="44"/>
  <c r="H6" i="44"/>
  <c r="G6" i="44"/>
  <c r="F6" i="44"/>
  <c r="E6" i="44"/>
  <c r="D6" i="44"/>
  <c r="C6" i="44"/>
  <c r="B6" i="44"/>
  <c r="K5" i="41"/>
  <c r="J5" i="41"/>
  <c r="I5" i="41"/>
  <c r="H5" i="41"/>
  <c r="G5" i="41"/>
  <c r="N6" i="39"/>
  <c r="M6" i="39"/>
  <c r="L6" i="39"/>
  <c r="K6" i="39"/>
  <c r="J6" i="39"/>
  <c r="I6" i="39"/>
  <c r="H6" i="39"/>
  <c r="G6" i="39"/>
  <c r="F6" i="39"/>
  <c r="E6" i="39"/>
  <c r="C6" i="39"/>
  <c r="B6" i="39"/>
  <c r="W8" i="38"/>
  <c r="U8" i="38"/>
  <c r="T8" i="38"/>
  <c r="S8" i="38"/>
  <c r="R8" i="38"/>
  <c r="Q8" i="38"/>
  <c r="P8" i="38"/>
  <c r="O8" i="38"/>
  <c r="N8" i="38"/>
  <c r="M8" i="38"/>
  <c r="L8" i="38"/>
  <c r="K8" i="38"/>
  <c r="J8" i="38"/>
  <c r="I8" i="38"/>
  <c r="H8" i="38"/>
  <c r="G8" i="38"/>
  <c r="F8" i="38"/>
  <c r="E8" i="38"/>
  <c r="D8" i="38"/>
  <c r="C8" i="38"/>
  <c r="B8" i="38"/>
  <c r="W8" i="37"/>
  <c r="U8" i="37"/>
  <c r="T8" i="37"/>
  <c r="R8" i="37"/>
  <c r="Q8" i="37"/>
  <c r="P8" i="37"/>
  <c r="O8" i="37"/>
  <c r="N8" i="37"/>
  <c r="M8" i="37"/>
  <c r="L8" i="37"/>
  <c r="K8" i="37"/>
  <c r="J8" i="37"/>
  <c r="I8" i="37"/>
  <c r="F8" i="37"/>
  <c r="E8" i="37"/>
  <c r="U7" i="37"/>
  <c r="T7" i="37"/>
  <c r="Q4" i="35"/>
  <c r="P4" i="35"/>
  <c r="O4" i="35"/>
  <c r="M4" i="35"/>
  <c r="K4" i="35"/>
  <c r="I4" i="35"/>
  <c r="G4" i="35"/>
  <c r="F4" i="35"/>
  <c r="D4" i="35"/>
  <c r="C4" i="35"/>
  <c r="B4" i="35"/>
  <c r="B4" i="34"/>
  <c r="C4" i="34"/>
  <c r="D4" i="34"/>
  <c r="E4" i="34" s="1"/>
  <c r="F4" i="34"/>
  <c r="G4" i="34"/>
  <c r="H4" i="34" s="1"/>
  <c r="I4" i="34"/>
  <c r="K4" i="34"/>
  <c r="M4" i="34"/>
  <c r="O4" i="34"/>
  <c r="P4" i="34"/>
  <c r="Q4" i="34"/>
  <c r="G14" i="31"/>
  <c r="G13" i="31"/>
  <c r="G12" i="31"/>
  <c r="G11" i="31"/>
  <c r="J10" i="31"/>
  <c r="G10" i="31"/>
  <c r="D10" i="31"/>
  <c r="J9" i="31"/>
  <c r="G9" i="31"/>
  <c r="D9" i="31"/>
  <c r="J8" i="31"/>
  <c r="G8" i="31"/>
  <c r="D8" i="31"/>
  <c r="J7" i="31"/>
  <c r="G7" i="31"/>
  <c r="D7" i="31"/>
  <c r="J6" i="31"/>
  <c r="G6" i="31"/>
  <c r="D6" i="31"/>
  <c r="P5" i="20"/>
  <c r="O5" i="20"/>
  <c r="N5" i="20"/>
  <c r="M5" i="20"/>
  <c r="K5" i="20"/>
  <c r="H5" i="20"/>
  <c r="L4" i="34" l="1"/>
  <c r="N4" i="34"/>
  <c r="J4" i="34"/>
  <c r="E4" i="35"/>
  <c r="H4" i="35"/>
  <c r="L4" i="35"/>
  <c r="J4" i="35"/>
  <c r="N4" i="35"/>
  <c r="J8" i="13"/>
  <c r="K8" i="13"/>
  <c r="H15" i="6" l="1"/>
  <c r="I15" i="6"/>
  <c r="H16" i="6"/>
  <c r="I16" i="6"/>
  <c r="H14" i="14" l="1"/>
  <c r="I14" i="14"/>
  <c r="K14" i="13"/>
  <c r="J14" i="13"/>
  <c r="J14" i="12"/>
  <c r="K14" i="12"/>
  <c r="B14" i="11" l="1"/>
  <c r="C14" i="11"/>
  <c r="C15" i="10"/>
  <c r="D27" i="9"/>
  <c r="F11" i="70" l="1"/>
  <c r="E11" i="70"/>
  <c r="B5" i="14"/>
  <c r="I13" i="14"/>
  <c r="H13" i="14"/>
  <c r="K13" i="13"/>
  <c r="J13" i="13"/>
  <c r="I5" i="12"/>
  <c r="C13" i="11"/>
  <c r="B13" i="11"/>
  <c r="C14" i="10"/>
  <c r="B14" i="10"/>
  <c r="F10" i="70" l="1"/>
  <c r="E10" i="70"/>
  <c r="F9" i="70"/>
  <c r="E9" i="70"/>
  <c r="F8" i="70"/>
  <c r="E8" i="70"/>
  <c r="F7" i="70"/>
  <c r="F4" i="70" s="1"/>
  <c r="E7" i="70"/>
  <c r="E4" i="70" s="1"/>
  <c r="P5" i="22" l="1"/>
  <c r="O5" i="22"/>
  <c r="N5" i="22"/>
  <c r="M5" i="22"/>
  <c r="L5" i="22"/>
  <c r="K5" i="22"/>
  <c r="H5" i="22"/>
  <c r="G5" i="22"/>
  <c r="F5" i="22"/>
  <c r="E5" i="22"/>
  <c r="C5" i="22"/>
  <c r="B5" i="22"/>
  <c r="P5" i="21"/>
  <c r="O5" i="21"/>
  <c r="N5" i="21"/>
  <c r="M5" i="21"/>
  <c r="L5" i="21"/>
  <c r="K5" i="21"/>
  <c r="H5" i="21"/>
  <c r="G5" i="21"/>
  <c r="F5" i="21"/>
  <c r="E5" i="21"/>
  <c r="C5" i="21"/>
  <c r="B5" i="21"/>
  <c r="L5" i="20"/>
  <c r="G5" i="20"/>
  <c r="F5" i="20"/>
  <c r="J5" i="20" s="1"/>
  <c r="E5" i="20"/>
  <c r="I5" i="20" s="1"/>
  <c r="C5" i="20"/>
  <c r="B5" i="20"/>
  <c r="I13" i="18"/>
  <c r="H13" i="18"/>
  <c r="I12" i="18"/>
  <c r="H12" i="18"/>
  <c r="I11" i="18"/>
  <c r="H11" i="18"/>
  <c r="I10" i="18"/>
  <c r="H10" i="18"/>
  <c r="I9" i="18"/>
  <c r="H9" i="18"/>
  <c r="H5" i="18" s="1"/>
  <c r="I8" i="18"/>
  <c r="H8" i="18"/>
  <c r="I7" i="18"/>
  <c r="H7" i="18"/>
  <c r="I6" i="18"/>
  <c r="H6" i="18"/>
  <c r="G5" i="18"/>
  <c r="F5" i="18"/>
  <c r="E5" i="18"/>
  <c r="D5" i="18"/>
  <c r="C5" i="18"/>
  <c r="I5" i="18" l="1"/>
  <c r="I5" i="22"/>
  <c r="J5" i="21"/>
  <c r="J5" i="22"/>
  <c r="I5" i="21"/>
  <c r="K12" i="12" l="1"/>
  <c r="K13" i="12"/>
  <c r="B38" i="17" l="1"/>
  <c r="I14" i="6" l="1"/>
  <c r="H14" i="6"/>
  <c r="I12" i="14" l="1"/>
  <c r="H12" i="14"/>
  <c r="K12" i="13"/>
  <c r="J12" i="13"/>
  <c r="J13" i="12"/>
  <c r="J12" i="12"/>
  <c r="C12" i="11"/>
  <c r="B12" i="11"/>
  <c r="C13" i="10"/>
  <c r="B13" i="10"/>
  <c r="C14" i="7" l="1"/>
  <c r="C13" i="7"/>
  <c r="I27" i="7"/>
  <c r="E27" i="7" s="1"/>
  <c r="H27" i="7"/>
  <c r="D27" i="7" s="1"/>
  <c r="G27" i="7"/>
  <c r="C27" i="7" s="1"/>
  <c r="F27" i="7"/>
  <c r="B27" i="7" s="1"/>
  <c r="B21" i="7" l="1"/>
  <c r="B24" i="7" s="1"/>
  <c r="C12" i="7"/>
  <c r="I46" i="7"/>
  <c r="H46" i="7"/>
  <c r="G46" i="7"/>
  <c r="F46" i="7"/>
  <c r="I36" i="7"/>
  <c r="E36" i="7" s="1"/>
  <c r="H36" i="7"/>
  <c r="D36" i="7" s="1"/>
  <c r="G36" i="7"/>
  <c r="C36" i="7" s="1"/>
  <c r="F36" i="7"/>
  <c r="B36" i="7" s="1"/>
  <c r="I33" i="7"/>
  <c r="E33" i="7" s="1"/>
  <c r="H33" i="7"/>
  <c r="D33" i="7" s="1"/>
  <c r="G33" i="7"/>
  <c r="C33" i="7" s="1"/>
  <c r="F33" i="7"/>
  <c r="B33" i="7" s="1"/>
  <c r="D30" i="7"/>
  <c r="C30" i="7"/>
  <c r="B30" i="7"/>
  <c r="G13" i="7"/>
  <c r="G25" i="7" s="1"/>
  <c r="H12" i="7"/>
  <c r="F12" i="7"/>
  <c r="I14" i="7"/>
  <c r="G14" i="7"/>
  <c r="I13" i="7"/>
  <c r="D39" i="7" l="1"/>
  <c r="B39" i="7"/>
  <c r="G40" i="7"/>
  <c r="E30" i="7"/>
  <c r="I25" i="7"/>
  <c r="I40" i="7" s="1"/>
  <c r="I26" i="7"/>
  <c r="G12" i="7"/>
  <c r="I12" i="7"/>
  <c r="I24" i="7" s="1"/>
  <c r="I39" i="7" s="1"/>
  <c r="G26" i="7"/>
  <c r="G41" i="7" s="1"/>
  <c r="H24" i="7"/>
  <c r="H39" i="7" s="1"/>
  <c r="G24" i="7"/>
  <c r="G39" i="7" s="1"/>
  <c r="F24" i="7"/>
  <c r="F39" i="7" s="1"/>
  <c r="I41" i="7" l="1"/>
  <c r="J5" i="16"/>
  <c r="I5" i="16"/>
  <c r="H5" i="16"/>
  <c r="G5" i="16"/>
  <c r="F5" i="16"/>
  <c r="E5" i="16"/>
  <c r="D5" i="16"/>
  <c r="C5" i="16"/>
  <c r="B5" i="16"/>
  <c r="M6" i="15"/>
  <c r="L6" i="15"/>
  <c r="K6" i="15"/>
  <c r="J6" i="15"/>
  <c r="I6" i="15"/>
  <c r="H6" i="15"/>
  <c r="G6" i="15"/>
  <c r="F6" i="15"/>
  <c r="E6" i="15"/>
  <c r="D6" i="15"/>
  <c r="C6" i="15"/>
  <c r="B6" i="15"/>
  <c r="I11" i="14"/>
  <c r="H11" i="14"/>
  <c r="I10" i="14"/>
  <c r="H10" i="14"/>
  <c r="I9" i="14"/>
  <c r="H9" i="14"/>
  <c r="I8" i="14"/>
  <c r="H8" i="14"/>
  <c r="I7" i="14"/>
  <c r="H7" i="14"/>
  <c r="E6" i="14"/>
  <c r="E5" i="14" s="1"/>
  <c r="D6" i="14"/>
  <c r="D5" i="14" s="1"/>
  <c r="G5" i="14"/>
  <c r="F5" i="14"/>
  <c r="C5" i="14"/>
  <c r="K11" i="13"/>
  <c r="J11" i="13"/>
  <c r="K10" i="13"/>
  <c r="J10" i="13"/>
  <c r="K9" i="13"/>
  <c r="J9" i="13"/>
  <c r="K7" i="13"/>
  <c r="J7" i="13"/>
  <c r="K6" i="13"/>
  <c r="J6" i="13"/>
  <c r="J5" i="13" s="1"/>
  <c r="K5" i="13"/>
  <c r="I5" i="13"/>
  <c r="H5" i="13"/>
  <c r="G5" i="13"/>
  <c r="F5" i="13"/>
  <c r="E5" i="13"/>
  <c r="D5" i="13"/>
  <c r="C5" i="13"/>
  <c r="B5" i="13"/>
  <c r="K11" i="12"/>
  <c r="J11" i="12"/>
  <c r="K10" i="12"/>
  <c r="J10" i="12"/>
  <c r="K9" i="12"/>
  <c r="J9" i="12"/>
  <c r="K8" i="12"/>
  <c r="J8" i="12"/>
  <c r="K7" i="12"/>
  <c r="J7" i="12"/>
  <c r="K6" i="12"/>
  <c r="J6" i="12"/>
  <c r="H5" i="12"/>
  <c r="G5" i="12"/>
  <c r="F5" i="12"/>
  <c r="E5" i="12"/>
  <c r="D5" i="12"/>
  <c r="C5" i="12"/>
  <c r="B5" i="12"/>
  <c r="C11" i="11"/>
  <c r="B11" i="11"/>
  <c r="C10" i="11"/>
  <c r="B10" i="11"/>
  <c r="C9" i="11"/>
  <c r="B9" i="11"/>
  <c r="C8" i="11"/>
  <c r="B8" i="11"/>
  <c r="C7" i="11"/>
  <c r="B7" i="11"/>
  <c r="C6" i="11"/>
  <c r="C5" i="11" s="1"/>
  <c r="B6" i="11"/>
  <c r="B5" i="11" s="1"/>
  <c r="O5" i="11"/>
  <c r="N5" i="11"/>
  <c r="M5" i="11"/>
  <c r="L5" i="11"/>
  <c r="K5" i="11"/>
  <c r="J5" i="11"/>
  <c r="I5" i="11"/>
  <c r="H5" i="11"/>
  <c r="G5" i="11"/>
  <c r="F5" i="11"/>
  <c r="E5" i="11"/>
  <c r="D5" i="11"/>
  <c r="C12" i="10"/>
  <c r="B12" i="10"/>
  <c r="C11" i="10"/>
  <c r="B11" i="10"/>
  <c r="C10" i="10"/>
  <c r="B10" i="10"/>
  <c r="C9" i="10"/>
  <c r="B9" i="10"/>
  <c r="C8" i="10"/>
  <c r="B8" i="10"/>
  <c r="C7" i="10"/>
  <c r="B7" i="10"/>
  <c r="Q6" i="10"/>
  <c r="P6" i="10"/>
  <c r="O6" i="10"/>
  <c r="N6" i="10"/>
  <c r="M6" i="10"/>
  <c r="L6" i="10"/>
  <c r="K6" i="10"/>
  <c r="J6" i="10"/>
  <c r="I6" i="10"/>
  <c r="H6" i="10"/>
  <c r="B6" i="10" s="1"/>
  <c r="G6" i="10"/>
  <c r="F6" i="10"/>
  <c r="E6" i="10"/>
  <c r="D6" i="10"/>
  <c r="F27" i="9"/>
  <c r="E27" i="9"/>
  <c r="I13" i="6"/>
  <c r="H13" i="6"/>
  <c r="H7" i="6" s="1"/>
  <c r="I12" i="6"/>
  <c r="H12" i="6"/>
  <c r="I11" i="6"/>
  <c r="H11" i="6"/>
  <c r="I10" i="6"/>
  <c r="H10" i="6"/>
  <c r="I9" i="6"/>
  <c r="H9" i="6"/>
  <c r="I8" i="6"/>
  <c r="H8" i="6"/>
  <c r="G7" i="6"/>
  <c r="F7" i="6"/>
  <c r="E7" i="6"/>
  <c r="D7" i="6"/>
  <c r="C7" i="6"/>
  <c r="B7" i="6"/>
  <c r="H6" i="14" l="1"/>
  <c r="H5" i="14" s="1"/>
  <c r="I6" i="14"/>
  <c r="I5" i="14" s="1"/>
  <c r="I7" i="6"/>
  <c r="K5" i="12"/>
  <c r="J5" i="12"/>
  <c r="C6" i="10"/>
  <c r="C46" i="7"/>
  <c r="AW50" i="7"/>
  <c r="E50" i="7" s="1"/>
  <c r="E20" i="7" l="1"/>
  <c r="E19" i="7" l="1"/>
  <c r="E18" i="7" l="1"/>
  <c r="E17" i="7" l="1"/>
  <c r="E23" i="7" s="1"/>
  <c r="E26" i="7" s="1"/>
  <c r="E41" i="7" s="1"/>
  <c r="E15" i="7" l="1"/>
  <c r="E21" i="7" s="1"/>
  <c r="E24" i="7" s="1"/>
  <c r="E39" i="7" s="1"/>
  <c r="E16" i="7"/>
  <c r="E22" i="7" s="1"/>
  <c r="E25" i="7" s="1"/>
  <c r="E40" i="7" s="1"/>
  <c r="C19" i="7"/>
  <c r="C20" i="7"/>
  <c r="C17" i="7" l="1"/>
  <c r="C23" i="7" s="1"/>
  <c r="C26" i="7" s="1"/>
  <c r="C41" i="7" s="1"/>
  <c r="C18" i="7"/>
  <c r="C15" i="7" l="1"/>
  <c r="C21" i="7" s="1"/>
  <c r="C24" i="7" s="1"/>
  <c r="C39" i="7" s="1"/>
  <c r="C16" i="7"/>
  <c r="C22" i="7" s="1"/>
  <c r="C25" i="7" s="1"/>
  <c r="C40" i="7" s="1"/>
  <c r="D48" i="7"/>
  <c r="T6" i="62" l="1"/>
  <c r="S6" i="62"/>
</calcChain>
</file>

<file path=xl/sharedStrings.xml><?xml version="1.0" encoding="utf-8"?>
<sst xmlns="http://schemas.openxmlformats.org/spreadsheetml/2006/main" count="3896" uniqueCount="1382">
  <si>
    <t>CURRENT STATISTICS</t>
  </si>
  <si>
    <t>Table 1: SEBI Registered Market Intermediaries/Institutions</t>
  </si>
  <si>
    <t>Table 2: Company-Wise Capital Raised through Public and Rights Issues (Equity)</t>
  </si>
  <si>
    <t>Table 3: Offers closed during the month under SEBI (SAST), 2011</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</si>
  <si>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</si>
  <si>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</si>
  <si>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</si>
  <si>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</si>
  <si>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</si>
  <si>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</si>
  <si>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Trends in Settled Trades in the Corporate Debt Market</t>
  </si>
  <si>
    <t>Table 14: Ratings Assigned for Long-term Corporate Debt Securities (Maturity &gt;= 1 year)</t>
  </si>
  <si>
    <t>Table 15: Review of Accepted Ratings of Corporate Debt Securities (Maturity &gt;= 1 year)</t>
  </si>
  <si>
    <t>Table 16: Distribution of Turnover on Cash Segments of Exchanges</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</si>
  <si>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</si>
  <si>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</si>
  <si>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</si>
  <si>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</si>
  <si>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</si>
  <si>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</si>
  <si>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</si>
  <si>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</si>
  <si>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</si>
  <si>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</si>
  <si>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</si>
  <si>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</si>
  <si>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t>
  </si>
  <si>
    <t>Table 30: Percentage Share of Top ‘N’ Securities/Members in Turnover of Cash Segment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</si>
  <si>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</si>
  <si>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</si>
  <si>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</si>
  <si>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</si>
  <si>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 xml:space="preserve">Table 35: Trends in Equity Derivatives Segment at NSE (Turnover in Notional Value) </t>
  </si>
  <si>
    <t>Table 36: Settlement Statistics in Equity Derivatives Segment at BSE and NSE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</si>
  <si>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</si>
  <si>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</si>
  <si>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</si>
  <si>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</si>
  <si>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</si>
  <si>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</si>
  <si>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</si>
  <si>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 xml:space="preserve">Table 44: Settlement Statistics of Currency Derivatives Segment </t>
  </si>
  <si>
    <t>Table 45: Instrument-wise Turnover in Currency Futures Segment of BSE</t>
  </si>
  <si>
    <t>Table 46: Instrument-wise Turnover in Currency Derivatives Segment  of NSE</t>
  </si>
  <si>
    <t>Table 47: Instrument-wise Turnover in Currency Derivative Segment of MSEI</t>
  </si>
  <si>
    <t>Table 48: Maturity-wise Turnover in Currency Derivative Segment of BSE</t>
  </si>
  <si>
    <t>Table 49: Maturity-wise Turnover in Currency Derivative Segment of NSE</t>
  </si>
  <si>
    <t xml:space="preserve">Table 50: Maturity-wise Turnover in Currency Derivative Segment of MSEI </t>
  </si>
  <si>
    <t>Table 51: Trading Statistics of Interest Rate Futures at BSE, NSE and MSEI</t>
  </si>
  <si>
    <t>Table 52: Settlement Statistics in Interest Rate Futures at BSE, NSE and MSEI</t>
  </si>
  <si>
    <t>Table 53: Trends in Foreign Portfolio Investment</t>
  </si>
  <si>
    <t>Table 54: Notional Value of Offshore Derivative Instruments (ODIs) Vs Assets Under Custody (AUC) of FPIs</t>
  </si>
  <si>
    <t>Table 55: Assets under the Custody of Custodians</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</si>
  <si>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</si>
  <si>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</si>
  <si>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</si>
  <si>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</si>
  <si>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60: Assets Managed by Portfolio Managers</t>
  </si>
  <si>
    <t>Table 61: Progress Report of NSDL &amp; CDSl as on end of Month (Listed Companies)</t>
  </si>
  <si>
    <t>Table 62: Progress of Dematerialisation at NSDL and CDSL (Listed and Unlisted Companies)</t>
  </si>
  <si>
    <t>Table 63: Depository Statistics</t>
  </si>
  <si>
    <t>Table 64: Number of Commodities Permitted and traded at Exchanges</t>
  </si>
  <si>
    <t>Table 65: Trends in Commodity Indices</t>
  </si>
  <si>
    <t>Table 66: Trends in Commodity Derivatives at MCX</t>
  </si>
  <si>
    <t>Table 67: Trends in Commodity Derivatives at NCDEX</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</si>
  <si>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</si>
  <si>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</si>
  <si>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</si>
  <si>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</si>
  <si>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</si>
  <si>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</si>
  <si>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</si>
  <si>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2022-23</t>
  </si>
  <si>
    <t>2023-24$</t>
  </si>
  <si>
    <t>BSE</t>
  </si>
  <si>
    <t>NSE</t>
  </si>
  <si>
    <t>MSEI</t>
  </si>
  <si>
    <t>MCX</t>
  </si>
  <si>
    <t>NCDEX</t>
  </si>
  <si>
    <t>NSDL</t>
  </si>
  <si>
    <t>CDSL</t>
  </si>
  <si>
    <t>Mutual Funds</t>
  </si>
  <si>
    <t>Notes:</t>
  </si>
  <si>
    <t>Sl.No.</t>
  </si>
  <si>
    <t>Name of the Issuer/Company</t>
  </si>
  <si>
    <t>Date of Listing</t>
  </si>
  <si>
    <t>Type of Issue</t>
  </si>
  <si>
    <t>Number of Shares issued</t>
  </si>
  <si>
    <t>Face Value (₹ )</t>
  </si>
  <si>
    <t>Premium Value (₹ )</t>
  </si>
  <si>
    <t>Issue Price (₹ )</t>
  </si>
  <si>
    <t>Amount raised (in crores)</t>
  </si>
  <si>
    <t>Oversubscribed (no. of times)</t>
  </si>
  <si>
    <t>Allocation in Net offer to public &amp; Others (No. of shares)</t>
  </si>
  <si>
    <t>Net offer to public*</t>
  </si>
  <si>
    <t>Fresh</t>
  </si>
  <si>
    <t>OFS</t>
  </si>
  <si>
    <t>Total</t>
  </si>
  <si>
    <t>QIB</t>
  </si>
  <si>
    <t>NII</t>
  </si>
  <si>
    <t>RII</t>
  </si>
  <si>
    <t>Others, if any (Market Maker &amp; Reservation)</t>
  </si>
  <si>
    <t>IPO</t>
  </si>
  <si>
    <t>Rights</t>
  </si>
  <si>
    <t>*Shares issued by the Company are partly paid up but the information is provided considering the same as fully paid up.</t>
  </si>
  <si>
    <t>Net offer to Public = QIB (Including anchor) + RII + NII (Excluding Employee Reservation +Shareholder Reservation + Market maker)</t>
  </si>
  <si>
    <t>Sl.No</t>
  </si>
  <si>
    <t>Target Company</t>
  </si>
  <si>
    <t>Acquirers/PACs</t>
  </si>
  <si>
    <t>Public Announcement Date</t>
  </si>
  <si>
    <t>Offer Opening Date</t>
  </si>
  <si>
    <t>Offer Closing Date</t>
  </si>
  <si>
    <t>Offer Size</t>
  </si>
  <si>
    <t>Offer
 Price 
(₹ ) per share</t>
  </si>
  <si>
    <t>Offer Size (₹  crore)</t>
  </si>
  <si>
    <t>No. of 
Shares</t>
  </si>
  <si>
    <t>Percent of Equity 
Capital</t>
  </si>
  <si>
    <t>Year / Month</t>
  </si>
  <si>
    <t>Open Offers</t>
  </si>
  <si>
    <t>Objectives</t>
  </si>
  <si>
    <t>Change in Control 
of Management</t>
  </si>
  <si>
    <t>Consolidation of Holdings</t>
  </si>
  <si>
    <t>Substantial Acquisition</t>
  </si>
  <si>
    <t>No. of Offers</t>
  </si>
  <si>
    <t>Amount (₹  crore)</t>
  </si>
  <si>
    <t>Amount (₹ crore)</t>
  </si>
  <si>
    <t>Apr-23</t>
  </si>
  <si>
    <t>May-23</t>
  </si>
  <si>
    <t>June-23</t>
  </si>
  <si>
    <t>July-23</t>
  </si>
  <si>
    <t>*In instances where offers have more than one objective, the issue is classified only under one of the same.</t>
  </si>
  <si>
    <t>Data is compiled based on offer closing date</t>
  </si>
  <si>
    <t>$ indicates upto July 31, 2023</t>
  </si>
  <si>
    <t>Source: SEBI.</t>
  </si>
  <si>
    <t>Modes of Fund Raising</t>
  </si>
  <si>
    <t>Financial Sector</t>
  </si>
  <si>
    <t>Non-Financial Sector</t>
  </si>
  <si>
    <t>No. of Issues</t>
  </si>
  <si>
    <t>Amount
(Rs.crore)</t>
  </si>
  <si>
    <t>Equity Issues</t>
  </si>
  <si>
    <t>Total
(Equity+Debt)</t>
  </si>
  <si>
    <t>Public</t>
  </si>
  <si>
    <t>Listed</t>
  </si>
  <si>
    <t>Debt</t>
  </si>
  <si>
    <t>No. of issues</t>
  </si>
  <si>
    <t>Amount 
( ₹   crore)</t>
  </si>
  <si>
    <t xml:space="preserve">Notes: 1. Amount for public debt issue for last two months is provisional and may get updated 
</t>
  </si>
  <si>
    <t>Year/ Month</t>
  </si>
  <si>
    <t>Amount 
( ₹ crore)</t>
  </si>
  <si>
    <t>Source: SEBI</t>
  </si>
  <si>
    <t>Table 7:  Industry-wise Classification of Capital Raised through Public and Rights Issues (Equity)</t>
  </si>
  <si>
    <t>Industry</t>
  </si>
  <si>
    <t>Airlines</t>
  </si>
  <si>
    <t>Automobiles</t>
  </si>
  <si>
    <t>Banks/Fis</t>
  </si>
  <si>
    <t>Cement/ Constructions</t>
  </si>
  <si>
    <t>Chemical</t>
  </si>
  <si>
    <t>Consumer Services</t>
  </si>
  <si>
    <t>Electronic Equipments/ Products</t>
  </si>
  <si>
    <t>Engineering</t>
  </si>
  <si>
    <t>Entertainment</t>
  </si>
  <si>
    <t>Finance</t>
  </si>
  <si>
    <t>Food processing</t>
  </si>
  <si>
    <t>Healthcare</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</si>
  <si>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</si>
  <si>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</si>
  <si>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</si>
  <si>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</si>
  <si>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</si>
  <si>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</si>
  <si>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</si>
  <si>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</si>
  <si>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</si>
  <si>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</si>
  <si>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</si>
  <si>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Sector-wise</t>
  </si>
  <si>
    <t>Region-wise</t>
  </si>
  <si>
    <t>Private</t>
  </si>
  <si>
    <t>Northern</t>
  </si>
  <si>
    <t>Eastern</t>
  </si>
  <si>
    <t>Western</t>
  </si>
  <si>
    <t>Southern</t>
  </si>
  <si>
    <t>Central</t>
  </si>
  <si>
    <t>&lt; 5 crore</t>
  </si>
  <si>
    <t>≥ 5crore - &lt; 10crore</t>
  </si>
  <si>
    <t xml:space="preserve">  ≥ 10 crore - &lt; 50 crore</t>
  </si>
  <si>
    <t xml:space="preserve">  ≥ 50 crore - &lt; 100 crore</t>
  </si>
  <si>
    <t xml:space="preserve">  ≥ 100 crore -&lt;500 crore</t>
  </si>
  <si>
    <t>&gt;=₹500 crore</t>
  </si>
  <si>
    <t>Only BSE</t>
  </si>
  <si>
    <t>Only NSE</t>
  </si>
  <si>
    <t>Only MSEI</t>
  </si>
  <si>
    <t>Both NSE and BSE</t>
  </si>
  <si>
    <t xml:space="preserve">Notes: 1. The above data includes both "no. of issues" and "Amount" raised on conversion of convertible securities issued on QIP basis. 
</t>
  </si>
  <si>
    <t>Source: BSE, NSE and MSEI.</t>
  </si>
  <si>
    <t>Year/Month</t>
  </si>
  <si>
    <t>Common#</t>
  </si>
  <si>
    <t>#Listed at any two or three exchanges.</t>
  </si>
  <si>
    <t>Source: BSE and NSE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</si>
  <si>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</si>
  <si>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</si>
  <si>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</si>
  <si>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</si>
  <si>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</si>
  <si>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</si>
  <si>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</si>
  <si>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</si>
  <si>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</si>
  <si>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Jun-23</t>
  </si>
  <si>
    <t>Jul-23</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</si>
  <si>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</si>
  <si>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</si>
  <si>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</si>
  <si>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</si>
  <si>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</si>
  <si>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</si>
  <si>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</si>
  <si>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</si>
  <si>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July 31, 2023</t>
  </si>
  <si>
    <t>Table 74:  Macro Economic Indicators</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</si>
  <si>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</si>
  <si>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</si>
  <si>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</si>
  <si>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</si>
  <si>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</si>
  <si>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</si>
  <si>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</si>
  <si>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</si>
  <si>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</si>
  <si>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</si>
  <si>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8.75/10.10</t>
  </si>
  <si>
    <t>8.85/10.10</t>
  </si>
  <si>
    <t xml:space="preserve">Term Deposit Rate &gt; 1 year </t>
  </si>
  <si>
    <t>6.00/7.25</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</si>
  <si>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</si>
  <si>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</si>
  <si>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</si>
  <si>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</si>
  <si>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</si>
  <si>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</si>
  <si>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</si>
  <si>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</si>
  <si>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</si>
  <si>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</si>
  <si>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</si>
  <si>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</si>
  <si>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</si>
  <si>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</si>
  <si>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</si>
  <si>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</si>
  <si>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NA</t>
  </si>
  <si>
    <t>Mining</t>
  </si>
  <si>
    <t>Manufacturing</t>
  </si>
  <si>
    <t>Electricity</t>
  </si>
  <si>
    <t>X. External Sector Indicators (USD billion)</t>
  </si>
  <si>
    <t xml:space="preserve">Exports </t>
  </si>
  <si>
    <t>Imports</t>
  </si>
  <si>
    <t>Trade Balance</t>
  </si>
  <si>
    <t xml:space="preserve">Notes: </t>
  </si>
  <si>
    <t>^ cumulative figure value of the respective months.</t>
  </si>
  <si>
    <t>Data for CPI, WPI, IIP and External sector have been compiled based on available information.</t>
  </si>
  <si>
    <t>No. of Trades</t>
  </si>
  <si>
    <t>Value (₹ crore)</t>
  </si>
  <si>
    <t>-</t>
  </si>
  <si>
    <t>This table has been revised to include only settled trades (OTC+RFQ trades) through exchange platform.</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</si>
  <si>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</si>
  <si>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</si>
  <si>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</si>
  <si>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</si>
  <si>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</si>
  <si>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</si>
  <si>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</si>
  <si>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</si>
  <si>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</si>
  <si>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</si>
  <si>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</si>
  <si>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</si>
  <si>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</si>
  <si>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</si>
  <si>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</si>
  <si>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</si>
  <si>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</si>
  <si>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High</t>
  </si>
  <si>
    <t>Low</t>
  </si>
  <si>
    <t>Close</t>
  </si>
  <si>
    <t>Note : No. of Companies Listed with BSE includes count of both active and suspended companies.</t>
  </si>
  <si>
    <t>No.of trades and turnover details inclusive of exchange traded corporate bonds</t>
  </si>
  <si>
    <t>Source: BSE</t>
  </si>
  <si>
    <t xml:space="preserve">Table 18: Trends in Cash Segment of NSE </t>
  </si>
  <si>
    <t>No. of companies Traded#</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</si>
  <si>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</si>
  <si>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</si>
  <si>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</si>
  <si>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</si>
  <si>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#Data for No. of companies traded includes Government securities, Corporate bonds, REITs, InvITs, NSE listed companies as well as “Permitted to Trade” companies but excludes ETFs &amp; Mutual Funds</t>
  </si>
  <si>
    <t>Source: NSE</t>
  </si>
  <si>
    <t>No. of Companies Permitted #</t>
  </si>
  <si>
    <t>No. of Companies Traded</t>
  </si>
  <si>
    <t>Turnover (₹ crore)</t>
  </si>
  <si>
    <t>Average Daily Turnover (₹ crore)</t>
  </si>
  <si>
    <t>Demat Turnover (₹ crore)</t>
  </si>
  <si>
    <t xml:space="preserve">Market  Capitalisation (₹ crore) </t>
  </si>
  <si>
    <t xml:space="preserve">SX 40 Index </t>
  </si>
  <si>
    <t>Note: Data of the Market Capitalisation is provided for all listed as well as permitted companies</t>
  </si>
  <si>
    <t># Details of no. of companies in "permitted to trade" category which are active.</t>
  </si>
  <si>
    <t>Source: MSEI</t>
  </si>
  <si>
    <t>Table 20: City-wise Distribution of Turnover on Cash Segments of BSE and NSE</t>
  </si>
  <si>
    <t>(Percentage share in Turnover)</t>
  </si>
  <si>
    <t>S.No</t>
  </si>
  <si>
    <t>City</t>
  </si>
  <si>
    <r>
      <t>MSEI</t>
    </r>
    <r>
      <rPr>
        <sz val="11"/>
        <color indexed="8"/>
        <rFont val="Garamond"/>
        <family val="1"/>
      </rPr>
      <t>*</t>
    </r>
  </si>
  <si>
    <t>Ahmedabad</t>
  </si>
  <si>
    <t>Bengaluru</t>
  </si>
  <si>
    <t>Vadodara</t>
  </si>
  <si>
    <t>Bhubneshwar</t>
  </si>
  <si>
    <t>Chennai</t>
  </si>
  <si>
    <t>Ernakulam</t>
  </si>
  <si>
    <t>Coimbatore</t>
  </si>
  <si>
    <t>New Delhi</t>
  </si>
  <si>
    <t>Guwahati</t>
  </si>
  <si>
    <t>Hyderabad</t>
  </si>
  <si>
    <t>Indore</t>
  </si>
  <si>
    <t>Jaipur</t>
  </si>
  <si>
    <t>Kanpur</t>
  </si>
  <si>
    <t>Kolkata</t>
  </si>
  <si>
    <t>Ludhiana</t>
  </si>
  <si>
    <t>Mangalore</t>
  </si>
  <si>
    <t>Mumbai</t>
  </si>
  <si>
    <t>Patna</t>
  </si>
  <si>
    <t>Pune</t>
  </si>
  <si>
    <t>Rajkot</t>
  </si>
  <si>
    <t>Others</t>
  </si>
  <si>
    <t>*The city-wise distribution of turnover is based on the cities uploaded in the UCC database of the Exchange for clientele trades and members registered office city for proprietary trades.</t>
  </si>
  <si>
    <t>Percentage Share in Turnover</t>
  </si>
  <si>
    <t>Proprietary</t>
  </si>
  <si>
    <t>FPIs</t>
  </si>
  <si>
    <t>Banks</t>
  </si>
  <si>
    <t>Source: BSE.</t>
  </si>
  <si>
    <t>Year /Month</t>
  </si>
  <si>
    <t>Source: NSE.</t>
  </si>
  <si>
    <t>Source: MSEI.</t>
  </si>
  <si>
    <t>Name of Security</t>
  </si>
  <si>
    <t>Issued
Capital 
(₹ crore)</t>
  </si>
  <si>
    <t>Free Float
Market
Capitalisation
(₹ crore)</t>
  </si>
  <si>
    <t>Weightage (Percent)</t>
  </si>
  <si>
    <t>Beta</t>
  </si>
  <si>
    <t>R 2</t>
  </si>
  <si>
    <t>Daily
Volatility
(Percent)</t>
  </si>
  <si>
    <t>Monthly
Return
(Percent)</t>
  </si>
  <si>
    <t>Impact
Cost
(Percent)</t>
  </si>
  <si>
    <t xml:space="preserve">BAJFINANCE  </t>
  </si>
  <si>
    <t xml:space="preserve">STATE BANK  </t>
  </si>
  <si>
    <t xml:space="preserve">TITAN       </t>
  </si>
  <si>
    <t xml:space="preserve">HDFC BANK   </t>
  </si>
  <si>
    <t xml:space="preserve">INFOSYS LTD </t>
  </si>
  <si>
    <t>KOTAK MAH.BK</t>
  </si>
  <si>
    <t xml:space="preserve">RELIANCE    </t>
  </si>
  <si>
    <t xml:space="preserve">TATA STEEL  </t>
  </si>
  <si>
    <t>LARSEN &amp; TOU</t>
  </si>
  <si>
    <t xml:space="preserve">MAH &amp; MAH   </t>
  </si>
  <si>
    <t xml:space="preserve">TATA MOTORS </t>
  </si>
  <si>
    <t xml:space="preserve">HIND UNI LT </t>
  </si>
  <si>
    <t xml:space="preserve">NESTLE (I)  </t>
  </si>
  <si>
    <t>ASIAN PAINTS</t>
  </si>
  <si>
    <t xml:space="preserve">ITC LTD.    </t>
  </si>
  <si>
    <t xml:space="preserve">WIPRO LTD.  </t>
  </si>
  <si>
    <t xml:space="preserve">SUN PHARMA. </t>
  </si>
  <si>
    <t xml:space="preserve">ICICI BANK  </t>
  </si>
  <si>
    <t>INDUSIND BNK</t>
  </si>
  <si>
    <t xml:space="preserve">AXIS BANK   </t>
  </si>
  <si>
    <t xml:space="preserve">HCL TECHNO  </t>
  </si>
  <si>
    <t xml:space="preserve">BHARTI ARTL </t>
  </si>
  <si>
    <t xml:space="preserve">MARUTISUZUK </t>
  </si>
  <si>
    <t>ULTRATECH CM</t>
  </si>
  <si>
    <t xml:space="preserve">TCS LTD.    </t>
  </si>
  <si>
    <t xml:space="preserve">NTPC LTD    </t>
  </si>
  <si>
    <t xml:space="preserve">TECH MAH    </t>
  </si>
  <si>
    <t xml:space="preserve">POWER GRID  </t>
  </si>
  <si>
    <t xml:space="preserve">BAJAJ FINSE </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</si>
  <si>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</si>
  <si>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</si>
  <si>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</si>
  <si>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</si>
  <si>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</si>
  <si>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Sl. No</t>
  </si>
  <si>
    <t>Adani Enterprises Ltd.</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</si>
  <si>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</si>
  <si>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</si>
  <si>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</si>
  <si>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</si>
  <si>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</si>
  <si>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</si>
  <si>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</si>
  <si>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</si>
  <si>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</si>
  <si>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</si>
  <si>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</si>
  <si>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</si>
  <si>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</si>
  <si>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</si>
  <si>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</si>
  <si>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</si>
  <si>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</si>
  <si>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</si>
  <si>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</si>
  <si>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</si>
  <si>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</si>
  <si>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</si>
  <si>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ICICI Bank Ltd.</t>
  </si>
  <si>
    <t>ITC Ltd.</t>
  </si>
  <si>
    <t>IndusInd Bank Ltd.</t>
  </si>
  <si>
    <t>Infosys Ltd.</t>
  </si>
  <si>
    <t>JSW Steel Ltd.</t>
  </si>
  <si>
    <t>Kotak Mahindra Bank Ltd.</t>
  </si>
  <si>
    <t>LTIMindtree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</si>
  <si>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</si>
  <si>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</si>
  <si>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</si>
  <si>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</si>
  <si>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</si>
  <si>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</si>
  <si>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</si>
  <si>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</si>
  <si>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</si>
  <si>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State Bank of India</t>
  </si>
  <si>
    <t>Sun Pharmaceutical Industries Ltd.</t>
  </si>
  <si>
    <t>Tata Consultancy Services Ltd.</t>
  </si>
  <si>
    <t>Tata Consumer Products Ltd.</t>
  </si>
  <si>
    <t>Tata Motors Ltd.</t>
  </si>
  <si>
    <t>Tata Steel Ltd.</t>
  </si>
  <si>
    <t>Tech Mahindra Ltd.</t>
  </si>
  <si>
    <t>Titan Company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</si>
  <si>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</si>
  <si>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</si>
  <si>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</si>
  <si>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</si>
  <si>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</si>
  <si>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S.No.</t>
  </si>
  <si>
    <t>Issued Capital     (₹ crore)</t>
  </si>
  <si>
    <t>Free Float Market Capitalisation (₹ crore)</t>
  </si>
  <si>
    <t xml:space="preserve">Weightage (Percent)   </t>
  </si>
  <si>
    <t>R2</t>
  </si>
  <si>
    <t>Daily Volatility (Percent)</t>
  </si>
  <si>
    <t>Monthly Return (Percent)</t>
  </si>
  <si>
    <t>Impact Cost (Percent) *</t>
  </si>
  <si>
    <t>HDFCBANK</t>
  </si>
  <si>
    <t>RELIANCE</t>
  </si>
  <si>
    <t>ICICIBANK</t>
  </si>
  <si>
    <t>INFY</t>
  </si>
  <si>
    <t>TCS</t>
  </si>
  <si>
    <t>LT</t>
  </si>
  <si>
    <t>ITC</t>
  </si>
  <si>
    <t>AXISBANK</t>
  </si>
  <si>
    <t>KOTAKBANK</t>
  </si>
  <si>
    <t>SBIN</t>
  </si>
  <si>
    <t>HINDUNILVR</t>
  </si>
  <si>
    <t>BHARTIARTL</t>
  </si>
  <si>
    <t>BAJFINANCE</t>
  </si>
  <si>
    <t>ASIANPAINT</t>
  </si>
  <si>
    <t>M&amp;M</t>
  </si>
  <si>
    <t>MARUTI</t>
  </si>
  <si>
    <t>TITAN</t>
  </si>
  <si>
    <t>SUNPHARMA</t>
  </si>
  <si>
    <t>HCLTECH</t>
  </si>
  <si>
    <t>TATAMOTORS</t>
  </si>
  <si>
    <t>NTPC</t>
  </si>
  <si>
    <t>TATASTEEL</t>
  </si>
  <si>
    <t>ULTRACEMCO</t>
  </si>
  <si>
    <t>DRREDDY</t>
  </si>
  <si>
    <t>INDUSINDBK</t>
  </si>
  <si>
    <t>ADANIENT</t>
  </si>
  <si>
    <t>POWERGRID</t>
  </si>
  <si>
    <t>NESTLEIND</t>
  </si>
  <si>
    <t>JSWSTEEL</t>
  </si>
  <si>
    <t>TECHM</t>
  </si>
  <si>
    <t>WIPRO</t>
  </si>
  <si>
    <t>GRASIM</t>
  </si>
  <si>
    <t>ONGC</t>
  </si>
  <si>
    <t>HINDALCO</t>
  </si>
  <si>
    <t>ADANIPORTS</t>
  </si>
  <si>
    <t>CIPLA</t>
  </si>
  <si>
    <t>SBILIFE</t>
  </si>
  <si>
    <t>BRITANNIA</t>
  </si>
  <si>
    <t>DMART</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</si>
  <si>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</si>
  <si>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</si>
  <si>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</si>
  <si>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</si>
  <si>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</si>
  <si>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</si>
  <si>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</si>
  <si>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</si>
  <si>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</si>
  <si>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ratio is calculated based on the average price methodology.                                                                           </t>
  </si>
  <si>
    <t>Table 28: Trading Frequency in Cash Segment of BSE, NSE and MSEI</t>
  </si>
  <si>
    <t>Month</t>
  </si>
  <si>
    <t>No. of Companies Listed</t>
  </si>
  <si>
    <t>Percent of Traded to Listed</t>
  </si>
  <si>
    <t>No. of Companies Traded#</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</si>
  <si>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</si>
  <si>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</si>
  <si>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</si>
  <si>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</si>
  <si>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</si>
  <si>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</si>
  <si>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</si>
  <si>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</si>
  <si>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</si>
  <si>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</si>
  <si>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</si>
  <si>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</si>
  <si>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</si>
  <si>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</si>
  <si>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</si>
  <si>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</si>
  <si>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</si>
  <si>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</si>
  <si>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</si>
  <si>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</si>
  <si>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</si>
  <si>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</si>
  <si>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</si>
  <si>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</si>
  <si>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</si>
  <si>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</si>
  <si>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</si>
  <si>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</si>
  <si>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</si>
  <si>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</si>
  <si>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</si>
  <si>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</si>
  <si>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</si>
  <si>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</si>
  <si>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</si>
  <si>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</si>
  <si>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Table 32: Settlement Statistics for Cash Segment of NSE</t>
  </si>
  <si>
    <t>Delivered Value      (₹  crore)</t>
  </si>
  <si>
    <t>Settlement Statistics for settlement type N, excluding CM Series IL &amp; BL</t>
  </si>
  <si>
    <t>Table 33: Settlement Statistics for Cash Segment of MSEI</t>
  </si>
  <si>
    <t>Delivered Value      (₹ crore)</t>
  </si>
  <si>
    <t>Settlement Guarantee Fund(₹ crore)</t>
  </si>
  <si>
    <t>Month/ Year</t>
  </si>
  <si>
    <t>Index Futures</t>
  </si>
  <si>
    <t xml:space="preserve"> Stock Futures</t>
  </si>
  <si>
    <t>Index Options</t>
  </si>
  <si>
    <t>Stock Options</t>
  </si>
  <si>
    <t>Total Turnover</t>
  </si>
  <si>
    <t>Open Interest at the end of the day</t>
  </si>
  <si>
    <t xml:space="preserve">                 Calls</t>
  </si>
  <si>
    <t xml:space="preserve">                 Puts</t>
  </si>
  <si>
    <t>No. of  Contracts</t>
  </si>
  <si>
    <t xml:space="preserve">No. of Contracts </t>
  </si>
  <si>
    <t xml:space="preserve">No. of 
Contracts </t>
  </si>
  <si>
    <t>No. of Contracts</t>
  </si>
  <si>
    <t>No. of contracts</t>
  </si>
  <si>
    <t>Premium</t>
  </si>
  <si>
    <t>Notional</t>
  </si>
  <si>
    <t>2023-24</t>
  </si>
  <si>
    <t xml:space="preserve">Note: </t>
  </si>
  <si>
    <t>Notional turnover is inclusive of the premium turnover</t>
  </si>
  <si>
    <r>
      <t>Value (</t>
    </r>
    <r>
      <rPr>
        <b/>
        <sz val="11"/>
        <rFont val="Rupee Foradian"/>
        <family val="2"/>
      </rPr>
      <t>`</t>
    </r>
    <r>
      <rPr>
        <b/>
        <sz val="11"/>
        <rFont val="Garamond"/>
        <family val="1"/>
      </rPr>
      <t xml:space="preserve"> crore)</t>
    </r>
  </si>
  <si>
    <t>Note:</t>
  </si>
  <si>
    <t>Table 36: Settlement Statistics in Equity Derivatives Segment at BSE and NSE (₹ crore)</t>
  </si>
  <si>
    <t>Year/     Month</t>
  </si>
  <si>
    <t>Index/Stock
Futures</t>
  </si>
  <si>
    <t>Index/Stock
Options</t>
  </si>
  <si>
    <t>Settlement
Gurantee
Fund</t>
  </si>
  <si>
    <t>MTM
Settlement</t>
  </si>
  <si>
    <t>Final
Settlement</t>
  </si>
  <si>
    <t>Physical Settlement</t>
  </si>
  <si>
    <t>Premium
Settlement</t>
  </si>
  <si>
    <t>Exercise
Settlement</t>
  </si>
  <si>
    <t>Percentage Share in Open Interest</t>
  </si>
  <si>
    <t>Pro</t>
  </si>
  <si>
    <t>Turnover Share (in Percentage)</t>
  </si>
  <si>
    <t>BSE 30 SENSEX</t>
  </si>
  <si>
    <t>BSE SENSEX 50</t>
  </si>
  <si>
    <t>BSE BANKEX</t>
  </si>
  <si>
    <t>BSE OIL &amp; GAS INDEX</t>
  </si>
  <si>
    <t>BSE TECK INDEX</t>
  </si>
  <si>
    <t>HANG SENG Index Futures</t>
  </si>
  <si>
    <t>MICEX Index Futures</t>
  </si>
  <si>
    <t>FTSE/JSE Top 40 Futures</t>
  </si>
  <si>
    <t>IBOVESPA Futures</t>
  </si>
  <si>
    <t>NIFTY</t>
  </si>
  <si>
    <t>BANKNIFTY</t>
  </si>
  <si>
    <t>FINNIFTY</t>
  </si>
  <si>
    <t>MIDCPNIFTY</t>
  </si>
  <si>
    <t>Currency Futures</t>
  </si>
  <si>
    <t>Currency  Options</t>
  </si>
  <si>
    <t>Open Interest at the end of  the Month</t>
  </si>
  <si>
    <t>Call</t>
  </si>
  <si>
    <t>Put</t>
  </si>
  <si>
    <t>Value 
(₹ crore)</t>
  </si>
  <si>
    <t>No. of Trading  Days</t>
  </si>
  <si>
    <t>Currency Options</t>
  </si>
  <si>
    <t>Open Interest at the
end of Month</t>
  </si>
  <si>
    <t>No. of
Contracts</t>
  </si>
  <si>
    <t>Turnover
(₹  crore)</t>
  </si>
  <si>
    <t>Value
(₹  crore)</t>
  </si>
  <si>
    <t>Notes: 1. Trading Value :- For Futures, Value of contract = Traded Qty*Traded Price. 2. For Options, Value of contract = Traded Qty*(Strike Price+Traded Premium)</t>
  </si>
  <si>
    <t>Turnover (₹  crore)</t>
  </si>
  <si>
    <t>Turnover
(₹ crore)</t>
  </si>
  <si>
    <t>Table 44: Settlement Statistics of Currency Derivatives Segment (₹ crore)</t>
  </si>
  <si>
    <t>Currency
Futures</t>
  </si>
  <si>
    <t>Table 45: Instrument-wise Turnover in Currency Derivatives Segment of BSE</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</si>
  <si>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</si>
  <si>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</si>
  <si>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</si>
  <si>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</si>
  <si>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</si>
  <si>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</si>
  <si>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</si>
  <si>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</si>
  <si>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</si>
  <si>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</si>
  <si>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</si>
  <si>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</si>
  <si>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</si>
  <si>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</si>
  <si>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</si>
  <si>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</si>
  <si>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</si>
  <si>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</si>
  <si>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</si>
  <si>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</si>
  <si>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</si>
  <si>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 2021.</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</si>
  <si>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</si>
  <si>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</si>
  <si>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</si>
  <si>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</si>
  <si>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</si>
  <si>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</si>
  <si>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</si>
  <si>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</si>
  <si>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</si>
  <si>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</si>
  <si>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</si>
  <si>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</si>
  <si>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</si>
  <si>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</si>
  <si>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</si>
  <si>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</si>
  <si>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</si>
  <si>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</si>
  <si>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</si>
  <si>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</si>
  <si>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</si>
  <si>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</si>
  <si>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</si>
  <si>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</si>
  <si>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 Crore</t>
  </si>
  <si>
    <t>Quantity of Securities dematerialized #</t>
  </si>
  <si>
    <t>Value of Securities dematerialized #</t>
  </si>
  <si>
    <t>Quantity of shares settled during the month</t>
  </si>
  <si>
    <t>Value of shares settled during the month in dematerialized form</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</si>
  <si>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</si>
  <si>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</si>
  <si>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</si>
  <si>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Quantity and value of shares mentioned are single sided. 4. #Source for listed securities information: Issuer/ NSE/BSE.</t>
  </si>
  <si>
    <t>Source: NSDL and CDSL.</t>
  </si>
  <si>
    <t>Number of companies available for dematerialisation</t>
  </si>
  <si>
    <t>Number of Participants</t>
  </si>
  <si>
    <t>DPs
Locations</t>
  </si>
  <si>
    <t>Demat 
Quantity 
(million securities)</t>
  </si>
  <si>
    <t>Demat Value (₹ crore)</t>
  </si>
  <si>
    <t>Demat Value  (₹ crore)</t>
  </si>
  <si>
    <t>Notes : 1.  DPs Locations represents the total service centres.</t>
  </si>
  <si>
    <t>Particulars</t>
  </si>
  <si>
    <t>Equity</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</si>
  <si>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</si>
  <si>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</si>
  <si>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</si>
  <si>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</si>
  <si>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</si>
  <si>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</si>
  <si>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</si>
  <si>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</si>
  <si>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</si>
  <si>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</si>
  <si>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</si>
  <si>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</si>
  <si>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</si>
  <si>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</si>
  <si>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</si>
  <si>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</si>
  <si>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Quantity settled during the month</t>
  </si>
  <si>
    <t>Note: The categories included in Others are Preference Shares, Mutual Fund Trace Units, IDRs, AIF,Warrants, PTCs, Treasury Bills, Postal Savings Certificate,CPs, CDs and Government Securities. *Quanttity and value settled does not include settlement details of Warehouse receipts/commodities.</t>
  </si>
  <si>
    <t xml:space="preserve">
Table 64: Number of commodities permitted and traded at exchanges during the month</t>
  </si>
  <si>
    <t xml:space="preserve">
Exchanges</t>
  </si>
  <si>
    <t xml:space="preserve">
Particulars</t>
  </si>
  <si>
    <t>Futures</t>
  </si>
  <si>
    <t>Options #</t>
  </si>
  <si>
    <t xml:space="preserve">
Agriculture</t>
  </si>
  <si>
    <t xml:space="preserve">
Metals other than bullion</t>
  </si>
  <si>
    <t xml:space="preserve">
Bullion </t>
  </si>
  <si>
    <t xml:space="preserve">
Energy </t>
  </si>
  <si>
    <t xml:space="preserve">
Gems and Stones</t>
  </si>
  <si>
    <t xml:space="preserve">
Indices</t>
  </si>
  <si>
    <t xml:space="preserve">
NCDEX</t>
  </si>
  <si>
    <t xml:space="preserve">
Permitted for trading</t>
  </si>
  <si>
    <t xml:space="preserve">
Contracts floated </t>
  </si>
  <si>
    <t xml:space="preserve">
Traded</t>
  </si>
  <si>
    <t xml:space="preserve">
MCX</t>
  </si>
  <si>
    <t xml:space="preserve">
BSE</t>
  </si>
  <si>
    <t xml:space="preserve">
NSE</t>
  </si>
  <si>
    <t xml:space="preserve">
Note : 1. All contract variants are considered as one commodity  </t>
  </si>
  <si>
    <t xml:space="preserve">
2.  #Options includes both Options on futures &amp; on goods.</t>
  </si>
  <si>
    <t xml:space="preserve"> </t>
  </si>
  <si>
    <t xml:space="preserve">
Table 65: Trends in Commodity Index</t>
  </si>
  <si>
    <t xml:space="preserve">
Year / Month</t>
  </si>
  <si>
    <t xml:space="preserve">MCX iCOMDEX </t>
  </si>
  <si>
    <t xml:space="preserve">
Open</t>
  </si>
  <si>
    <t xml:space="preserve">
High</t>
  </si>
  <si>
    <t xml:space="preserve">
Low</t>
  </si>
  <si>
    <t xml:space="preserve">
Close</t>
  </si>
  <si>
    <t xml:space="preserve">
Average of Daily Close #</t>
  </si>
  <si>
    <t># Average during the period.</t>
  </si>
  <si>
    <t>Source: MCX</t>
  </si>
  <si>
    <t xml:space="preserve">
Table 66: Trends in commodity derivatives at MCX </t>
  </si>
  <si>
    <t>Options</t>
  </si>
  <si>
    <t xml:space="preserve">
No.of Trading days</t>
  </si>
  <si>
    <t xml:space="preserve">
Bullion</t>
  </si>
  <si>
    <t xml:space="preserve">
Metals</t>
  </si>
  <si>
    <t xml:space="preserve">
Energy</t>
  </si>
  <si>
    <t xml:space="preserve">
iCOMDEX Bullion</t>
  </si>
  <si>
    <t xml:space="preserve">
iCOMDEX Energy</t>
  </si>
  <si>
    <t xml:space="preserve">
iCOMDEX Metal</t>
  </si>
  <si>
    <t xml:space="preserve">
Total Futures</t>
  </si>
  <si>
    <t xml:space="preserve">
Open interest at the end of the period</t>
  </si>
  <si>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</si>
  <si>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</si>
  <si>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</si>
  <si>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</si>
  <si>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</si>
  <si>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Value
(</t>
    </r>
    <r>
      <rPr>
        <sz val="10"/>
        <color theme="1"/>
        <rFont val="Rupee Foradian"/>
        <family val="2"/>
      </rPr>
      <t>₹</t>
    </r>
    <r>
      <rPr>
        <b/>
        <sz val="10"/>
        <color theme="1"/>
        <rFont val="Rupee Foradian"/>
        <family val="2"/>
      </rPr>
      <t xml:space="preserve"> </t>
    </r>
    <r>
      <rPr>
        <b/>
        <sz val="10"/>
        <color theme="1"/>
        <rFont val="Garamond"/>
        <family val="1"/>
      </rPr>
      <t>crore)</t>
    </r>
  </si>
  <si>
    <t>Bullion</t>
  </si>
  <si>
    <t xml:space="preserve">
Total Options</t>
  </si>
  <si>
    <t xml:space="preserve">Call Options </t>
  </si>
  <si>
    <t xml:space="preserve">Put Options </t>
  </si>
  <si>
    <r>
      <t xml:space="preserve">
Notional Value 
(</t>
    </r>
    <r>
      <rPr>
        <sz val="10"/>
        <rFont val="Garamond"/>
        <family val="1"/>
      </rPr>
      <t>₹</t>
    </r>
    <r>
      <rPr>
        <b/>
        <sz val="10"/>
        <rFont val="Garamond"/>
        <family val="1"/>
      </rPr>
      <t xml:space="preserve"> crore)</t>
    </r>
  </si>
  <si>
    <t xml:space="preserve">
Table 67: Trends in commodity derivatives at NCDEX </t>
  </si>
  <si>
    <t xml:space="preserve">
Agriculture </t>
  </si>
  <si>
    <t xml:space="preserve">
Agridex Index </t>
  </si>
  <si>
    <t xml:space="preserve">
Metal</t>
  </si>
  <si>
    <t xml:space="preserve">
Call options </t>
  </si>
  <si>
    <t xml:space="preserve"> 
Put options </t>
  </si>
  <si>
    <t xml:space="preserve">
Notional Value 
(₹ crore)</t>
  </si>
  <si>
    <t>Source: NCDEX</t>
  </si>
  <si>
    <t xml:space="preserve">
Table 68: Trends in commodity derivatives at BSE </t>
  </si>
  <si>
    <t>Agriculture</t>
  </si>
  <si>
    <t xml:space="preserve">Bullion </t>
  </si>
  <si>
    <t xml:space="preserve">
Base Metal</t>
  </si>
  <si>
    <t xml:space="preserve">Energy </t>
  </si>
  <si>
    <r>
      <t xml:space="preserve">
 Value 
(</t>
    </r>
    <r>
      <rPr>
        <sz val="10"/>
        <rFont val="Garamond"/>
        <family val="1"/>
      </rPr>
      <t>₹</t>
    </r>
    <r>
      <rPr>
        <b/>
        <sz val="10"/>
        <rFont val="Garamond"/>
        <family val="1"/>
      </rPr>
      <t xml:space="preserve"> crore)</t>
    </r>
  </si>
  <si>
    <t xml:space="preserve"> Bullion</t>
  </si>
  <si>
    <r>
      <t xml:space="preserve"> Turnover 
(</t>
    </r>
    <r>
      <rPr>
        <sz val="10"/>
        <color theme="1"/>
        <rFont val="Garamond"/>
        <family val="1"/>
      </rPr>
      <t xml:space="preserve">₹ </t>
    </r>
    <r>
      <rPr>
        <b/>
        <sz val="10"/>
        <color theme="1"/>
        <rFont val="Garamond"/>
        <family val="1"/>
      </rPr>
      <t>crore)</t>
    </r>
  </si>
  <si>
    <t xml:space="preserve">
Table 69: Trends in commodity derivatives at NSE</t>
  </si>
  <si>
    <t>Energy</t>
  </si>
  <si>
    <t>Metals</t>
  </si>
  <si>
    <r>
      <t xml:space="preserve">
Turnover (</t>
    </r>
    <r>
      <rPr>
        <sz val="12"/>
        <color theme="1"/>
        <rFont val="Rupee Foradian"/>
        <family val="2"/>
      </rPr>
      <t xml:space="preserve">₹ </t>
    </r>
    <r>
      <rPr>
        <b/>
        <sz val="12"/>
        <color theme="1"/>
        <rFont val="Garamond"/>
        <family val="1"/>
      </rPr>
      <t>crore)</t>
    </r>
  </si>
  <si>
    <r>
      <t xml:space="preserve"> Value
(</t>
    </r>
    <r>
      <rPr>
        <sz val="12"/>
        <color theme="1"/>
        <rFont val="Rupee Foradian"/>
        <family val="2"/>
      </rPr>
      <t>₹</t>
    </r>
    <r>
      <rPr>
        <b/>
        <sz val="12"/>
        <color theme="1"/>
        <rFont val="Rupee Foradian"/>
        <family val="2"/>
      </rPr>
      <t xml:space="preserve"> </t>
    </r>
    <r>
      <rPr>
        <b/>
        <sz val="12"/>
        <color theme="1"/>
        <rFont val="Garamond"/>
        <family val="1"/>
      </rPr>
      <t>crore)</t>
    </r>
  </si>
  <si>
    <r>
      <t xml:space="preserve">
Turnover 
(</t>
    </r>
    <r>
      <rPr>
        <sz val="12"/>
        <color theme="1"/>
        <rFont val="Garamond"/>
        <family val="1"/>
      </rPr>
      <t xml:space="preserve">₹ </t>
    </r>
    <r>
      <rPr>
        <b/>
        <sz val="12"/>
        <color theme="1"/>
        <rFont val="Garamond"/>
        <family val="1"/>
      </rPr>
      <t>crore)</t>
    </r>
  </si>
  <si>
    <r>
      <t xml:space="preserve">
Notional Value 
(</t>
    </r>
    <r>
      <rPr>
        <sz val="12"/>
        <rFont val="Garamond"/>
        <family val="1"/>
      </rPr>
      <t>₹</t>
    </r>
    <r>
      <rPr>
        <b/>
        <sz val="12"/>
        <rFont val="Garamond"/>
        <family val="1"/>
      </rPr>
      <t xml:space="preserve"> crore)</t>
    </r>
  </si>
  <si>
    <t xml:space="preserve">
Table 70 : Participant-wise percentage share of turnover in commodity derivatives segment</t>
  </si>
  <si>
    <t xml:space="preserve"> Year</t>
  </si>
  <si>
    <t xml:space="preserve">
Farmers / FPOs</t>
  </si>
  <si>
    <t xml:space="preserve">
VCPs/ Hedger</t>
  </si>
  <si>
    <t xml:space="preserve">
Proprietary traders</t>
  </si>
  <si>
    <t xml:space="preserve">
Domestic Financial institutional investors</t>
  </si>
  <si>
    <t xml:space="preserve">
Foreign Participants</t>
  </si>
  <si>
    <t xml:space="preserve"> -   </t>
  </si>
  <si>
    <t>Notes :1.''Category of 'others' include clients which do not fall in specific categories mentioned above, clients registered such as retail, HUF, individual proprietary firms, partnership firms, public and private companies, body corporates, etc.</t>
  </si>
  <si>
    <t>2. Data on percentage of participants for financial year is average of the monthly share.</t>
  </si>
  <si>
    <t xml:space="preserve">
Table 71: Commodity-wise turnover and trading volume at MCX</t>
  </si>
  <si>
    <t>Exchange &amp; Segment</t>
  </si>
  <si>
    <t xml:space="preserve"> 
Commodity Type</t>
  </si>
  <si>
    <t xml:space="preserve">
Name of the Commodity Contract</t>
  </si>
  <si>
    <t xml:space="preserve">
Contract Size</t>
  </si>
  <si>
    <t xml:space="preserve">
Value (₹  crore)</t>
  </si>
  <si>
    <t xml:space="preserve">
Quotation</t>
  </si>
  <si>
    <t xml:space="preserve">
Close Price</t>
  </si>
  <si>
    <t xml:space="preserve">
Values of Contracts (₹  crore)</t>
  </si>
  <si>
    <t xml:space="preserve">
MCX Futures</t>
  </si>
  <si>
    <t xml:space="preserve"> 
Bullion</t>
  </si>
  <si>
    <t>Gold</t>
  </si>
  <si>
    <t>1 'KG</t>
  </si>
  <si>
    <t>₹/10 grams</t>
  </si>
  <si>
    <t>Gold Mini</t>
  </si>
  <si>
    <t>100 'Grams</t>
  </si>
  <si>
    <t>Gold Guinea</t>
  </si>
  <si>
    <t>8 'Grams</t>
  </si>
  <si>
    <t>₹/8 grams</t>
  </si>
  <si>
    <t>Gold Petals</t>
  </si>
  <si>
    <t>1 'Gram</t>
  </si>
  <si>
    <t>₹/1 grams</t>
  </si>
  <si>
    <t xml:space="preserve"> Silver</t>
  </si>
  <si>
    <t>30 'KGs</t>
  </si>
  <si>
    <t>₹/ KG</t>
  </si>
  <si>
    <t>Silver Mini</t>
  </si>
  <si>
    <t>5 'KGs</t>
  </si>
  <si>
    <t>Silver Micro</t>
  </si>
  <si>
    <t>1 'KGs</t>
  </si>
  <si>
    <t xml:space="preserve">
Total for Bullion</t>
  </si>
  <si>
    <t xml:space="preserve">
Base Metals</t>
  </si>
  <si>
    <t>Aluminium</t>
  </si>
  <si>
    <t>5 MT</t>
  </si>
  <si>
    <t>Aluminium Mini</t>
  </si>
  <si>
    <t>1 MT</t>
  </si>
  <si>
    <t>Copper</t>
  </si>
  <si>
    <t>2.5 MT</t>
  </si>
  <si>
    <t>Lead</t>
  </si>
  <si>
    <t>Lead Mini</t>
  </si>
  <si>
    <t>Nickel</t>
  </si>
  <si>
    <t>1.5 MT</t>
  </si>
  <si>
    <t>Zinc</t>
  </si>
  <si>
    <t>Zinc Mini</t>
  </si>
  <si>
    <t xml:space="preserve"> 
Total for Base Metals</t>
  </si>
  <si>
    <t xml:space="preserve">
Agri</t>
  </si>
  <si>
    <t>Cotton</t>
  </si>
  <si>
    <t>25 'Bales (170 kg/ Bale)</t>
  </si>
  <si>
    <t>₹/ 1Bale</t>
  </si>
  <si>
    <t>Cotton Candy</t>
  </si>
  <si>
    <t>48 'Candy (355.56 kg/ Candy)</t>
  </si>
  <si>
    <t>₹/ 1Candy</t>
  </si>
  <si>
    <t>CPO</t>
  </si>
  <si>
    <t>10 MT</t>
  </si>
  <si>
    <t>₹/10 KG</t>
  </si>
  <si>
    <t>Mentha Oil</t>
  </si>
  <si>
    <t>360 KGs</t>
  </si>
  <si>
    <t>Kapas</t>
  </si>
  <si>
    <t>4 MT</t>
  </si>
  <si>
    <t>₹/20 KG</t>
  </si>
  <si>
    <t>Rubber</t>
  </si>
  <si>
    <t>₹/100 KG</t>
  </si>
  <si>
    <t xml:space="preserve"> Total for Agri.</t>
  </si>
  <si>
    <t>Crude Oil</t>
  </si>
  <si>
    <t>100 barrels</t>
  </si>
  <si>
    <t>₹/ Barrel</t>
  </si>
  <si>
    <t>Crude Oil Mini</t>
  </si>
  <si>
    <t>10 barrels</t>
  </si>
  <si>
    <t xml:space="preserve">Natural Gas </t>
  </si>
  <si>
    <t>1250 mmBtu</t>
  </si>
  <si>
    <t>₹/ mmBtu</t>
  </si>
  <si>
    <t xml:space="preserve">Natural Gas Mini </t>
  </si>
  <si>
    <t>250 mmBtu</t>
  </si>
  <si>
    <t xml:space="preserve"> Total for Energy</t>
  </si>
  <si>
    <t xml:space="preserve">
Index</t>
  </si>
  <si>
    <t xml:space="preserve">
iCOMDEX Bullion </t>
  </si>
  <si>
    <t>₹/ Unit</t>
  </si>
  <si>
    <t xml:space="preserve">
Total for Index Futures</t>
  </si>
  <si>
    <t xml:space="preserve">
Total MCX Futures</t>
  </si>
  <si>
    <t xml:space="preserve">
MCX Options</t>
  </si>
  <si>
    <t>Silver</t>
  </si>
  <si>
    <t>₹/ 1KG</t>
  </si>
  <si>
    <t xml:space="preserve">
Total for Base Metals</t>
  </si>
  <si>
    <t xml:space="preserve">
Total for Energy</t>
  </si>
  <si>
    <t xml:space="preserve">
Total MCX Options</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</si>
  <si>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</si>
  <si>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</si>
  <si>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</si>
  <si>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</si>
  <si>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
Table 72: Commodity-wise turnover and trading volume at NCDEX </t>
  </si>
  <si>
    <t xml:space="preserve">
Commodity Type</t>
  </si>
  <si>
    <t xml:space="preserve">
Symbol</t>
  </si>
  <si>
    <t xml:space="preserve"> Contract Size</t>
  </si>
  <si>
    <t xml:space="preserve">
Value (₹ crore)</t>
  </si>
  <si>
    <t>Symbol</t>
  </si>
  <si>
    <t xml:space="preserve">
No. of Contracts</t>
  </si>
  <si>
    <t xml:space="preserve">
Values of Contracts ( ₹ crore)</t>
  </si>
  <si>
    <t xml:space="preserve"> 
NCDEX Futures</t>
  </si>
  <si>
    <t xml:space="preserve"> 
Agri.</t>
  </si>
  <si>
    <t>Bajra</t>
  </si>
  <si>
    <t>BAJRA</t>
  </si>
  <si>
    <t>₹/ Quintal</t>
  </si>
  <si>
    <t>Barley</t>
  </si>
  <si>
    <t>BARLEYJPR</t>
  </si>
  <si>
    <t>CASTOROIL</t>
  </si>
  <si>
    <t>2MT</t>
  </si>
  <si>
    <t>₹/ 10 KG</t>
  </si>
  <si>
    <t>Castorseed</t>
  </si>
  <si>
    <t>CASTOR</t>
  </si>
  <si>
    <t>Chana</t>
  </si>
  <si>
    <t>CHANA</t>
  </si>
  <si>
    <t>Coffee</t>
  </si>
  <si>
    <t>COFFEE</t>
  </si>
  <si>
    <t>1MT</t>
  </si>
  <si>
    <t>Coriander</t>
  </si>
  <si>
    <t>DHANIYA</t>
  </si>
  <si>
    <t xml:space="preserve">Cotton   </t>
  </si>
  <si>
    <t>COTTON</t>
  </si>
  <si>
    <t>₹/ Bale</t>
  </si>
  <si>
    <t>Cotton seed oil cake</t>
  </si>
  <si>
    <t>COCUDAKL</t>
  </si>
  <si>
    <t>Guar seed</t>
  </si>
  <si>
    <t>GUARSEED10</t>
  </si>
  <si>
    <t>Guargum</t>
  </si>
  <si>
    <t>GUARGUM5</t>
  </si>
  <si>
    <t>Groundnut</t>
  </si>
  <si>
    <t>GROUNDNUT</t>
  </si>
  <si>
    <t>5MT</t>
  </si>
  <si>
    <t>Gur</t>
  </si>
  <si>
    <t>GUR</t>
  </si>
  <si>
    <t>₹/ 40KG</t>
  </si>
  <si>
    <t>Isabgol</t>
  </si>
  <si>
    <t>ISABGOL</t>
  </si>
  <si>
    <t>3 MT</t>
  </si>
  <si>
    <t>Jeera</t>
  </si>
  <si>
    <t>JEERAUNJHA</t>
  </si>
  <si>
    <t>KAPAS</t>
  </si>
  <si>
    <t>₹/ 20KG</t>
  </si>
  <si>
    <t>Maize</t>
  </si>
  <si>
    <t>MAIZE</t>
  </si>
  <si>
    <t>Refined Soy Oil</t>
  </si>
  <si>
    <t>SYOREF</t>
  </si>
  <si>
    <t>RM seed</t>
  </si>
  <si>
    <t>RMSEED</t>
  </si>
  <si>
    <t>Sesameseed</t>
  </si>
  <si>
    <t>SESAMESEED</t>
  </si>
  <si>
    <t>Soy bean</t>
  </si>
  <si>
    <t>SYBEANIDR</t>
  </si>
  <si>
    <t>Soyameal</t>
  </si>
  <si>
    <t>SBMEALIDR</t>
  </si>
  <si>
    <t>₹/ MT</t>
  </si>
  <si>
    <t>Turmeric</t>
  </si>
  <si>
    <t>TMCFGRNZM</t>
  </si>
  <si>
    <t>Wheat</t>
  </si>
  <si>
    <t>WHEATFAQ</t>
  </si>
  <si>
    <t>Total for Agri.</t>
  </si>
  <si>
    <t>Steel Long</t>
  </si>
  <si>
    <t>STEEL</t>
  </si>
  <si>
    <t>Total for Metal</t>
  </si>
  <si>
    <t>Index</t>
  </si>
  <si>
    <t>AGRIDEX</t>
  </si>
  <si>
    <t>1 lot</t>
  </si>
  <si>
    <t>GUAREX</t>
  </si>
  <si>
    <t>SOYDEX</t>
  </si>
  <si>
    <t>Total Index Futures</t>
  </si>
  <si>
    <t xml:space="preserve">
Total NCDEX Futures</t>
  </si>
  <si>
    <t>Total NCDEX Futures</t>
  </si>
  <si>
    <t xml:space="preserve">
NCDEX Options</t>
  </si>
  <si>
    <t>Agri.</t>
  </si>
  <si>
    <t>Guarseed</t>
  </si>
  <si>
    <t>Soybean</t>
  </si>
  <si>
    <t>RM Seed</t>
  </si>
  <si>
    <t xml:space="preserve">
Total NCDEX Options</t>
  </si>
  <si>
    <t>Total NCDEX Options</t>
  </si>
  <si>
    <t xml:space="preserve">
Table 73: Commodity-wise turnover and trading volume at BSE and NSE</t>
  </si>
  <si>
    <t xml:space="preserve">
Exchange &amp; Segment</t>
  </si>
  <si>
    <t xml:space="preserve">
Values of Contracts (₹ crore)</t>
  </si>
  <si>
    <t xml:space="preserve">
BSE Futures</t>
  </si>
  <si>
    <t>1 KG</t>
  </si>
  <si>
    <t>30 KGs</t>
  </si>
  <si>
    <t>Gold M</t>
  </si>
  <si>
    <t>100 Grams</t>
  </si>
  <si>
    <t>SilverKG</t>
  </si>
  <si>
    <t>5 KG</t>
  </si>
  <si>
    <t>SilverM</t>
  </si>
  <si>
    <t xml:space="preserve"> 1 KG</t>
  </si>
  <si>
    <t>Total for Bullion</t>
  </si>
  <si>
    <t xml:space="preserve">
Agri.</t>
  </si>
  <si>
    <t>BSE Almond</t>
  </si>
  <si>
    <t>1000 KGs</t>
  </si>
  <si>
    <t>CottonJ34^</t>
  </si>
  <si>
    <t>25 Bales</t>
  </si>
  <si>
    <t xml:space="preserve">
SUFIBLT (Steel Billets Futures)</t>
  </si>
  <si>
    <t>Brent Crude</t>
  </si>
  <si>
    <t>Total for Energy</t>
  </si>
  <si>
    <t xml:space="preserve">
Total -BSE Futures</t>
  </si>
  <si>
    <t xml:space="preserve">
BSE Options</t>
  </si>
  <si>
    <t>30 Kg</t>
  </si>
  <si>
    <t>Silver KG</t>
  </si>
  <si>
    <t xml:space="preserve">
Total -BSE Options</t>
  </si>
  <si>
    <t xml:space="preserve">
NSE Futures</t>
  </si>
  <si>
    <t>Gold 1G</t>
  </si>
  <si>
    <t>1Gram</t>
  </si>
  <si>
    <t>₹/ gram</t>
  </si>
  <si>
    <t xml:space="preserve"> Energy</t>
  </si>
  <si>
    <t>Brent Crude Oil</t>
  </si>
  <si>
    <t>100 Barrel</t>
  </si>
  <si>
    <t>Brent Crude Oil Mini</t>
  </si>
  <si>
    <t>10 Barrel</t>
  </si>
  <si>
    <t>Natural Gas</t>
  </si>
  <si>
    <t>WTI Crude</t>
  </si>
  <si>
    <t>100 Barrels</t>
  </si>
  <si>
    <t>Crude Degummed  Soybean Oil </t>
  </si>
  <si>
    <t>₹/10 KGs</t>
  </si>
  <si>
    <t>Total for base metals</t>
  </si>
  <si>
    <t xml:space="preserve">
Total -NSE Futures</t>
  </si>
  <si>
    <t>Total -NSE Futures</t>
  </si>
  <si>
    <t xml:space="preserve">
NSE Options</t>
  </si>
  <si>
    <t xml:space="preserve">
Total -NSE Options</t>
  </si>
  <si>
    <t>Total -NSE Options</t>
  </si>
  <si>
    <t>Source : BSE and NSE</t>
  </si>
  <si>
    <t>Gross Purchase 
(₹ crore)</t>
  </si>
  <si>
    <t>Gross Sales 
(₹ crore)</t>
  </si>
  <si>
    <t>Net Investment (₹ crore)</t>
  </si>
  <si>
    <t>Net Investment (US $ mn.)</t>
  </si>
  <si>
    <t>Cumulative Net Investment (US $ mn.)</t>
  </si>
  <si>
    <t>Source: NSDL, CDSL</t>
  </si>
  <si>
    <t>Table 54: Notional Value of Offshore Derivative Instruments (ODIs) compared to Assets Under Custody (AUC) of FPIs (₹ crore)</t>
  </si>
  <si>
    <t>Notional value of ODIs on Equity, Debt , Hybrid securities &amp; Derivatives (₹ crore)</t>
  </si>
  <si>
    <t>Notional value of ODIs on Equity, Debt , Hybrid securities excluding Derivatives (₹ crore)</t>
  </si>
  <si>
    <t>Assets Under Custody of FPIs (₹ crore)</t>
  </si>
  <si>
    <t xml:space="preserve"> Notional value of ODIs on Equity, Debt &amp; Hybrid securities including Derivatives as % of  Assets Under Custody of FPIs</t>
  </si>
  <si>
    <t>Notional value of ODIs on Equity, Debt and Hybrid securities excluding Derivatives as % of  Assets Under Custody of FPIs</t>
  </si>
  <si>
    <t>Source: NSDL.</t>
  </si>
  <si>
    <t>Source: Custodians.</t>
  </si>
  <si>
    <t>"Others" include Portfolio managers, partnership firms, trusts, depository receipt issues, AIFs, FCCB, HUFs, Brokers etc.</t>
  </si>
  <si>
    <t>Amount 
(₹ crore)</t>
  </si>
  <si>
    <t>No.</t>
  </si>
  <si>
    <t>Financial Institutions</t>
  </si>
  <si>
    <t>Corporates</t>
  </si>
  <si>
    <t>NRIs</t>
  </si>
  <si>
    <t>OCBs</t>
  </si>
  <si>
    <t>FVCI</t>
  </si>
  <si>
    <t>FDI</t>
  </si>
  <si>
    <t xml:space="preserve">FPIs </t>
  </si>
  <si>
    <t>Client</t>
  </si>
  <si>
    <t>Public Sector</t>
  </si>
  <si>
    <t>Pvt. Sector</t>
  </si>
  <si>
    <t>Assets at the End of
Period</t>
  </si>
  <si>
    <t>Net Inflow/ Outflow</t>
  </si>
  <si>
    <t>Redemption/Repurchase</t>
  </si>
  <si>
    <t>Gross Mobilisation</t>
  </si>
  <si>
    <t>Table 57: Trends in Resource Mobilization by Mutual Funds (₹  crore)</t>
  </si>
  <si>
    <t>Table 56: Cumulative Sectoral  Investment of Foreign Venture Capital Investors (FVCI) (₹ crore)</t>
  </si>
  <si>
    <t>Sectors of Economy</t>
  </si>
  <si>
    <t>As at the end of</t>
  </si>
  <si>
    <t>Information technology</t>
  </si>
  <si>
    <t xml:space="preserve">         2,300 </t>
  </si>
  <si>
    <t>Telecommunications</t>
  </si>
  <si>
    <t xml:space="preserve">            271 </t>
  </si>
  <si>
    <t>Pharmaceuticals</t>
  </si>
  <si>
    <t xml:space="preserve">            656 </t>
  </si>
  <si>
    <t>Biotechnology</t>
  </si>
  <si>
    <t xml:space="preserve">               -   </t>
  </si>
  <si>
    <t>Media/ Entertainment</t>
  </si>
  <si>
    <t xml:space="preserve">            219 </t>
  </si>
  <si>
    <t>Services Sector</t>
  </si>
  <si>
    <t xml:space="preserve">         2,066 </t>
  </si>
  <si>
    <t>Industrial Products</t>
  </si>
  <si>
    <t xml:space="preserve">            632 </t>
  </si>
  <si>
    <t xml:space="preserve">       37,055 </t>
  </si>
  <si>
    <t xml:space="preserve"> 44,097 </t>
  </si>
  <si>
    <t xml:space="preserve">Source: SEBI </t>
  </si>
  <si>
    <t>Sr. No.</t>
  </si>
  <si>
    <t>Scheme Category</t>
  </si>
  <si>
    <t>No. of schemes as on  March 31,2023</t>
  </si>
  <si>
    <t>No. of folios as on March 31,2023</t>
  </si>
  <si>
    <t xml:space="preserve">Funds mobilized (₹ crore)
 </t>
  </si>
  <si>
    <t>Repurchase/ Redemption (₹ crore)</t>
  </si>
  <si>
    <t>Net Inflow (+ve)/ Outflow (-ve) (₹ crore)</t>
  </si>
  <si>
    <t>Net Assets Under Management as on March 31,2023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</si>
  <si>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</si>
  <si>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</si>
  <si>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</si>
  <si>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</si>
  <si>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</si>
  <si>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</si>
  <si>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</si>
  <si>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</si>
  <si>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</si>
  <si>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</si>
  <si>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</si>
  <si>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</si>
  <si>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</si>
  <si>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</si>
  <si>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</si>
  <si>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</si>
  <si>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</si>
  <si>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</si>
  <si>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</si>
  <si>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</si>
  <si>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</si>
  <si>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</si>
  <si>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</si>
  <si>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</si>
  <si>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</si>
  <si>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</si>
  <si>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</si>
  <si>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</si>
  <si>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</si>
  <si>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</si>
  <si>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</si>
  <si>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</si>
  <si>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</si>
  <si>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</si>
  <si>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</si>
  <si>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</si>
  <si>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</si>
  <si>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</si>
  <si>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</si>
  <si>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</si>
  <si>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</si>
  <si>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</si>
  <si>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</si>
  <si>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</si>
  <si>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</si>
  <si>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</si>
  <si>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</si>
  <si>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</si>
  <si>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</si>
  <si>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</si>
  <si>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</si>
  <si>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</si>
  <si>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</si>
  <si>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</si>
  <si>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</si>
  <si>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</si>
  <si>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</si>
  <si>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</si>
  <si>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</si>
  <si>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</si>
  <si>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</si>
  <si>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</si>
  <si>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</si>
  <si>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</si>
  <si>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</si>
  <si>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</si>
  <si>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</si>
  <si>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</si>
  <si>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</si>
  <si>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</si>
  <si>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</si>
  <si>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Growth Oriented Schemes</t>
  </si>
  <si>
    <t>Total C -Interval Schemes</t>
  </si>
  <si>
    <t>Grand Total (A+B+C)</t>
  </si>
  <si>
    <t>Fund of Funds Scheme (Domestic)**</t>
  </si>
  <si>
    <t>No.of schemes also includes serial plans.</t>
  </si>
  <si>
    <t>Data in respect Fund of Funds Domestic is shown for information only. The same is included in the respective underlying schemes.</t>
  </si>
  <si>
    <t>Gross Purchases</t>
  </si>
  <si>
    <t>Gross Sales</t>
  </si>
  <si>
    <t>Net Purchases /Sales</t>
  </si>
  <si>
    <t>This data is compiled on the basis of reports submitted to SEBI by custodians.</t>
  </si>
  <si>
    <t>Discretionary#</t>
  </si>
  <si>
    <t>Non-Discretionary</t>
  </si>
  <si>
    <t>Co-Investment</t>
  </si>
  <si>
    <t>Advisory</t>
  </si>
  <si>
    <t>Advisory**</t>
  </si>
  <si>
    <t>No. of Clients</t>
  </si>
  <si>
    <t>AUM (₹ crore)</t>
  </si>
  <si>
    <t>Listed Equity</t>
  </si>
  <si>
    <t>Unlisted Equity</t>
  </si>
  <si>
    <t>Plain Debt Listed</t>
  </si>
  <si>
    <t>Plain Debt Unlisted</t>
  </si>
  <si>
    <t>Structured Debt Listed</t>
  </si>
  <si>
    <t>Structured Debt Unlisted</t>
  </si>
  <si>
    <t>Derivatives- Equity</t>
  </si>
  <si>
    <t>Derivatives- Commodity</t>
  </si>
  <si>
    <t>Derivatives- Others</t>
  </si>
  <si>
    <t xml:space="preserve">1. **Value of Assets for which Advisory Services are being given. </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</si>
  <si>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</si>
  <si>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</si>
  <si>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</si>
  <si>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</si>
  <si>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</si>
  <si>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</si>
  <si>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</si>
  <si>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</si>
  <si>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</si>
  <si>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</si>
  <si>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</si>
  <si>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</si>
  <si>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</si>
  <si>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</si>
  <si>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</si>
  <si>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</si>
  <si>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</si>
  <si>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</si>
  <si>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</si>
  <si>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Bond Market</t>
  </si>
  <si>
    <t>Of the above, listed after private placement in EBP</t>
  </si>
  <si>
    <t>Business trusts</t>
  </si>
  <si>
    <t>691406.49#</t>
  </si>
  <si>
    <t xml:space="preserve"># The increase in the amount for rated quantum for withdrawals from previous trends is due to merger of Housing Development Finance Corporation Limited (HDFC) and HDFC Bank Limited (HDFC Bank) where the instruments of HDFC were withdrawn post-merger and the same were transferred to HDFC Bank. </t>
  </si>
  <si>
    <t>Aug-23</t>
  </si>
  <si>
    <t>Average Trade Size (₹)</t>
  </si>
  <si>
    <t xml:space="preserve">JSWSL       </t>
  </si>
  <si>
    <t>#Jio Financial Services Limited was included in SX 40 on account of adjustment for Reliance Industries Ltd (RELIANCE) due to scheme of demerger. The same was excluded w.e.f. Sep 01, 2023</t>
  </si>
  <si>
    <t>Securities Pay-in (crore)</t>
  </si>
  <si>
    <t>Table 34: Trends in Equity Derivatives Segment at BSE</t>
  </si>
  <si>
    <t>Premium*</t>
  </si>
  <si>
    <t>Table 35: Trends in Equity Derivatives Segment at NSE</t>
  </si>
  <si>
    <t>Number of Clearing Corporations (connected)</t>
  </si>
  <si>
    <t>Hotels &amp; Resorts</t>
  </si>
  <si>
    <t>Sep-23</t>
  </si>
  <si>
    <t>NSE SME IPO</t>
  </si>
  <si>
    <t>BSE SME IPO</t>
  </si>
  <si>
    <t>*includes futures turnover</t>
  </si>
  <si>
    <t>Oct-23</t>
  </si>
  <si>
    <t>8.95/10.10</t>
  </si>
  <si>
    <t>7.95/8.50</t>
  </si>
  <si>
    <t>No. of contracts traded</t>
  </si>
  <si>
    <r>
      <t>Turnover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</si>
  <si>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1"/>
        <color theme="1"/>
        <rFont val="Rupee Foradian"/>
        <family val="2"/>
      </rPr>
      <t>₹</t>
    </r>
    <r>
      <rPr>
        <b/>
        <sz val="11"/>
        <color theme="1"/>
        <rFont val="Rupee Foradian"/>
        <family val="2"/>
      </rPr>
      <t xml:space="preserve"> </t>
    </r>
    <r>
      <rPr>
        <b/>
        <sz val="11"/>
        <color theme="1"/>
        <rFont val="Garamond"/>
        <family val="1"/>
      </rPr>
      <t>crore)</t>
    </r>
  </si>
  <si>
    <t>₹/ BBL</t>
  </si>
  <si>
    <t>5. The amount raised through fresh issues and OFS are obtained by multiplying the respective number of shares issued with the issue price.</t>
  </si>
  <si>
    <t>Nov-23</t>
  </si>
  <si>
    <t xml:space="preserve">I.GDP at Current prices for 2023-24 Q2 (₹ crore) #                   </t>
  </si>
  <si>
    <t>``</t>
  </si>
  <si>
    <t>% Change during the year</t>
  </si>
  <si>
    <t>% Change during the month</t>
  </si>
  <si>
    <t>Average Quantity of shares settled daily (quantity of shares settled during the month divided by actual settlement days)</t>
  </si>
  <si>
    <t>Average Value of shares settled daily (value of shares settled during the month divided by actual settlement days)</t>
  </si>
  <si>
    <t xml:space="preserve">
Source: NCDEX, MCX, BSE and NSE</t>
  </si>
  <si>
    <t xml:space="preserve">
Source: MCX, NCDEX, BSE and NSE</t>
  </si>
  <si>
    <t>SUNOIL</t>
  </si>
  <si>
    <t>SILVERM</t>
  </si>
  <si>
    <t>5 KGs</t>
  </si>
  <si>
    <t>SILVERMIC</t>
  </si>
  <si>
    <t>8.95/10.25</t>
  </si>
  <si>
    <t>6.50/7.25</t>
  </si>
  <si>
    <t>JEERAMINI</t>
  </si>
  <si>
    <t>One NSE Natural Gas futures contract</t>
  </si>
  <si>
    <t>One NSE WTI Crude Oil futures contract</t>
  </si>
  <si>
    <t>9.10/10.25</t>
  </si>
  <si>
    <t>$ indicates as on January 31, 2024</t>
  </si>
  <si>
    <t>Steel Rebar</t>
  </si>
  <si>
    <t>4. Options Turnover is based on Notional value.</t>
  </si>
  <si>
    <t>Crude Sunflower Oil</t>
  </si>
  <si>
    <t>Note: 1. AGRIDEX volume are in '000 lots and is not included for computing the total volume in "000 tonnes" .</t>
  </si>
  <si>
    <t>2. For Options traded qty is in '000 tons.</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</si>
  <si>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</si>
  <si>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</si>
  <si>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</si>
  <si>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</si>
  <si>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</si>
  <si>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</si>
  <si>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</si>
  <si>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</si>
  <si>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</si>
  <si>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</si>
  <si>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ICEX</t>
  </si>
  <si>
    <t>Foreign Portfolio Investors (FPIs)</t>
  </si>
  <si>
    <t>Custodians</t>
  </si>
  <si>
    <t>Designated Depositories Participants (DDPs)</t>
  </si>
  <si>
    <t>Depositories</t>
  </si>
  <si>
    <t>Depository Participants</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</si>
  <si>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</si>
  <si>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</si>
  <si>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</si>
  <si>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</si>
  <si>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</si>
  <si>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</si>
  <si>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</si>
  <si>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</si>
  <si>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</si>
  <si>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</si>
  <si>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</si>
  <si>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</si>
  <si>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</si>
  <si>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</si>
  <si>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</si>
  <si>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</si>
  <si>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</si>
  <si>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</si>
  <si>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Source: SEBI, NSDL, CDSL.</t>
  </si>
  <si>
    <r>
      <t>Notes: 
1. Figures are compiled based on reports submitted by FPIs/deemed FPIs issuing ODIs. 
2</t>
    </r>
    <r>
      <rPr>
        <sz val="10"/>
        <color indexed="10"/>
        <rFont val="Garamond"/>
        <family val="1"/>
      </rPr>
      <t xml:space="preserve">. </t>
    </r>
    <r>
      <rPr>
        <sz val="10"/>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</si>
  <si>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Public issues</t>
  </si>
  <si>
    <t>Table 5: Consolidated Resource Mobilisation through Primary markets</t>
  </si>
  <si>
    <t>FPOs</t>
  </si>
  <si>
    <t>IPOs (SME issues)</t>
  </si>
  <si>
    <t>IPOs (Mainboard)</t>
  </si>
  <si>
    <t>IPOs (Total)</t>
  </si>
  <si>
    <t xml:space="preserve">Table 6: Capital Raised from the Primary Market through  Public and Rights Issues </t>
  </si>
  <si>
    <t>2. Equity data on IPO issues are categorised based on the listing date .</t>
  </si>
  <si>
    <t>3. Debt issues are classified based on closing date of the issue</t>
  </si>
  <si>
    <t>Table 5: Consolidated Resource Mobilisation through Primary Market</t>
  </si>
  <si>
    <t>Table 6: Capital Raised from the Primary Market through Public and Rights Issues (Equity and Debt)</t>
  </si>
  <si>
    <t xml:space="preserve">L. Total Equity raised </t>
  </si>
  <si>
    <t>M. Fund mobilized through Private Placement in Corporate Bond Market (CBM)</t>
  </si>
  <si>
    <t>N. Fund mobilized through public issue in CBM</t>
  </si>
  <si>
    <t>P. Total funds mobilized by REITs</t>
  </si>
  <si>
    <t>April, 2023</t>
  </si>
  <si>
    <t>May, 2023</t>
  </si>
  <si>
    <t>June, 2023</t>
  </si>
  <si>
    <t>July, 2023</t>
  </si>
  <si>
    <t>August, 2023</t>
  </si>
  <si>
    <t>September, 2023</t>
  </si>
  <si>
    <t>October, 2023</t>
  </si>
  <si>
    <t>November, 2023</t>
  </si>
  <si>
    <t>December, 2023</t>
  </si>
  <si>
    <t>January, 2024</t>
  </si>
  <si>
    <t>February, 2024</t>
  </si>
  <si>
    <t>March, 2024</t>
  </si>
  <si>
    <t>Q. Total fund mobilized by InvITs</t>
  </si>
  <si>
    <t>3. The data in Table 5 is segregated into Financial and Non Financial Sector.</t>
  </si>
  <si>
    <t>4. Since, some issue have components of both fresh issues as well as OFS, the number of issues with fresh issues and OFS is not given</t>
  </si>
  <si>
    <t>R. Total fund mobilized by REITs &amp; InvITs (P+Q)</t>
  </si>
  <si>
    <t>$ indicates upto February 29, 2024</t>
  </si>
  <si>
    <t>O. Total fund Mobilized in CBM (M+N)</t>
  </si>
  <si>
    <t>i) OFS Component (Total) G(i)+K</t>
  </si>
  <si>
    <t>ii) Fresh Capital Raising Component (Total) G(ii)+H+I+J</t>
  </si>
  <si>
    <t>II. Gross Saving as a per cent of Gross National Disposable Income at current market prices in 2022-23*</t>
  </si>
  <si>
    <t>#Quartely Estimates as per MOSPI press release dated February 29, 2024</t>
  </si>
  <si>
    <t>$ First Revised Estimates (2022-23) as per MOSPI press release dated February 29, 2024</t>
  </si>
  <si>
    <t>III.Gross Capital Formation at current prices as a per cent of GDP at current market prices in FY 2023-24$</t>
  </si>
  <si>
    <t>* Second Advance Estimates (2023-24) as per MOSPI press release dated February 29, 2024</t>
  </si>
  <si>
    <t>Feb-24</t>
  </si>
  <si>
    <t>$ indicates  upto February 29, 2024</t>
  </si>
  <si>
    <t>Table 24: Component Stocks: S&amp;P BSE Sensex during February, 2024</t>
  </si>
  <si>
    <t>Table 25: Component Stocks: Nifty 50 Index during February, 2024</t>
  </si>
  <si>
    <t>Table 26: Component Stocks: SX40 Index during February, 2024</t>
  </si>
  <si>
    <t>$ indicates upto March 31, 2024</t>
  </si>
  <si>
    <t>GENPHARMASEC LIMITED</t>
  </si>
  <si>
    <t>Adroit Infotech Limited</t>
  </si>
  <si>
    <t>Nagreeka Exports Ltd.</t>
  </si>
  <si>
    <t>Affordable Robotic &amp; Automation Limited</t>
  </si>
  <si>
    <t>Shree Ajit Pulp And Paper Ltd</t>
  </si>
  <si>
    <t>QUEST SOFTECH (INDIA) LIMITED</t>
  </si>
  <si>
    <t>MAGNUM VENTURES LIMITED</t>
  </si>
  <si>
    <t>Indian Infotech And Software Ltd.,</t>
  </si>
  <si>
    <t>Yarn Syndicate Ltd.</t>
  </si>
  <si>
    <t>Mitsu Chem Plast Limited</t>
  </si>
  <si>
    <t>Gopal Snacks Limited</t>
  </si>
  <si>
    <t>Shree Karni Fabcom Limited</t>
  </si>
  <si>
    <t>Sona Machinery Limited</t>
  </si>
  <si>
    <t>R K Swamy Limited</t>
  </si>
  <si>
    <t>V R Infraspace Limited</t>
  </si>
  <si>
    <t>Mukka Proteins Limited</t>
  </si>
  <si>
    <t>M.V.K. Agro food product limited</t>
  </si>
  <si>
    <t>Platinum Industries Limited</t>
  </si>
  <si>
    <t>Purv Flexipack Limited</t>
  </si>
  <si>
    <t>Owais Metal and Mineral Processing Limited</t>
  </si>
  <si>
    <t>Sadhav Shipping Limited</t>
  </si>
  <si>
    <t>J.G.Chemicals Limited</t>
  </si>
  <si>
    <t>Exicom Tele Systems Limited</t>
  </si>
  <si>
    <t>PRATHAM EPC PROJECTS LIMITED</t>
  </si>
  <si>
    <t>Signoria Creation Limited</t>
  </si>
  <si>
    <t>AVP Infracon Limited</t>
  </si>
  <si>
    <t>Krystal Integrated Services Limited</t>
  </si>
  <si>
    <t>Popular Vehicles and Services Limited</t>
  </si>
  <si>
    <t>Enfuse Solutions Limited</t>
  </si>
  <si>
    <t>Enser Communications Limited</t>
  </si>
  <si>
    <t>KOURA FINE DIAMOND JEWELRY LIMITED</t>
  </si>
  <si>
    <t>Pune E - Stock Broking Limited</t>
  </si>
  <si>
    <t>Royal Sense Limited</t>
  </si>
  <si>
    <t>KP GREEN ENGINEERING LIMITED</t>
  </si>
  <si>
    <t>CHATHA FOODS LIMITED</t>
  </si>
  <si>
    <t>$ indicates as on March 31, 2024</t>
  </si>
  <si>
    <t>Table 4: Trends in Offers closed under SEBI (Substantial Acquisition of Shares and Takeover) Regulations, 2011</t>
  </si>
  <si>
    <t>1. Data includes funds raised through public issue, private placement, preferential issue, institutional placement, rights issue</t>
  </si>
  <si>
    <t>2. IPOs are classified based on listing date and public debt issues on the basis of closing date of the issue.</t>
  </si>
  <si>
    <t>2023-24 (upto March 31, 2024)</t>
  </si>
  <si>
    <t>Omfurn India Limited</t>
  </si>
  <si>
    <t>NSE SME FPO</t>
  </si>
  <si>
    <t>Corporate Brokers(Cash Segment)</t>
  </si>
  <si>
    <t>Sterling Guaranty &amp; Finance Limited</t>
  </si>
  <si>
    <t>Deepak Babulal Kharwad</t>
  </si>
  <si>
    <t>Kshitij Investments Limited</t>
  </si>
  <si>
    <t>Rahul Agarwal and Rohit Agarwal</t>
  </si>
  <si>
    <t>Indian Bright Steel Company Limited</t>
  </si>
  <si>
    <t>Mr. Bupinder Singh Chadha, Mr Charnjit Singh Chadha and Mr. Abhijit Shah</t>
  </si>
  <si>
    <t>Table 3: Offers closed during March 2024 under SEBI (Substantial Acquisition of Shares and Takeover) Regulations, 2011</t>
  </si>
  <si>
    <t>Mar-24</t>
  </si>
  <si>
    <t>Shriram Finance Ltd.</t>
  </si>
  <si>
    <t>%
Change during the year</t>
  </si>
  <si>
    <t>%
Change during the month</t>
  </si>
  <si>
    <t>Table 63: Depository Statistics as on March 31, 2024</t>
  </si>
  <si>
    <t>No. of schemes as on March 31, 2024</t>
  </si>
  <si>
    <t>No of Folios as on March 31, 2024</t>
  </si>
  <si>
    <t>Funds mobilized for the period (Since April 01, 2023 to March 31, 2024)  (₹ crore)</t>
  </si>
  <si>
    <t xml:space="preserve">Repurchase/ Redemption for the period (Since April 01, 2023 to March 31, 2024)  (₹ crore) </t>
  </si>
  <si>
    <t>Net Inflow (+ve)/ Outflow (-ve) for the period (Since April 01, 2023 to March 31, 2024)  (₹ crore)</t>
  </si>
  <si>
    <t>Net Assets Under Management as on March 31, 2024</t>
  </si>
  <si>
    <t>Discretionary</t>
  </si>
  <si>
    <t>2. #Of the February , 2023 AUM, Rs.20,33,953/- Crores are contributed by funds from EPFO/PFs.</t>
  </si>
  <si>
    <t>3. Of the February , 2024 AUM,  Rs.23,55,171/- Crores are contributed by funds from EPFO/PFs.</t>
  </si>
  <si>
    <t>4.  The above data is as per submissions made by 397 Nos. of PMS on the SI Portal till March 31, 2024</t>
  </si>
  <si>
    <t xml:space="preserve">
Average Daily Open Interest in March 2024</t>
  </si>
  <si>
    <t xml:space="preserve"> 
Average Daily Open Interest in March 2024</t>
  </si>
  <si>
    <t>Foreign Depositories</t>
  </si>
  <si>
    <t>Insurance Companies</t>
  </si>
  <si>
    <t>Local Pension Funds</t>
  </si>
  <si>
    <t xml:space="preserve">Notes:  </t>
  </si>
  <si>
    <t>Net assets of INR 76396.59 crores pertaining to Funds of Funds Schemes for March 31, 2024 is not included in the above data.</t>
  </si>
  <si>
    <t>Table 59: Trends in Transactions on Stock Markets by Mutual Funds (₹  crore)</t>
  </si>
  <si>
    <t>Dec-23</t>
  </si>
  <si>
    <t>Jan-24</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</si>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</sst>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43" formatCode="_ * #,##0.00_ ;_ * \-#,##0.00_ ;_ * &quot;-&quot;??_ ;_ @_ "/>
    <numFmt numFmtId="164" formatCode="#,##0;\-#,##0;0"/>
    <numFmt numFmtId="165" formatCode="[$-F800]dddd\,\ mmmm\ dd\,\ yyyy"/>
    <numFmt numFmtId="166" formatCode="#,##0;\-#,##0;0.0"/>
    <numFmt numFmtId="167" formatCode="_ * #,##0_ ;_ * \-#,##0_ ;_ * &quot;-&quot;??_ ;_ @_ "/>
    <numFmt numFmtId="168" formatCode="[$-409]mmm\-yy;@"/>
    <numFmt numFmtId="169" formatCode="0;\(0\)"/>
    <numFmt numFmtId="170" formatCode="0\,00\,000;\-0\,00\,000;0"/>
    <numFmt numFmtId="171" formatCode="0.0;\(0.0\)"/>
    <numFmt numFmtId="172" formatCode="0\,00\,00\,000;\-0\,00\,00\,000;0"/>
    <numFmt numFmtId="173" formatCode="[$-409]d\-mmm\-yy;@"/>
    <numFmt numFmtId="174" formatCode="#,##0.00;\-#,##0.00;0.00"/>
    <numFmt numFmtId="175" formatCode="#,##0.0;\-#,##0.0;0.0"/>
    <numFmt numFmtId="176" formatCode="#,##0.000000;\-#,##0.000000;0.000000"/>
    <numFmt numFmtId="177" formatCode="0.0;\-0.0;0.0"/>
    <numFmt numFmtId="178" formatCode="0;\-0;0"/>
    <numFmt numFmtId="179" formatCode="0.0"/>
    <numFmt numFmtId="180" formatCode="0.00_);\(0.00\)"/>
    <numFmt numFmtId="181" formatCode="0.0%"/>
    <numFmt numFmtId="182" formatCode="0.0;0.0;0"/>
    <numFmt numFmtId="183" formatCode="0.0;\-0.0;0"/>
    <numFmt numFmtId="184" formatCode="0.0;\(0\);0.0"/>
    <numFmt numFmtId="185" formatCode="0.00;\-0.00;0.0"/>
    <numFmt numFmtId="186" formatCode="#,##0.0"/>
    <numFmt numFmtId="187" formatCode="_(* #,##0.00000_);_(* \(#,##0.00000\);_(* &quot;-&quot;??_);_(@_)"/>
    <numFmt numFmtId="188" formatCode="0_);\(0\)"/>
    <numFmt numFmtId="189" formatCode="_-* #,##0_-;\-* #,##0_-;_-* &quot;-&quot;??_-;_-@_-"/>
    <numFmt numFmtId="190" formatCode="0.00;\-0.00;0.00"/>
    <numFmt numFmtId="191" formatCode="0\,00\,00\,00\,000;\-0\,00\,00\,00\,000;0"/>
    <numFmt numFmtId="192" formatCode="_(* #,##0.00_);_(* \(#,##0.00\);_(* &quot;-&quot;??_);_(@_)"/>
    <numFmt numFmtId="193" formatCode="[$-409]d/mmm/yy;@"/>
    <numFmt numFmtId="194" formatCode="[&gt;=10000000]#.###\,##\,##0;[&gt;=100000]#.###\,##0;##,##0.0"/>
    <numFmt numFmtId="195" formatCode="[&gt;=10000000]#\,##\,##\,##0;[&gt;=100000]#\,##\,##0;##,##0"/>
    <numFmt numFmtId="196" formatCode="_(* #,##0_);_(* \(#,##0\);_(* &quot;-&quot;??_);_(@_)"/>
    <numFmt numFmtId="197" formatCode="[&gt;=10000000]#.0\,##\,##\,##0;[&gt;=100000]#.0\,##\,##0;##,##0.0"/>
    <numFmt numFmtId="198" formatCode="_(* #,##0.0_);_(* \(#,##0.0\);_(* &quot;-&quot;??_);_(@_)"/>
    <numFmt numFmtId="199" formatCode="[&gt;=10000000]#.#\,##0;[&gt;=100000]#.##;##,##0"/>
    <numFmt numFmtId="200" formatCode="_ * #,##0.0_ ;_ * \-#,##0.0_ ;_ * &quot;-&quot;??_ ;_ @_ "/>
    <numFmt numFmtId="201" formatCode="0.0000%"/>
    <numFmt numFmtId="202" formatCode="[&gt;=10000000]#.00\,##\,##\,##0;[&gt;=100000]#.00\,##\,##0;##,##0.00"/>
    <numFmt numFmtId="203" formatCode="#,##0.0;\-#,##0.0;0"/>
    <numFmt numFmtId="204" formatCode="0.00000"/>
    <numFmt numFmtId="205" formatCode="0.0000"/>
    <numFmt numFmtId="206" formatCode="dd\/mm\/yyyy"/>
  </numFmts>
  <fonts count="9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4" tint="-0.499984740745262"/>
      <name val="Garamond"/>
      <family val="1"/>
    </font>
    <font>
      <sz val="6"/>
      <color indexed="8"/>
      <name val="Arial"/>
      <family val="2"/>
    </font>
    <font>
      <sz val="12"/>
      <color indexed="8"/>
      <name val="Garamond"/>
      <family val="1"/>
    </font>
    <font>
      <sz val="12"/>
      <name val="Garamond"/>
      <family val="1"/>
    </font>
    <font>
      <b/>
      <sz val="11"/>
      <color indexed="8"/>
      <name val="Garamond"/>
      <family val="1"/>
    </font>
    <font>
      <sz val="11"/>
      <color indexed="8"/>
      <name val="Garamond"/>
      <family val="1"/>
    </font>
    <font>
      <sz val="11"/>
      <color rgb="FF000000"/>
      <name val="Garamond"/>
      <family val="1"/>
    </font>
    <font>
      <sz val="11"/>
      <color theme="1"/>
      <name val="Garamond"/>
      <family val="1"/>
    </font>
    <font>
      <sz val="11"/>
      <name val="Garamond"/>
      <family val="1"/>
    </font>
    <font>
      <b/>
      <sz val="11"/>
      <name val="Garamond"/>
      <family val="1"/>
    </font>
    <font>
      <sz val="12"/>
      <color theme="1"/>
      <name val="Garamond"/>
      <family val="1"/>
    </font>
    <font>
      <b/>
      <sz val="11"/>
      <color rgb="FF000000"/>
      <name val="Garamond"/>
      <family val="1"/>
    </font>
    <font>
      <sz val="12"/>
      <color rgb="FF000000"/>
      <name val="Garamond"/>
      <family val="1"/>
    </font>
    <font>
      <sz val="12"/>
      <color theme="1"/>
      <name val="Calibri"/>
      <family val="2"/>
      <scheme val="minor"/>
    </font>
    <font>
      <sz val="10"/>
      <color rgb="FF000000"/>
      <name val="Palatino Linotype"/>
      <family val="1"/>
    </font>
    <font>
      <b/>
      <sz val="11"/>
      <color theme="1"/>
      <name val="Garamond"/>
      <family val="1"/>
    </font>
    <font>
      <sz val="11"/>
      <color theme="1"/>
      <name val="Consolas"/>
      <family val="2"/>
    </font>
    <font>
      <b/>
      <sz val="10"/>
      <color indexed="8"/>
      <name val="Palatino Linotype"/>
      <family val="1"/>
    </font>
    <font>
      <b/>
      <sz val="10"/>
      <name val="Palatino Linotype"/>
      <family val="1"/>
    </font>
    <font>
      <sz val="10"/>
      <color indexed="8"/>
      <name val="Palatino Linotype"/>
      <family val="1"/>
    </font>
    <font>
      <b/>
      <sz val="11"/>
      <color indexed="8"/>
      <name val="Rupee Foradian"/>
      <family val="2"/>
    </font>
    <font>
      <i/>
      <sz val="11"/>
      <color indexed="8"/>
      <name val="Garamond"/>
      <family val="1"/>
    </font>
    <font>
      <sz val="10"/>
      <name val="Garamond"/>
      <family val="1"/>
    </font>
    <font>
      <sz val="10"/>
      <color theme="1"/>
      <name val="Garamond"/>
      <family val="1"/>
    </font>
    <font>
      <sz val="10"/>
      <color indexed="8"/>
      <name val="Garamond"/>
      <family val="1"/>
    </font>
    <font>
      <sz val="9"/>
      <color rgb="FF000000"/>
      <name val="Arial"/>
      <family val="2"/>
    </font>
    <font>
      <b/>
      <sz val="9"/>
      <color indexed="8"/>
      <name val="Garamond"/>
      <family val="1"/>
    </font>
    <font>
      <sz val="9"/>
      <name val="Garamond"/>
      <family val="1"/>
    </font>
    <font>
      <sz val="9"/>
      <color indexed="8"/>
      <name val="Garamond"/>
      <family val="1"/>
    </font>
    <font>
      <sz val="9"/>
      <color indexed="8"/>
      <name val="Arial"/>
      <family val="2"/>
    </font>
    <font>
      <b/>
      <sz val="11"/>
      <name val="Rupee Foradian"/>
      <family val="2"/>
    </font>
    <font>
      <sz val="10"/>
      <color theme="1"/>
      <name val="Garamond"/>
      <family val="2"/>
    </font>
    <font>
      <b/>
      <sz val="10"/>
      <color theme="1"/>
      <name val="Garamond"/>
      <family val="1"/>
    </font>
    <font>
      <b/>
      <i/>
      <sz val="11"/>
      <color indexed="8"/>
      <name val="Garamond"/>
      <family val="1"/>
    </font>
    <font>
      <sz val="6"/>
      <color indexed="8"/>
      <name val="Garamond"/>
      <family val="1"/>
    </font>
    <font>
      <b/>
      <sz val="9"/>
      <color theme="1"/>
      <name val="Garamond"/>
      <family val="1"/>
    </font>
    <font>
      <b/>
      <sz val="10"/>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10"/>
      <color rgb="FF000000"/>
      <name val="Garamond"/>
      <family val="1"/>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sz val="12"/>
      <name val="Calibri"/>
      <family val="2"/>
      <scheme val="minor"/>
    </font>
    <font>
      <b/>
      <sz val="14"/>
      <color theme="1"/>
      <name val="Garamond"/>
      <family val="1"/>
    </font>
    <font>
      <sz val="10"/>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b/>
      <i/>
      <sz val="10"/>
      <name val="Garamond"/>
      <family val="1"/>
    </font>
    <font>
      <i/>
      <sz val="10"/>
      <color theme="1"/>
      <name val="Garamond"/>
      <family val="1"/>
    </font>
    <font>
      <i/>
      <sz val="10"/>
      <color theme="1"/>
      <name val="Calibri"/>
      <family val="2"/>
      <scheme val="minor"/>
    </font>
    <font>
      <b/>
      <sz val="8"/>
      <name val="Garamond"/>
      <family val="1"/>
    </font>
    <font>
      <sz val="8"/>
      <name val="Garamond"/>
      <family val="1"/>
    </font>
    <font>
      <sz val="8"/>
      <color rgb="FF000000"/>
      <name val="Garamond"/>
      <family val="1"/>
    </font>
    <font>
      <b/>
      <sz val="8"/>
      <color rgb="FF000000"/>
      <name val="Garamond"/>
      <family val="1"/>
    </font>
    <font>
      <b/>
      <sz val="8"/>
      <color theme="1"/>
      <name val="Arial"/>
      <family val="2"/>
    </font>
    <font>
      <b/>
      <sz val="8"/>
      <color theme="1"/>
      <name val="Garamond"/>
      <family val="1"/>
    </font>
    <font>
      <b/>
      <sz val="11"/>
      <color indexed="8"/>
      <name val="Calibri Light"/>
      <family val="2"/>
      <scheme val="major"/>
    </font>
    <font>
      <sz val="11"/>
      <color theme="1"/>
      <name val="Calibri Light"/>
      <family val="2"/>
      <scheme val="major"/>
    </font>
    <font>
      <sz val="11"/>
      <name val="Calibri Light"/>
      <family val="2"/>
      <scheme val="major"/>
    </font>
    <font>
      <sz val="11"/>
      <color indexed="8"/>
      <name val="Calibri"/>
      <family val="2"/>
    </font>
    <font>
      <u/>
      <sz val="11"/>
      <color theme="10"/>
      <name val="Calibri"/>
      <family val="2"/>
      <scheme val="minor"/>
    </font>
    <font>
      <sz val="10"/>
      <color theme="1"/>
      <name val="Book Antiqua"/>
      <family val="1"/>
    </font>
    <font>
      <sz val="11"/>
      <color theme="1"/>
      <name val="Rupee Foradian"/>
      <family val="2"/>
    </font>
    <font>
      <b/>
      <sz val="11"/>
      <color theme="1"/>
      <name val="Rupee Foradian"/>
      <family val="2"/>
    </font>
    <font>
      <sz val="13"/>
      <color rgb="FF333333"/>
      <name val="Segoe UI"/>
      <family val="2"/>
    </font>
    <font>
      <sz val="11"/>
      <name val="Times New Roman"/>
      <family val="1"/>
    </font>
    <font>
      <sz val="11"/>
      <color theme="1"/>
      <name val="Times New Roman"/>
      <family val="1"/>
    </font>
    <font>
      <sz val="10"/>
      <color rgb="FF000000"/>
      <name val="Book Antiqua"/>
      <family val="1"/>
    </font>
    <font>
      <sz val="10"/>
      <name val="Century Gothic"/>
      <family val="2"/>
    </font>
    <font>
      <b/>
      <sz val="15"/>
      <color rgb="FFFF0000"/>
      <name val="Calibri"/>
      <family val="2"/>
      <scheme val="minor"/>
    </font>
    <font>
      <sz val="10"/>
      <color indexed="10"/>
      <name val="Garamond"/>
      <family val="1"/>
    </font>
    <font>
      <b/>
      <sz val="11"/>
      <color rgb="FF154063"/>
      <name val="Garamond"/>
      <family val="1"/>
    </font>
    <font>
      <sz val="10"/>
      <color indexed="8"/>
      <name val="Calibri Light"/>
      <family val="2"/>
      <scheme val="major"/>
    </font>
    <font>
      <sz val="8"/>
      <color theme="1"/>
      <name val="Garamond"/>
      <family val="1"/>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
      <patternFill patternType="solid">
        <fgColor indexed="9"/>
        <bgColor indexed="9"/>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s>
  <borders count="126">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double">
        <color indexed="8"/>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thin">
        <color indexed="8"/>
      </left>
      <right style="double">
        <color indexed="8"/>
      </right>
      <top/>
      <bottom style="thin">
        <color indexed="64"/>
      </bottom>
      <diagonal/>
    </border>
    <border>
      <left style="double">
        <color indexed="8"/>
      </left>
      <right style="thin">
        <color indexed="8"/>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64"/>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style="thin">
        <color indexed="64"/>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double">
        <color indexed="8"/>
      </right>
      <top style="thin">
        <color indexed="8"/>
      </top>
      <bottom style="thin">
        <color indexed="64"/>
      </bottom>
      <diagonal/>
    </border>
    <border>
      <left style="double">
        <color indexed="8"/>
      </left>
      <right style="thin">
        <color indexed="8"/>
      </right>
      <top style="thin">
        <color indexed="8"/>
      </top>
      <bottom/>
      <diagonal/>
    </border>
    <border>
      <left style="double">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5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1" fillId="0" borderId="0"/>
    <xf numFmtId="0" fontId="20" fillId="0" borderId="0"/>
    <xf numFmtId="43" fontId="1" fillId="0" borderId="0" applyFont="0" applyFill="0" applyBorder="0" applyAlignment="0" applyProtection="0"/>
    <xf numFmtId="0" fontId="3" fillId="0" borderId="0" applyNumberFormat="0" applyFont="0" applyFill="0" applyBorder="0" applyAlignment="0" applyProtection="0"/>
    <xf numFmtId="173" fontId="1" fillId="0" borderId="0" applyNumberFormat="0" applyFill="0" applyBorder="0" applyAlignment="0" applyProtection="0"/>
    <xf numFmtId="9" fontId="1" fillId="0" borderId="0" applyFont="0" applyFill="0" applyBorder="0" applyAlignment="0" applyProtection="0"/>
    <xf numFmtId="43" fontId="20" fillId="0" borderId="0" applyFont="0" applyFill="0" applyBorder="0" applyAlignment="0" applyProtection="0"/>
    <xf numFmtId="0" fontId="1" fillId="0" borderId="0"/>
    <xf numFmtId="179" fontId="3" fillId="0" borderId="0" applyFont="0" applyFill="0" applyBorder="0" applyAlignment="0" applyProtection="0"/>
    <xf numFmtId="173" fontId="1" fillId="0" borderId="0"/>
    <xf numFmtId="0" fontId="3" fillId="0" borderId="0"/>
    <xf numFmtId="0" fontId="1" fillId="0" borderId="0"/>
    <xf numFmtId="192" fontId="3" fillId="0" borderId="0" applyNumberFormat="0" applyFont="0" applyFill="0" applyBorder="0" applyAlignment="0" applyProtection="0"/>
    <xf numFmtId="0" fontId="35" fillId="0" borderId="0"/>
    <xf numFmtId="173" fontId="3" fillId="0" borderId="0"/>
    <xf numFmtId="173" fontId="1" fillId="0" borderId="0"/>
    <xf numFmtId="193" fontId="1" fillId="0" borderId="0"/>
    <xf numFmtId="173" fontId="3" fillId="0" borderId="0" applyNumberFormat="0" applyFill="0" applyBorder="0" applyAlignment="0" applyProtection="0"/>
    <xf numFmtId="173" fontId="3" fillId="0" borderId="0" applyNumberFormat="0" applyFill="0" applyBorder="0" applyAlignment="0" applyProtection="0"/>
    <xf numFmtId="194" fontId="47" fillId="0" borderId="0">
      <alignment horizontal="right"/>
    </xf>
    <xf numFmtId="0" fontId="3" fillId="0" borderId="0"/>
    <xf numFmtId="192" fontId="1" fillId="0" borderId="0" applyFont="0" applyFill="0" applyBorder="0" applyAlignment="0" applyProtection="0"/>
    <xf numFmtId="43" fontId="1" fillId="0" borderId="0" applyFont="0" applyFill="0" applyBorder="0" applyAlignment="0" applyProtection="0"/>
    <xf numFmtId="179" fontId="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3" fillId="0" borderId="0" applyFont="0" applyFill="0" applyBorder="0" applyAlignment="0" applyProtection="0"/>
    <xf numFmtId="0" fontId="1" fillId="0" borderId="0"/>
    <xf numFmtId="192"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0" fontId="82" fillId="0" borderId="0" applyNumberFormat="0" applyFill="0" applyBorder="0" applyAlignment="0" applyProtection="0"/>
    <xf numFmtId="192"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3" fontId="3" fillId="0" borderId="0" applyNumberFormat="0" applyFill="0" applyBorder="0" applyAlignment="0" applyProtection="0"/>
  </cellStyleXfs>
  <cellXfs count="1778">
    <xf numFmtId="0" fontId="0" fillId="0" borderId="0" xfId="0"/>
    <xf numFmtId="0" fontId="3" fillId="0" borderId="0" xfId="3" applyNumberFormat="1" applyFont="1" applyFill="1" applyBorder="1" applyAlignment="1"/>
    <xf numFmtId="0" fontId="5" fillId="2" borderId="0" xfId="3" applyFont="1" applyFill="1" applyAlignment="1">
      <alignment vertical="center"/>
    </xf>
    <xf numFmtId="0" fontId="7" fillId="0" borderId="0" xfId="3" applyNumberFormat="1" applyFont="1" applyFill="1" applyBorder="1" applyAlignment="1"/>
    <xf numFmtId="49" fontId="8" fillId="0" borderId="4" xfId="0" applyNumberFormat="1" applyFont="1" applyFill="1" applyBorder="1" applyAlignment="1">
      <alignment horizontal="left" vertical="center"/>
    </xf>
    <xf numFmtId="0" fontId="0" fillId="0" borderId="0" xfId="0" applyBorder="1"/>
    <xf numFmtId="49" fontId="8" fillId="0" borderId="0" xfId="0" applyNumberFormat="1" applyFont="1" applyFill="1" applyBorder="1" applyAlignment="1">
      <alignment horizontal="left"/>
    </xf>
    <xf numFmtId="0" fontId="13" fillId="0" borderId="11" xfId="0" applyFont="1" applyFill="1" applyBorder="1" applyAlignment="1">
      <alignment horizontal="center" vertical="center" wrapText="1"/>
    </xf>
    <xf numFmtId="0" fontId="11" fillId="0" borderId="4" xfId="0" applyFont="1" applyFill="1" applyBorder="1"/>
    <xf numFmtId="0" fontId="15" fillId="0" borderId="6" xfId="0" applyFont="1" applyFill="1" applyBorder="1" applyAlignment="1">
      <alignment horizontal="left" vertical="top"/>
    </xf>
    <xf numFmtId="0" fontId="13" fillId="0" borderId="0" xfId="0" applyFont="1" applyFill="1" applyAlignment="1">
      <alignment horizontal="left"/>
    </xf>
    <xf numFmtId="0" fontId="14" fillId="0" borderId="0" xfId="0" applyFont="1" applyFill="1" applyBorder="1" applyAlignment="1">
      <alignment horizontal="center"/>
    </xf>
    <xf numFmtId="0" fontId="14" fillId="0" borderId="0" xfId="0" applyFont="1" applyBorder="1" applyAlignment="1">
      <alignment horizontal="center"/>
    </xf>
    <xf numFmtId="2" fontId="14" fillId="0" borderId="0" xfId="0" applyNumberFormat="1" applyFont="1" applyBorder="1" applyAlignment="1">
      <alignment horizontal="center"/>
    </xf>
    <xf numFmtId="2" fontId="16" fillId="0" borderId="0" xfId="0" applyNumberFormat="1" applyFont="1" applyBorder="1" applyAlignment="1">
      <alignment horizontal="center"/>
    </xf>
    <xf numFmtId="3" fontId="14" fillId="0" borderId="0" xfId="0" applyNumberFormat="1" applyFont="1" applyBorder="1" applyAlignment="1">
      <alignment horizontal="center"/>
    </xf>
    <xf numFmtId="0" fontId="14" fillId="0" borderId="0" xfId="0" applyFont="1" applyBorder="1" applyProtection="1">
      <protection locked="0"/>
    </xf>
    <xf numFmtId="14" fontId="14" fillId="0" borderId="0" xfId="0" applyNumberFormat="1" applyFont="1" applyFill="1" applyBorder="1" applyAlignment="1">
      <alignment horizontal="right"/>
    </xf>
    <xf numFmtId="0" fontId="14" fillId="0" borderId="0" xfId="0" applyFont="1" applyBorder="1"/>
    <xf numFmtId="14" fontId="14" fillId="0" borderId="0" xfId="0" applyNumberFormat="1" applyFont="1" applyBorder="1" applyAlignment="1">
      <alignment horizontal="right"/>
    </xf>
    <xf numFmtId="2" fontId="14"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0" fontId="11" fillId="0" borderId="0" xfId="0" applyFont="1" applyFill="1" applyBorder="1" applyAlignment="1">
      <alignment horizontal="center"/>
    </xf>
    <xf numFmtId="0" fontId="17" fillId="0" borderId="0" xfId="0" applyFont="1" applyBorder="1"/>
    <xf numFmtId="14" fontId="17" fillId="0" borderId="0" xfId="0" applyNumberFormat="1" applyFont="1" applyBorder="1"/>
    <xf numFmtId="0" fontId="0" fillId="0" borderId="0" xfId="0" applyFill="1" applyBorder="1" applyProtection="1">
      <protection locked="0"/>
    </xf>
    <xf numFmtId="14" fontId="17" fillId="0" borderId="0" xfId="0" applyNumberFormat="1" applyFont="1" applyFill="1" applyBorder="1" applyAlignment="1">
      <alignment horizontal="right"/>
    </xf>
    <xf numFmtId="0" fontId="0" fillId="0" borderId="0" xfId="0" applyBorder="1" applyProtection="1">
      <protection locked="0"/>
    </xf>
    <xf numFmtId="14" fontId="17" fillId="0" borderId="0" xfId="0" applyNumberFormat="1" applyFont="1" applyBorder="1" applyAlignment="1">
      <alignment horizontal="right"/>
    </xf>
    <xf numFmtId="0" fontId="17" fillId="0" borderId="0" xfId="0" applyFont="1" applyFill="1" applyBorder="1"/>
    <xf numFmtId="49" fontId="8" fillId="0" borderId="0" xfId="0" applyNumberFormat="1" applyFont="1" applyFill="1" applyBorder="1" applyAlignment="1">
      <alignment vertical="top" wrapText="1"/>
    </xf>
    <xf numFmtId="0" fontId="9" fillId="0" borderId="0" xfId="0" applyFont="1" applyFill="1" applyAlignment="1">
      <alignment vertical="top" wrapText="1"/>
    </xf>
    <xf numFmtId="0" fontId="8" fillId="0" borderId="12" xfId="0" applyFont="1" applyFill="1" applyBorder="1" applyAlignment="1">
      <alignment horizontal="center" vertical="center" wrapText="1"/>
    </xf>
    <xf numFmtId="0" fontId="9" fillId="0" borderId="0" xfId="0" applyFont="1" applyFill="1" applyBorder="1" applyAlignment="1">
      <alignment vertical="top" wrapText="1"/>
    </xf>
    <xf numFmtId="0" fontId="0" fillId="0" borderId="0" xfId="0" applyFill="1" applyBorder="1"/>
    <xf numFmtId="2" fontId="11" fillId="0" borderId="0" xfId="0" applyNumberFormat="1" applyFont="1"/>
    <xf numFmtId="165" fontId="0" fillId="0" borderId="0" xfId="0" applyNumberFormat="1" applyFill="1" applyBorder="1"/>
    <xf numFmtId="165" fontId="0" fillId="0" borderId="0" xfId="0" applyNumberFormat="1" applyFill="1"/>
    <xf numFmtId="165" fontId="0" fillId="0" borderId="0" xfId="0" applyNumberFormat="1"/>
    <xf numFmtId="0" fontId="0" fillId="0" borderId="0" xfId="0" applyFill="1"/>
    <xf numFmtId="0" fontId="12"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165" fontId="11"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top"/>
    </xf>
    <xf numFmtId="0" fontId="11" fillId="0" borderId="0" xfId="0" applyFont="1" applyFill="1" applyBorder="1" applyAlignment="1">
      <alignment horizontal="right" vertical="top"/>
    </xf>
    <xf numFmtId="165" fontId="11" fillId="0" borderId="0" xfId="0" applyNumberFormat="1" applyFont="1" applyFill="1" applyBorder="1" applyAlignment="1">
      <alignment horizontal="center" vertical="center"/>
    </xf>
    <xf numFmtId="49" fontId="8" fillId="0" borderId="0" xfId="0" applyNumberFormat="1" applyFont="1" applyFill="1" applyAlignment="1">
      <alignment vertical="center"/>
    </xf>
    <xf numFmtId="49" fontId="8" fillId="2" borderId="12" xfId="0" applyNumberFormat="1" applyFont="1" applyFill="1" applyBorder="1" applyAlignment="1">
      <alignment horizontal="center" vertical="center" wrapText="1"/>
    </xf>
    <xf numFmtId="49" fontId="8" fillId="2" borderId="15" xfId="0" applyNumberFormat="1" applyFont="1" applyFill="1" applyBorder="1" applyAlignment="1">
      <alignment horizontal="left"/>
    </xf>
    <xf numFmtId="0" fontId="15" fillId="0" borderId="4" xfId="0" applyFont="1" applyFill="1" applyBorder="1" applyAlignment="1">
      <alignment horizontal="right" vertical="center" wrapText="1"/>
    </xf>
    <xf numFmtId="3" fontId="15" fillId="0" borderId="4"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0" fillId="0" borderId="0" xfId="0" applyNumberFormat="1"/>
    <xf numFmtId="49" fontId="8" fillId="2" borderId="12" xfId="0" applyNumberFormat="1" applyFont="1" applyFill="1" applyBorder="1" applyAlignment="1">
      <alignment horizontal="left"/>
    </xf>
    <xf numFmtId="49" fontId="9" fillId="2" borderId="4" xfId="0" applyNumberFormat="1" applyFont="1" applyFill="1" applyBorder="1" applyAlignment="1">
      <alignment horizontal="left"/>
    </xf>
    <xf numFmtId="0" fontId="9" fillId="2" borderId="4" xfId="0" applyFont="1" applyFill="1" applyBorder="1" applyAlignment="1">
      <alignment horizontal="right"/>
    </xf>
    <xf numFmtId="164" fontId="9" fillId="2" borderId="4" xfId="0" applyNumberFormat="1" applyFont="1" applyFill="1" applyBorder="1" applyAlignment="1">
      <alignment horizontal="right"/>
    </xf>
    <xf numFmtId="0" fontId="9" fillId="0" borderId="4" xfId="0" applyFont="1" applyFill="1" applyBorder="1" applyAlignment="1">
      <alignment horizontal="right"/>
    </xf>
    <xf numFmtId="164" fontId="9" fillId="0" borderId="4" xfId="0" applyNumberFormat="1" applyFont="1" applyFill="1" applyBorder="1" applyAlignment="1">
      <alignment horizontal="right"/>
    </xf>
    <xf numFmtId="0" fontId="9" fillId="0" borderId="0" xfId="0" applyFont="1" applyFill="1" applyBorder="1" applyAlignment="1">
      <alignment horizontal="right"/>
    </xf>
    <xf numFmtId="166" fontId="9"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64" fontId="9" fillId="0" borderId="0" xfId="0" applyNumberFormat="1" applyFont="1" applyFill="1" applyBorder="1" applyAlignment="1">
      <alignment horizontal="right"/>
    </xf>
    <xf numFmtId="49" fontId="8" fillId="0" borderId="0" xfId="0" applyNumberFormat="1" applyFont="1" applyFill="1" applyAlignment="1"/>
    <xf numFmtId="49" fontId="9" fillId="0" borderId="0" xfId="0" applyNumberFormat="1" applyFont="1" applyFill="1" applyBorder="1" applyAlignment="1">
      <alignment horizontal="left" vertical="center"/>
    </xf>
    <xf numFmtId="1" fontId="9" fillId="0" borderId="0" xfId="0" applyNumberFormat="1" applyFont="1" applyFill="1" applyBorder="1" applyAlignment="1">
      <alignment horizontal="right"/>
    </xf>
    <xf numFmtId="49" fontId="9" fillId="0" borderId="0" xfId="0" applyNumberFormat="1" applyFont="1" applyFill="1" applyBorder="1" applyAlignment="1"/>
    <xf numFmtId="0" fontId="18" fillId="0" borderId="0" xfId="0" applyFont="1" applyBorder="1" applyAlignment="1">
      <alignment horizontal="right" vertical="center" wrapText="1"/>
    </xf>
    <xf numFmtId="3" fontId="18" fillId="0" borderId="0" xfId="0" applyNumberFormat="1" applyFont="1" applyBorder="1" applyAlignment="1">
      <alignment horizontal="right" vertical="center" wrapText="1"/>
    </xf>
    <xf numFmtId="3" fontId="0" fillId="0" borderId="0" xfId="0" applyNumberFormat="1" applyFill="1"/>
    <xf numFmtId="49" fontId="9" fillId="0" borderId="0" xfId="5" applyNumberFormat="1" applyFont="1" applyFill="1" applyBorder="1" applyAlignment="1">
      <alignment horizontal="left" vertical="center"/>
    </xf>
    <xf numFmtId="1" fontId="9" fillId="0" borderId="0" xfId="5" applyNumberFormat="1" applyFont="1" applyFill="1" applyBorder="1" applyAlignment="1">
      <alignment horizontal="right"/>
    </xf>
    <xf numFmtId="17" fontId="9" fillId="0" borderId="0" xfId="5" applyNumberFormat="1" applyFont="1" applyFill="1" applyBorder="1" applyAlignment="1">
      <alignment horizontal="left" vertical="center"/>
    </xf>
    <xf numFmtId="1" fontId="11" fillId="0" borderId="0" xfId="0" applyNumberFormat="1" applyFont="1"/>
    <xf numFmtId="3" fontId="11" fillId="0" borderId="0" xfId="0" applyNumberFormat="1" applyFont="1"/>
    <xf numFmtId="0" fontId="11" fillId="0" borderId="0" xfId="0" applyFont="1"/>
    <xf numFmtId="49" fontId="8" fillId="0" borderId="4" xfId="0" applyNumberFormat="1" applyFont="1" applyFill="1" applyBorder="1" applyAlignment="1">
      <alignment horizontal="left" vertical="top"/>
    </xf>
    <xf numFmtId="164" fontId="8" fillId="0" borderId="4" xfId="0" applyNumberFormat="1" applyFont="1" applyFill="1" applyBorder="1" applyAlignment="1">
      <alignment horizontal="right" vertical="top"/>
    </xf>
    <xf numFmtId="0" fontId="8" fillId="0" borderId="4" xfId="0" applyFont="1" applyFill="1" applyBorder="1" applyAlignment="1">
      <alignment horizontal="right" vertical="top"/>
    </xf>
    <xf numFmtId="166" fontId="8" fillId="0" borderId="4" xfId="0" applyNumberFormat="1" applyFont="1" applyFill="1" applyBorder="1" applyAlignment="1">
      <alignment horizontal="right" vertical="top"/>
    </xf>
    <xf numFmtId="164" fontId="0" fillId="0" borderId="0" xfId="0" applyNumberFormat="1"/>
    <xf numFmtId="166" fontId="0" fillId="0" borderId="0" xfId="0" applyNumberFormat="1"/>
    <xf numFmtId="168" fontId="9" fillId="0" borderId="4" xfId="0" applyNumberFormat="1" applyFont="1" applyFill="1" applyBorder="1" applyAlignment="1">
      <alignment horizontal="left" vertical="top"/>
    </xf>
    <xf numFmtId="164" fontId="9" fillId="0" borderId="4" xfId="0" applyNumberFormat="1" applyFont="1" applyFill="1" applyBorder="1" applyAlignment="1">
      <alignment horizontal="right" vertical="top"/>
    </xf>
    <xf numFmtId="0" fontId="3" fillId="0" borderId="0" xfId="0" applyFont="1" applyFill="1" applyBorder="1" applyAlignment="1">
      <alignment vertical="center" wrapText="1"/>
    </xf>
    <xf numFmtId="164" fontId="9" fillId="0" borderId="0" xfId="0" applyNumberFormat="1" applyFont="1" applyFill="1" applyAlignment="1">
      <alignment horizontal="left" vertical="top"/>
    </xf>
    <xf numFmtId="168" fontId="9" fillId="0" borderId="0" xfId="0" applyNumberFormat="1" applyFont="1" applyFill="1" applyBorder="1" applyAlignment="1">
      <alignment horizontal="left" vertical="top"/>
    </xf>
    <xf numFmtId="164" fontId="9" fillId="0" borderId="0" xfId="0" applyNumberFormat="1" applyFont="1" applyFill="1" applyBorder="1" applyAlignment="1">
      <alignment horizontal="right" vertical="top"/>
    </xf>
    <xf numFmtId="0" fontId="7" fillId="0" borderId="0" xfId="0" applyFont="1" applyFill="1" applyBorder="1" applyAlignment="1">
      <alignment horizontal="right" vertical="center" wrapText="1"/>
    </xf>
    <xf numFmtId="167" fontId="7" fillId="0" borderId="0" xfId="7" applyNumberFormat="1" applyFont="1" applyFill="1" applyBorder="1" applyAlignment="1">
      <alignment horizontal="right" vertical="center" wrapText="1"/>
    </xf>
    <xf numFmtId="49" fontId="9" fillId="0" borderId="0" xfId="6" applyNumberFormat="1" applyFont="1" applyFill="1" applyBorder="1" applyAlignment="1">
      <alignment horizontal="left" vertical="center"/>
    </xf>
    <xf numFmtId="164" fontId="9" fillId="0" borderId="0" xfId="6" applyNumberFormat="1" applyFont="1" applyFill="1" applyBorder="1" applyAlignment="1">
      <alignment horizontal="right" vertical="center"/>
    </xf>
    <xf numFmtId="167" fontId="12" fillId="0" borderId="0" xfId="7" applyNumberFormat="1" applyFont="1" applyFill="1" applyBorder="1" applyAlignment="1">
      <alignment horizontal="right" vertical="center" wrapText="1"/>
    </xf>
    <xf numFmtId="0" fontId="9" fillId="0" borderId="0" xfId="6" applyFont="1" applyFill="1" applyBorder="1" applyAlignment="1">
      <alignment vertical="center"/>
    </xf>
    <xf numFmtId="1" fontId="9" fillId="0" borderId="0" xfId="6" applyNumberFormat="1" applyFont="1" applyFill="1" applyBorder="1" applyAlignment="1">
      <alignment vertical="center"/>
    </xf>
    <xf numFmtId="2" fontId="3" fillId="0" borderId="0" xfId="0" applyNumberFormat="1" applyFont="1" applyFill="1" applyBorder="1" applyAlignment="1">
      <alignment horizontal="center" wrapText="1"/>
    </xf>
    <xf numFmtId="49" fontId="8" fillId="0" borderId="4" xfId="0" applyNumberFormat="1" applyFont="1" applyFill="1" applyBorder="1" applyAlignment="1">
      <alignment horizontal="center" vertical="top" wrapText="1"/>
    </xf>
    <xf numFmtId="168" fontId="9" fillId="0" borderId="4" xfId="5" applyNumberFormat="1" applyFont="1" applyFill="1" applyBorder="1" applyAlignment="1">
      <alignment horizontal="left" vertical="top" wrapText="1"/>
    </xf>
    <xf numFmtId="49" fontId="8" fillId="0" borderId="0" xfId="0" applyNumberFormat="1" applyFont="1" applyFill="1" applyAlignment="1">
      <alignment vertical="top" wrapText="1"/>
    </xf>
    <xf numFmtId="168" fontId="9" fillId="0" borderId="0" xfId="5" applyNumberFormat="1" applyFont="1" applyFill="1" applyBorder="1" applyAlignment="1">
      <alignment horizontal="left" vertical="top" wrapText="1"/>
    </xf>
    <xf numFmtId="49" fontId="21" fillId="0" borderId="4" xfId="0" applyNumberFormat="1" applyFont="1" applyFill="1" applyBorder="1" applyAlignment="1">
      <alignment horizontal="center" vertical="top" wrapText="1"/>
    </xf>
    <xf numFmtId="49" fontId="21" fillId="0" borderId="2" xfId="0" applyNumberFormat="1" applyFont="1" applyFill="1" applyBorder="1" applyAlignment="1">
      <alignment horizontal="center" vertical="top" wrapText="1"/>
    </xf>
    <xf numFmtId="49" fontId="21" fillId="0" borderId="3" xfId="0" applyNumberFormat="1" applyFont="1" applyFill="1" applyBorder="1" applyAlignment="1">
      <alignment horizontal="center" vertical="top" wrapText="1"/>
    </xf>
    <xf numFmtId="1" fontId="0" fillId="0" borderId="0" xfId="0" applyNumberFormat="1" applyFill="1" applyBorder="1"/>
    <xf numFmtId="49" fontId="21" fillId="0" borderId="0" xfId="0" applyNumberFormat="1" applyFont="1" applyFill="1" applyAlignment="1"/>
    <xf numFmtId="0" fontId="12" fillId="0" borderId="0" xfId="0" applyNumberFormat="1" applyFont="1" applyFill="1" applyBorder="1" applyAlignment="1"/>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center" vertical="top" wrapText="1"/>
    </xf>
    <xf numFmtId="1" fontId="8" fillId="0" borderId="4" xfId="0" applyNumberFormat="1" applyFont="1" applyFill="1" applyBorder="1" applyAlignment="1">
      <alignment horizontal="right" vertical="top"/>
    </xf>
    <xf numFmtId="0" fontId="8" fillId="0" borderId="0" xfId="0" applyFont="1" applyFill="1" applyBorder="1" applyAlignment="1">
      <alignment horizontal="right"/>
    </xf>
    <xf numFmtId="1" fontId="19" fillId="0" borderId="4" xfId="5" applyNumberFormat="1" applyFont="1" applyFill="1" applyBorder="1"/>
    <xf numFmtId="1" fontId="8" fillId="0" borderId="0" xfId="0" applyNumberFormat="1" applyFont="1" applyFill="1" applyBorder="1" applyAlignment="1">
      <alignment horizontal="right" vertical="top"/>
    </xf>
    <xf numFmtId="1" fontId="11" fillId="0" borderId="0" xfId="5" applyNumberFormat="1" applyFont="1" applyFill="1" applyBorder="1" applyAlignment="1">
      <alignment horizontal="right" vertical="center" wrapText="1"/>
    </xf>
    <xf numFmtId="1" fontId="11" fillId="0" borderId="0" xfId="0" applyNumberFormat="1" applyFont="1" applyFill="1" applyBorder="1" applyAlignment="1">
      <alignment horizontal="right" vertical="top"/>
    </xf>
    <xf numFmtId="164" fontId="11" fillId="0" borderId="0" xfId="0" applyNumberFormat="1" applyFont="1" applyFill="1" applyBorder="1" applyAlignment="1">
      <alignment horizontal="right" vertical="top"/>
    </xf>
    <xf numFmtId="49" fontId="8" fillId="0" borderId="0" xfId="0" applyNumberFormat="1" applyFont="1" applyFill="1" applyAlignment="1">
      <alignment horizontal="left"/>
    </xf>
    <xf numFmtId="168" fontId="11" fillId="0" borderId="0" xfId="0" applyNumberFormat="1" applyFont="1" applyFill="1" applyBorder="1" applyAlignment="1">
      <alignment horizontal="left" vertical="top"/>
    </xf>
    <xf numFmtId="1" fontId="12" fillId="0" borderId="0" xfId="0" applyNumberFormat="1" applyFont="1" applyFill="1" applyBorder="1" applyAlignment="1">
      <alignment horizontal="right" wrapText="1"/>
    </xf>
    <xf numFmtId="1" fontId="0" fillId="0" borderId="0" xfId="0" applyNumberFormat="1" applyFont="1" applyFill="1" applyBorder="1" applyAlignment="1"/>
    <xf numFmtId="1" fontId="12" fillId="0" borderId="0" xfId="0" applyNumberFormat="1" applyFont="1" applyFill="1" applyBorder="1" applyAlignment="1"/>
    <xf numFmtId="0" fontId="12" fillId="0" borderId="0" xfId="0" applyFont="1" applyFill="1" applyBorder="1" applyAlignment="1">
      <alignment horizontal="right" wrapText="1"/>
    </xf>
    <xf numFmtId="1" fontId="11" fillId="0" borderId="0" xfId="0" applyNumberFormat="1" applyFont="1" applyFill="1" applyBorder="1" applyAlignment="1">
      <alignment horizontal="right"/>
    </xf>
    <xf numFmtId="1" fontId="12" fillId="0" borderId="0" xfId="5" applyNumberFormat="1" applyFont="1" applyFill="1" applyBorder="1" applyAlignment="1">
      <alignment horizontal="right" vertical="center" wrapText="1"/>
    </xf>
    <xf numFmtId="0" fontId="9" fillId="0" borderId="0" xfId="0" applyFont="1" applyFill="1" applyAlignment="1">
      <alignment vertical="center"/>
    </xf>
    <xf numFmtId="49" fontId="8" fillId="0" borderId="8" xfId="0" applyNumberFormat="1" applyFont="1" applyFill="1" applyBorder="1" applyAlignment="1">
      <alignment horizontal="center" vertical="center" wrapText="1"/>
    </xf>
    <xf numFmtId="3" fontId="8" fillId="0" borderId="4" xfId="0" applyNumberFormat="1" applyFont="1" applyFill="1" applyBorder="1" applyAlignment="1">
      <alignment horizontal="right" vertical="center"/>
    </xf>
    <xf numFmtId="168" fontId="6" fillId="0" borderId="4" xfId="5" applyNumberFormat="1" applyFont="1" applyFill="1" applyBorder="1" applyAlignment="1">
      <alignment horizontal="left" vertical="top" wrapText="1"/>
    </xf>
    <xf numFmtId="3" fontId="9" fillId="0" borderId="4" xfId="0" applyNumberFormat="1" applyFont="1" applyFill="1" applyBorder="1" applyAlignment="1">
      <alignment horizontal="right" vertical="center"/>
    </xf>
    <xf numFmtId="1" fontId="7" fillId="0" borderId="0" xfId="5"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68" fontId="9" fillId="0" borderId="0" xfId="0" applyNumberFormat="1" applyFont="1" applyFill="1" applyBorder="1" applyAlignment="1">
      <alignment horizontal="left" vertical="center"/>
    </xf>
    <xf numFmtId="168" fontId="9" fillId="0" borderId="0" xfId="5" applyNumberFormat="1" applyFont="1" applyFill="1" applyBorder="1" applyAlignment="1">
      <alignment horizontal="left" vertical="top"/>
    </xf>
    <xf numFmtId="168" fontId="6" fillId="0" borderId="0" xfId="5" applyNumberFormat="1" applyFont="1" applyFill="1" applyBorder="1" applyAlignment="1">
      <alignment horizontal="left" vertical="top" wrapText="1"/>
    </xf>
    <xf numFmtId="49" fontId="8" fillId="2" borderId="1" xfId="0" applyNumberFormat="1" applyFont="1" applyFill="1" applyBorder="1" applyAlignment="1">
      <alignment horizontal="center" vertical="center" wrapText="1"/>
    </xf>
    <xf numFmtId="3" fontId="8" fillId="2" borderId="12" xfId="0" applyNumberFormat="1" applyFont="1" applyFill="1" applyBorder="1" applyAlignment="1">
      <alignment horizontal="right"/>
    </xf>
    <xf numFmtId="164" fontId="8" fillId="2" borderId="12" xfId="0" applyNumberFormat="1" applyFont="1" applyFill="1" applyBorder="1" applyAlignment="1">
      <alignment horizontal="right"/>
    </xf>
    <xf numFmtId="0" fontId="8" fillId="2" borderId="12" xfId="0" applyFont="1" applyFill="1" applyBorder="1" applyAlignment="1">
      <alignment horizontal="right"/>
    </xf>
    <xf numFmtId="0" fontId="11" fillId="0" borderId="4" xfId="0" applyFont="1" applyFill="1" applyBorder="1" applyAlignment="1">
      <alignment horizontal="right"/>
    </xf>
    <xf numFmtId="1" fontId="11" fillId="0" borderId="4" xfId="0" applyNumberFormat="1" applyFont="1" applyFill="1" applyBorder="1" applyAlignment="1">
      <alignment horizontal="right" wrapText="1"/>
    </xf>
    <xf numFmtId="49" fontId="8" fillId="0" borderId="0" xfId="0" applyNumberFormat="1" applyFont="1" applyFill="1" applyAlignment="1">
      <alignment horizontal="left" wrapText="1"/>
    </xf>
    <xf numFmtId="3" fontId="9" fillId="0" borderId="0" xfId="0" applyNumberFormat="1" applyFont="1" applyFill="1" applyBorder="1" applyAlignment="1">
      <alignment horizontal="right"/>
    </xf>
    <xf numFmtId="3" fontId="9" fillId="0" borderId="0" xfId="5" applyNumberFormat="1" applyFont="1" applyFill="1" applyBorder="1" applyAlignment="1">
      <alignment horizontal="right"/>
    </xf>
    <xf numFmtId="49" fontId="21" fillId="0" borderId="8" xfId="0" applyNumberFormat="1" applyFont="1" applyFill="1" applyBorder="1" applyAlignment="1">
      <alignment horizontal="center" vertical="center" wrapText="1"/>
    </xf>
    <xf numFmtId="1" fontId="11" fillId="0" borderId="0" xfId="0" applyNumberFormat="1" applyFont="1" applyFill="1" applyBorder="1"/>
    <xf numFmtId="1" fontId="10" fillId="0" borderId="0" xfId="0" applyNumberFormat="1" applyFont="1" applyFill="1" applyBorder="1"/>
    <xf numFmtId="1" fontId="11" fillId="0" borderId="0" xfId="5" applyNumberFormat="1" applyFont="1" applyFill="1" applyBorder="1"/>
    <xf numFmtId="166" fontId="9" fillId="0" borderId="0" xfId="5" applyNumberFormat="1" applyFont="1" applyFill="1" applyBorder="1" applyAlignment="1">
      <alignment horizontal="right"/>
    </xf>
    <xf numFmtId="49" fontId="8" fillId="0" borderId="0" xfId="0" applyNumberFormat="1" applyFont="1" applyFill="1" applyBorder="1" applyAlignment="1"/>
    <xf numFmtId="0" fontId="5" fillId="0" borderId="0" xfId="0" applyFont="1" applyFill="1" applyAlignment="1">
      <alignment vertical="center"/>
    </xf>
    <xf numFmtId="0" fontId="12" fillId="0" borderId="0" xfId="8" applyNumberFormat="1" applyFont="1" applyFill="1" applyBorder="1" applyAlignment="1"/>
    <xf numFmtId="0" fontId="9" fillId="2" borderId="0" xfId="8" applyFont="1" applyFill="1" applyAlignment="1">
      <alignment vertical="center"/>
    </xf>
    <xf numFmtId="49" fontId="8" fillId="0" borderId="8" xfId="8" applyNumberFormat="1" applyFont="1" applyFill="1" applyBorder="1" applyAlignment="1">
      <alignment horizontal="center" vertical="center" wrapText="1"/>
    </xf>
    <xf numFmtId="49" fontId="8" fillId="2" borderId="1" xfId="8" applyNumberFormat="1" applyFont="1" applyFill="1" applyBorder="1" applyAlignment="1">
      <alignment horizontal="left"/>
    </xf>
    <xf numFmtId="169" fontId="8" fillId="2" borderId="1" xfId="8" applyNumberFormat="1" applyFont="1" applyFill="1" applyBorder="1" applyAlignment="1">
      <alignment horizontal="right"/>
    </xf>
    <xf numFmtId="164" fontId="8" fillId="2" borderId="1" xfId="8" applyNumberFormat="1" applyFont="1" applyFill="1" applyBorder="1" applyAlignment="1">
      <alignment horizontal="right"/>
    </xf>
    <xf numFmtId="170" fontId="8" fillId="0" borderId="1" xfId="8" applyNumberFormat="1" applyFont="1" applyFill="1" applyBorder="1" applyAlignment="1">
      <alignment horizontal="right"/>
    </xf>
    <xf numFmtId="0" fontId="8" fillId="2" borderId="0" xfId="8" applyFont="1" applyFill="1" applyAlignment="1">
      <alignment vertical="center"/>
    </xf>
    <xf numFmtId="49" fontId="8" fillId="2" borderId="12" xfId="8" applyNumberFormat="1" applyFont="1" applyFill="1" applyBorder="1" applyAlignment="1">
      <alignment horizontal="left"/>
    </xf>
    <xf numFmtId="164" fontId="8" fillId="2" borderId="0" xfId="8" applyNumberFormat="1" applyFont="1" applyFill="1" applyAlignment="1">
      <alignment vertical="center"/>
    </xf>
    <xf numFmtId="49" fontId="9" fillId="2" borderId="4" xfId="8" applyNumberFormat="1" applyFont="1" applyFill="1" applyBorder="1" applyAlignment="1">
      <alignment horizontal="left"/>
    </xf>
    <xf numFmtId="169" fontId="9" fillId="2" borderId="4" xfId="8" applyNumberFormat="1" applyFont="1" applyFill="1" applyBorder="1" applyAlignment="1">
      <alignment horizontal="right"/>
    </xf>
    <xf numFmtId="164" fontId="9" fillId="2" borderId="4" xfId="8" applyNumberFormat="1" applyFont="1" applyFill="1" applyBorder="1" applyAlignment="1">
      <alignment horizontal="right"/>
    </xf>
    <xf numFmtId="164" fontId="9" fillId="0" borderId="4" xfId="8" applyNumberFormat="1" applyFont="1" applyFill="1" applyBorder="1" applyAlignment="1">
      <alignment horizontal="right"/>
    </xf>
    <xf numFmtId="169" fontId="9" fillId="0" borderId="4" xfId="8" applyNumberFormat="1" applyFont="1" applyFill="1" applyBorder="1" applyAlignment="1">
      <alignment horizontal="right"/>
    </xf>
    <xf numFmtId="164" fontId="9" fillId="2" borderId="0" xfId="8" applyNumberFormat="1" applyFont="1" applyFill="1" applyAlignment="1">
      <alignment vertical="center"/>
    </xf>
    <xf numFmtId="164" fontId="12" fillId="0" borderId="0" xfId="8" applyNumberFormat="1" applyFont="1" applyFill="1" applyBorder="1" applyAlignment="1"/>
    <xf numFmtId="169" fontId="12" fillId="0" borderId="0" xfId="8" applyNumberFormat="1" applyFont="1" applyFill="1" applyBorder="1" applyAlignment="1"/>
    <xf numFmtId="171" fontId="12" fillId="0" borderId="0" xfId="8" applyNumberFormat="1" applyFont="1" applyFill="1" applyBorder="1" applyAlignment="1"/>
    <xf numFmtId="170" fontId="8" fillId="2" borderId="1" xfId="8" applyNumberFormat="1" applyFont="1" applyFill="1" applyBorder="1" applyAlignment="1">
      <alignment horizontal="right"/>
    </xf>
    <xf numFmtId="164" fontId="8" fillId="0" borderId="1" xfId="8" applyNumberFormat="1" applyFont="1" applyFill="1" applyBorder="1" applyAlignment="1">
      <alignment horizontal="right"/>
    </xf>
    <xf numFmtId="49" fontId="8" fillId="0" borderId="12" xfId="8" applyNumberFormat="1" applyFont="1" applyFill="1" applyBorder="1" applyAlignment="1">
      <alignment horizontal="left"/>
    </xf>
    <xf numFmtId="164" fontId="8" fillId="2" borderId="12" xfId="8" applyNumberFormat="1" applyFont="1" applyFill="1" applyBorder="1" applyAlignment="1">
      <alignment horizontal="right"/>
    </xf>
    <xf numFmtId="164" fontId="8" fillId="0" borderId="0" xfId="8" applyNumberFormat="1" applyFont="1" applyFill="1" applyAlignment="1">
      <alignment vertical="center"/>
    </xf>
    <xf numFmtId="0" fontId="8" fillId="0" borderId="0" xfId="8" applyFont="1" applyFill="1" applyAlignment="1">
      <alignment vertical="center"/>
    </xf>
    <xf numFmtId="49" fontId="8" fillId="2" borderId="0" xfId="8" applyNumberFormat="1" applyFont="1" applyFill="1" applyAlignment="1">
      <alignment horizontal="left"/>
    </xf>
    <xf numFmtId="3" fontId="12" fillId="0" borderId="0" xfId="8" applyNumberFormat="1" applyFont="1" applyFill="1" applyBorder="1" applyAlignment="1"/>
    <xf numFmtId="49" fontId="8" fillId="2" borderId="1" xfId="8" applyNumberFormat="1" applyFont="1" applyFill="1" applyBorder="1" applyAlignment="1">
      <alignment horizontal="right"/>
    </xf>
    <xf numFmtId="0" fontId="8" fillId="2" borderId="1" xfId="8" applyFont="1" applyFill="1" applyBorder="1" applyAlignment="1">
      <alignment horizontal="right"/>
    </xf>
    <xf numFmtId="172" fontId="8" fillId="2" borderId="1" xfId="8" applyNumberFormat="1" applyFont="1" applyFill="1" applyBorder="1" applyAlignment="1">
      <alignment horizontal="right"/>
    </xf>
    <xf numFmtId="164" fontId="9" fillId="6" borderId="4" xfId="9" applyNumberFormat="1" applyFont="1" applyFill="1" applyBorder="1" applyAlignment="1">
      <alignment horizontal="right"/>
    </xf>
    <xf numFmtId="1" fontId="9" fillId="6" borderId="4" xfId="9" applyNumberFormat="1" applyFont="1" applyFill="1" applyBorder="1" applyAlignment="1">
      <alignment horizontal="right"/>
    </xf>
    <xf numFmtId="170" fontId="9" fillId="6" borderId="4" xfId="9" applyNumberFormat="1" applyFont="1" applyFill="1" applyBorder="1" applyAlignment="1">
      <alignment horizontal="right"/>
    </xf>
    <xf numFmtId="164" fontId="9" fillId="0" borderId="4" xfId="9" applyNumberFormat="1" applyFont="1" applyFill="1" applyBorder="1" applyAlignment="1">
      <alignment horizontal="right"/>
    </xf>
    <xf numFmtId="1" fontId="9" fillId="0" borderId="4" xfId="9" applyNumberFormat="1" applyFont="1" applyFill="1" applyBorder="1" applyAlignment="1">
      <alignment horizontal="right"/>
    </xf>
    <xf numFmtId="170" fontId="9" fillId="0" borderId="4" xfId="9" applyNumberFormat="1" applyFont="1" applyFill="1" applyBorder="1" applyAlignment="1">
      <alignment horizontal="right"/>
    </xf>
    <xf numFmtId="43" fontId="19" fillId="0" borderId="4" xfId="1" applyFont="1" applyFill="1" applyBorder="1" applyAlignment="1">
      <alignment vertical="top" wrapText="1"/>
    </xf>
    <xf numFmtId="43" fontId="11" fillId="0" borderId="4" xfId="1" applyFont="1" applyFill="1" applyBorder="1" applyAlignment="1">
      <alignment vertical="top" wrapText="1"/>
    </xf>
    <xf numFmtId="43" fontId="12" fillId="0" borderId="4" xfId="1" applyFont="1" applyFill="1" applyBorder="1" applyAlignment="1">
      <alignment vertical="top" wrapText="1"/>
    </xf>
    <xf numFmtId="43" fontId="11" fillId="0" borderId="0" xfId="1" applyFont="1" applyFill="1" applyBorder="1" applyAlignment="1"/>
    <xf numFmtId="43" fontId="19" fillId="0" borderId="8" xfId="1" applyFont="1" applyFill="1" applyBorder="1" applyAlignment="1">
      <alignment vertical="top" wrapText="1"/>
    </xf>
    <xf numFmtId="43" fontId="12" fillId="0" borderId="8" xfId="1" applyFont="1" applyFill="1" applyBorder="1" applyAlignment="1">
      <alignment vertical="top" wrapText="1"/>
    </xf>
    <xf numFmtId="43" fontId="11" fillId="0" borderId="10" xfId="1" applyFont="1" applyFill="1" applyBorder="1" applyAlignment="1">
      <alignment vertical="top" wrapText="1"/>
    </xf>
    <xf numFmtId="43" fontId="11" fillId="0" borderId="0" xfId="1" applyFont="1" applyFill="1" applyBorder="1" applyAlignment="1">
      <alignment vertical="top" wrapText="1"/>
    </xf>
    <xf numFmtId="167" fontId="11" fillId="0" borderId="0" xfId="1" applyNumberFormat="1" applyFont="1" applyFill="1" applyBorder="1" applyAlignment="1">
      <alignment horizontal="right" vertical="top" wrapText="1"/>
    </xf>
    <xf numFmtId="43" fontId="11" fillId="0" borderId="23" xfId="1" applyFont="1" applyFill="1" applyBorder="1" applyAlignment="1">
      <alignment vertical="top" wrapText="1"/>
    </xf>
    <xf numFmtId="43" fontId="19" fillId="0" borderId="0" xfId="1" applyFont="1" applyFill="1" applyBorder="1" applyAlignment="1">
      <alignment vertical="top" wrapText="1"/>
    </xf>
    <xf numFmtId="43" fontId="11" fillId="0" borderId="8" xfId="1" applyFont="1" applyFill="1" applyBorder="1" applyAlignment="1">
      <alignment vertical="top" wrapText="1"/>
    </xf>
    <xf numFmtId="43" fontId="11" fillId="0" borderId="8" xfId="1" applyFont="1" applyFill="1" applyBorder="1" applyAlignment="1">
      <alignment horizontal="right" vertical="center" wrapText="1"/>
    </xf>
    <xf numFmtId="43" fontId="11" fillId="0" borderId="10" xfId="1" applyFont="1" applyFill="1" applyBorder="1" applyAlignment="1">
      <alignment horizontal="right" vertical="center" wrapText="1"/>
    </xf>
    <xf numFmtId="43" fontId="11" fillId="0" borderId="10" xfId="1" applyFont="1" applyFill="1" applyBorder="1" applyAlignment="1">
      <alignment vertical="top"/>
    </xf>
    <xf numFmtId="43" fontId="11" fillId="0" borderId="10" xfId="1" applyFont="1" applyFill="1" applyBorder="1" applyAlignment="1">
      <alignment horizontal="right" vertical="center"/>
    </xf>
    <xf numFmtId="43" fontId="11" fillId="0" borderId="23" xfId="1" applyFont="1" applyFill="1" applyBorder="1" applyAlignment="1">
      <alignment horizontal="right" vertical="center" wrapText="1"/>
    </xf>
    <xf numFmtId="0" fontId="0" fillId="0" borderId="0" xfId="0" applyAlignment="1">
      <alignment horizontal="right"/>
    </xf>
    <xf numFmtId="167" fontId="11" fillId="0" borderId="8" xfId="1" applyNumberFormat="1" applyFont="1" applyFill="1" applyBorder="1" applyAlignment="1">
      <alignment horizontal="right" vertical="center" wrapText="1"/>
    </xf>
    <xf numFmtId="164" fontId="0" fillId="0" borderId="0" xfId="0" applyNumberFormat="1" applyBorder="1"/>
    <xf numFmtId="172" fontId="9" fillId="0" borderId="10" xfId="8" applyNumberFormat="1" applyFont="1" applyFill="1" applyBorder="1" applyAlignment="1">
      <alignment horizontal="right"/>
    </xf>
    <xf numFmtId="164" fontId="9" fillId="0" borderId="10" xfId="8" applyNumberFormat="1" applyFont="1" applyFill="1" applyBorder="1" applyAlignment="1">
      <alignment horizontal="right"/>
    </xf>
    <xf numFmtId="167" fontId="11" fillId="0" borderId="23" xfId="1" applyNumberFormat="1" applyFont="1" applyFill="1" applyBorder="1" applyAlignment="1">
      <alignment horizontal="right" vertical="center" wrapText="1"/>
    </xf>
    <xf numFmtId="43" fontId="11" fillId="0" borderId="11" xfId="1" applyFont="1" applyFill="1" applyBorder="1" applyAlignment="1">
      <alignment vertical="top" wrapText="1"/>
    </xf>
    <xf numFmtId="43" fontId="11" fillId="0" borderId="30" xfId="1" applyFont="1" applyFill="1" applyBorder="1" applyAlignment="1">
      <alignment vertical="top" wrapText="1"/>
    </xf>
    <xf numFmtId="43" fontId="11" fillId="0" borderId="31" xfId="1" applyFont="1" applyFill="1" applyBorder="1" applyAlignment="1">
      <alignment vertical="top" wrapText="1"/>
    </xf>
    <xf numFmtId="43" fontId="11" fillId="0" borderId="23" xfId="1" applyFont="1" applyFill="1" applyBorder="1" applyAlignment="1">
      <alignment horizontal="right" vertical="top" wrapText="1"/>
    </xf>
    <xf numFmtId="43" fontId="11" fillId="0" borderId="10" xfId="1" applyFont="1" applyFill="1" applyBorder="1" applyAlignment="1">
      <alignment horizontal="right" vertical="top" wrapText="1"/>
    </xf>
    <xf numFmtId="43" fontId="12" fillId="0" borderId="0" xfId="1" applyFont="1" applyFill="1" applyBorder="1" applyAlignment="1">
      <alignment vertical="top" wrapText="1"/>
    </xf>
    <xf numFmtId="43" fontId="11" fillId="0" borderId="0" xfId="1" applyFont="1" applyFill="1" applyBorder="1" applyAlignment="1">
      <alignment vertical="top"/>
    </xf>
    <xf numFmtId="3" fontId="11" fillId="0" borderId="4" xfId="0" applyNumberFormat="1" applyFont="1" applyFill="1" applyBorder="1"/>
    <xf numFmtId="3" fontId="11" fillId="0" borderId="4" xfId="0" applyNumberFormat="1" applyFont="1" applyFill="1" applyBorder="1" applyAlignment="1">
      <alignment horizontal="right"/>
    </xf>
    <xf numFmtId="0" fontId="10" fillId="4" borderId="0" xfId="8" applyNumberFormat="1" applyFont="1" applyFill="1" applyBorder="1" applyAlignment="1">
      <alignment horizontal="right" vertical="center"/>
    </xf>
    <xf numFmtId="3" fontId="10" fillId="0" borderId="0" xfId="8" applyNumberFormat="1" applyFont="1" applyFill="1" applyBorder="1" applyAlignment="1">
      <alignment horizontal="right" vertical="center"/>
    </xf>
    <xf numFmtId="49" fontId="9" fillId="2" borderId="0" xfId="8" applyNumberFormat="1" applyFont="1" applyFill="1" applyBorder="1" applyAlignment="1">
      <alignment horizontal="left"/>
    </xf>
    <xf numFmtId="164" fontId="9" fillId="2" borderId="0" xfId="8" applyNumberFormat="1" applyFont="1" applyFill="1" applyBorder="1" applyAlignment="1">
      <alignment horizontal="right"/>
    </xf>
    <xf numFmtId="3" fontId="9" fillId="2" borderId="0" xfId="8" applyNumberFormat="1" applyFont="1" applyFill="1" applyBorder="1" applyAlignment="1">
      <alignment horizontal="right"/>
    </xf>
    <xf numFmtId="170" fontId="9" fillId="2" borderId="0" xfId="8" applyNumberFormat="1" applyFont="1" applyFill="1" applyBorder="1" applyAlignment="1">
      <alignment horizontal="right"/>
    </xf>
    <xf numFmtId="174" fontId="12" fillId="0" borderId="0" xfId="8" applyNumberFormat="1" applyFont="1" applyFill="1" applyBorder="1" applyAlignment="1"/>
    <xf numFmtId="170" fontId="9" fillId="2" borderId="0" xfId="8" applyNumberFormat="1" applyFont="1" applyFill="1" applyAlignment="1">
      <alignment vertical="center"/>
    </xf>
    <xf numFmtId="49" fontId="25" fillId="2" borderId="0" xfId="8" applyNumberFormat="1" applyFont="1" applyFill="1" applyAlignment="1">
      <alignment horizontal="left"/>
    </xf>
    <xf numFmtId="173" fontId="26" fillId="0" borderId="0" xfId="9" applyFont="1" applyFill="1"/>
    <xf numFmtId="172" fontId="9" fillId="2" borderId="0" xfId="8" applyNumberFormat="1" applyFont="1" applyFill="1" applyAlignment="1">
      <alignment vertical="center"/>
    </xf>
    <xf numFmtId="170" fontId="12" fillId="0" borderId="0" xfId="8" applyNumberFormat="1" applyFont="1" applyFill="1" applyBorder="1" applyAlignment="1"/>
    <xf numFmtId="176" fontId="12" fillId="0" borderId="0" xfId="8" applyNumberFormat="1" applyFont="1" applyFill="1" applyBorder="1" applyAlignment="1"/>
    <xf numFmtId="178" fontId="9" fillId="2" borderId="0" xfId="8" applyNumberFormat="1" applyFont="1" applyFill="1" applyBorder="1" applyAlignment="1">
      <alignment horizontal="right"/>
    </xf>
    <xf numFmtId="178" fontId="9" fillId="0" borderId="0" xfId="8" applyNumberFormat="1" applyFont="1" applyFill="1" applyBorder="1" applyAlignment="1">
      <alignment horizontal="right"/>
    </xf>
    <xf numFmtId="177" fontId="8" fillId="2" borderId="0" xfId="8" applyNumberFormat="1" applyFont="1" applyFill="1" applyAlignment="1">
      <alignment vertical="center"/>
    </xf>
    <xf numFmtId="0" fontId="12" fillId="0" borderId="0" xfId="8" applyNumberFormat="1" applyFont="1" applyFill="1" applyBorder="1" applyAlignment="1">
      <alignment vertical="top"/>
    </xf>
    <xf numFmtId="0" fontId="9" fillId="2" borderId="0" xfId="8" applyFont="1" applyFill="1" applyAlignment="1">
      <alignment vertical="top"/>
    </xf>
    <xf numFmtId="2" fontId="9" fillId="2" borderId="0" xfId="8" applyNumberFormat="1" applyFont="1" applyFill="1" applyAlignment="1">
      <alignment vertical="top"/>
    </xf>
    <xf numFmtId="0" fontId="9" fillId="0" borderId="0" xfId="8" applyFont="1" applyFill="1" applyAlignment="1">
      <alignment vertical="top"/>
    </xf>
    <xf numFmtId="0" fontId="31" fillId="0" borderId="0" xfId="8" applyNumberFormat="1" applyFont="1" applyFill="1" applyBorder="1" applyAlignment="1">
      <alignment vertical="top"/>
    </xf>
    <xf numFmtId="0" fontId="32" fillId="2" borderId="0" xfId="8" applyFont="1" applyFill="1" applyAlignment="1">
      <alignment vertical="top"/>
    </xf>
    <xf numFmtId="49" fontId="9" fillId="2" borderId="0" xfId="8" applyNumberFormat="1" applyFont="1" applyFill="1" applyAlignment="1"/>
    <xf numFmtId="179" fontId="8" fillId="2" borderId="0" xfId="8" applyNumberFormat="1" applyFont="1" applyFill="1" applyAlignment="1">
      <alignment vertical="center"/>
    </xf>
    <xf numFmtId="49" fontId="8" fillId="2" borderId="0" xfId="8" applyNumberFormat="1" applyFont="1" applyFill="1" applyAlignment="1"/>
    <xf numFmtId="0" fontId="13" fillId="0" borderId="0" xfId="8" applyNumberFormat="1" applyFont="1" applyFill="1" applyBorder="1" applyAlignment="1"/>
    <xf numFmtId="189" fontId="8" fillId="2" borderId="0" xfId="8" applyNumberFormat="1" applyFont="1" applyFill="1" applyAlignment="1">
      <alignment vertical="center"/>
    </xf>
    <xf numFmtId="167" fontId="12" fillId="0" borderId="0" xfId="11" applyNumberFormat="1" applyFont="1" applyFill="1" applyBorder="1" applyAlignment="1"/>
    <xf numFmtId="49" fontId="8" fillId="2" borderId="22" xfId="8" applyNumberFormat="1" applyFont="1" applyFill="1" applyBorder="1" applyAlignment="1">
      <alignment horizontal="left"/>
    </xf>
    <xf numFmtId="0" fontId="8" fillId="2" borderId="0" xfId="8" applyFont="1" applyFill="1" applyAlignment="1">
      <alignment vertical="top"/>
    </xf>
    <xf numFmtId="167" fontId="12" fillId="0" borderId="0" xfId="11" applyNumberFormat="1" applyFont="1" applyFill="1" applyBorder="1" applyAlignment="1">
      <alignment vertical="top"/>
    </xf>
    <xf numFmtId="172" fontId="12" fillId="0" borderId="0" xfId="8" applyNumberFormat="1" applyFont="1" applyFill="1" applyBorder="1" applyAlignment="1">
      <alignment vertical="top"/>
    </xf>
    <xf numFmtId="178" fontId="12" fillId="0" borderId="0" xfId="8" applyNumberFormat="1" applyFont="1" applyFill="1" applyBorder="1" applyAlignment="1"/>
    <xf numFmtId="172" fontId="12" fillId="0" borderId="0" xfId="8" applyNumberFormat="1" applyFont="1" applyFill="1" applyBorder="1" applyAlignment="1"/>
    <xf numFmtId="170" fontId="8" fillId="2" borderId="22" xfId="8" applyNumberFormat="1" applyFont="1" applyFill="1" applyBorder="1" applyAlignment="1">
      <alignment horizontal="right"/>
    </xf>
    <xf numFmtId="3" fontId="26" fillId="0" borderId="0" xfId="8" applyNumberFormat="1" applyFont="1" applyFill="1" applyBorder="1" applyAlignment="1">
      <alignment horizontal="justify" vertical="center"/>
    </xf>
    <xf numFmtId="3" fontId="8" fillId="2" borderId="0" xfId="8" applyNumberFormat="1" applyFont="1" applyFill="1" applyAlignment="1">
      <alignment vertical="center"/>
    </xf>
    <xf numFmtId="3" fontId="9" fillId="2" borderId="0" xfId="8" applyNumberFormat="1" applyFont="1" applyFill="1" applyAlignment="1">
      <alignment vertical="center"/>
    </xf>
    <xf numFmtId="3" fontId="9" fillId="0" borderId="4" xfId="8" applyNumberFormat="1" applyFont="1" applyFill="1" applyBorder="1" applyAlignment="1">
      <alignment horizontal="right"/>
    </xf>
    <xf numFmtId="3" fontId="12" fillId="0" borderId="0" xfId="17" applyNumberFormat="1" applyFont="1" applyFill="1" applyBorder="1" applyAlignment="1">
      <alignment horizontal="center"/>
    </xf>
    <xf numFmtId="3" fontId="12" fillId="0" borderId="0" xfId="18" applyNumberFormat="1" applyFont="1" applyFill="1" applyBorder="1" applyAlignment="1">
      <alignment horizontal="center"/>
    </xf>
    <xf numFmtId="164" fontId="9" fillId="0" borderId="0" xfId="8" applyNumberFormat="1" applyFont="1" applyFill="1" applyBorder="1" applyAlignment="1">
      <alignment horizontal="center"/>
    </xf>
    <xf numFmtId="178" fontId="8" fillId="2" borderId="0" xfId="8" applyNumberFormat="1" applyFont="1" applyFill="1" applyAlignment="1">
      <alignment vertical="center"/>
    </xf>
    <xf numFmtId="0" fontId="38" fillId="2" borderId="0" xfId="8" applyFont="1" applyFill="1" applyAlignment="1">
      <alignment vertical="center"/>
    </xf>
    <xf numFmtId="0" fontId="15" fillId="0" borderId="0" xfId="20" applyNumberFormat="1" applyFont="1" applyFill="1" applyBorder="1" applyAlignment="1">
      <alignment vertical="top"/>
    </xf>
    <xf numFmtId="0" fontId="27" fillId="0" borderId="0" xfId="20" applyNumberFormat="1" applyFont="1" applyFill="1"/>
    <xf numFmtId="1" fontId="27" fillId="0" borderId="0" xfId="20" applyNumberFormat="1" applyFont="1" applyFill="1"/>
    <xf numFmtId="1" fontId="26" fillId="0" borderId="0" xfId="20" applyNumberFormat="1" applyFont="1" applyFill="1" applyBorder="1" applyAlignment="1">
      <alignment horizontal="right" vertical="center"/>
    </xf>
    <xf numFmtId="0" fontId="27" fillId="0" borderId="0" xfId="20" applyNumberFormat="1" applyFont="1" applyFill="1" applyAlignment="1"/>
    <xf numFmtId="173" fontId="27" fillId="0" borderId="0" xfId="20" applyFont="1" applyFill="1" applyAlignment="1">
      <alignment horizontal="left" vertical="top"/>
    </xf>
    <xf numFmtId="0" fontId="36" fillId="0" borderId="0" xfId="20" applyNumberFormat="1" applyFont="1" applyFill="1"/>
    <xf numFmtId="0" fontId="11" fillId="0" borderId="0" xfId="20" applyNumberFormat="1" applyFont="1" applyAlignment="1">
      <alignment vertical="top"/>
    </xf>
    <xf numFmtId="0" fontId="27" fillId="0" borderId="0" xfId="20" applyNumberFormat="1" applyFont="1" applyAlignment="1">
      <alignment vertical="top"/>
    </xf>
    <xf numFmtId="0" fontId="36" fillId="0" borderId="0" xfId="20" applyNumberFormat="1" applyFont="1" applyAlignment="1">
      <alignment vertical="top"/>
    </xf>
    <xf numFmtId="0" fontId="36" fillId="0" borderId="0" xfId="20" applyNumberFormat="1" applyFont="1" applyFill="1" applyAlignment="1">
      <alignment vertical="top"/>
    </xf>
    <xf numFmtId="0" fontId="27" fillId="0" borderId="0" xfId="20" applyNumberFormat="1" applyFont="1" applyFill="1" applyAlignment="1">
      <alignment vertical="top"/>
    </xf>
    <xf numFmtId="0" fontId="27" fillId="3" borderId="0" xfId="20" applyNumberFormat="1" applyFont="1" applyFill="1" applyAlignment="1">
      <alignment vertical="top"/>
    </xf>
    <xf numFmtId="3" fontId="26" fillId="0" borderId="0" xfId="19" applyNumberFormat="1" applyFont="1" applyFill="1" applyBorder="1" applyAlignment="1">
      <alignment horizontal="right" vertical="top" wrapText="1"/>
    </xf>
    <xf numFmtId="195" fontId="40" fillId="0" borderId="0" xfId="24" applyNumberFormat="1" applyFont="1" applyFill="1" applyBorder="1" applyAlignment="1">
      <alignment horizontal="right" vertical="top"/>
    </xf>
    <xf numFmtId="3" fontId="26" fillId="0" borderId="0" xfId="24" applyNumberFormat="1" applyFont="1" applyFill="1" applyBorder="1" applyAlignment="1">
      <alignment horizontal="right" vertical="top"/>
    </xf>
    <xf numFmtId="3" fontId="7" fillId="3" borderId="0" xfId="24" applyNumberFormat="1" applyFont="1" applyFill="1" applyBorder="1" applyAlignment="1">
      <alignment vertical="top"/>
    </xf>
    <xf numFmtId="181" fontId="27" fillId="0" borderId="0" xfId="2" applyNumberFormat="1" applyFont="1" applyFill="1" applyBorder="1" applyAlignment="1">
      <alignment horizontal="left"/>
    </xf>
    <xf numFmtId="195" fontId="40" fillId="3" borderId="0" xfId="24" applyNumberFormat="1" applyFont="1" applyFill="1" applyBorder="1" applyAlignment="1">
      <alignment horizontal="right" vertical="top"/>
    </xf>
    <xf numFmtId="164" fontId="12" fillId="0" borderId="0" xfId="6" applyNumberFormat="1" applyFont="1" applyFill="1" applyBorder="1" applyAlignment="1">
      <alignment horizontal="right" vertical="center" wrapText="1"/>
    </xf>
    <xf numFmtId="1" fontId="0" fillId="0" borderId="0" xfId="0" applyNumberFormat="1"/>
    <xf numFmtId="3" fontId="11" fillId="0" borderId="4" xfId="0" applyNumberFormat="1" applyFont="1" applyFill="1" applyBorder="1" applyAlignment="1">
      <alignment horizontal="right" wrapText="1"/>
    </xf>
    <xf numFmtId="3" fontId="19" fillId="0" borderId="4" xfId="5" applyNumberFormat="1" applyFont="1" applyFill="1" applyBorder="1"/>
    <xf numFmtId="3" fontId="11" fillId="0" borderId="4" xfId="5" applyNumberFormat="1" applyFont="1" applyFill="1" applyBorder="1"/>
    <xf numFmtId="49" fontId="8" fillId="2" borderId="0" xfId="8" applyNumberFormat="1" applyFont="1" applyFill="1" applyAlignment="1">
      <alignment horizontal="left"/>
    </xf>
    <xf numFmtId="0" fontId="79" fillId="0" borderId="0" xfId="0" applyFont="1"/>
    <xf numFmtId="49" fontId="78" fillId="3" borderId="0" xfId="0" applyNumberFormat="1" applyFont="1" applyFill="1" applyBorder="1" applyAlignment="1">
      <alignment vertical="top" wrapText="1"/>
    </xf>
    <xf numFmtId="0" fontId="80" fillId="3" borderId="0" xfId="0" applyNumberFormat="1" applyFont="1" applyFill="1" applyBorder="1" applyAlignment="1"/>
    <xf numFmtId="167" fontId="19" fillId="0" borderId="4" xfId="30" applyNumberFormat="1" applyFont="1" applyFill="1" applyBorder="1" applyAlignment="1">
      <alignment horizontal="left" vertical="top" wrapText="1"/>
    </xf>
    <xf numFmtId="167" fontId="12" fillId="0" borderId="4" xfId="30" applyNumberFormat="1" applyFont="1" applyFill="1" applyBorder="1" applyAlignment="1">
      <alignment horizontal="center" vertical="top"/>
    </xf>
    <xf numFmtId="49" fontId="82" fillId="0" borderId="1" xfId="36" applyNumberFormat="1" applyFill="1" applyBorder="1" applyAlignment="1">
      <alignment horizontal="left"/>
    </xf>
    <xf numFmtId="0" fontId="19" fillId="0" borderId="4" xfId="0" applyFont="1" applyBorder="1" applyAlignment="1">
      <alignment horizontal="center" vertical="top" wrapText="1"/>
    </xf>
    <xf numFmtId="3" fontId="9" fillId="0" borderId="37" xfId="0" applyNumberFormat="1" applyFont="1" applyFill="1" applyBorder="1" applyAlignment="1">
      <alignment horizontal="right" vertical="top"/>
    </xf>
    <xf numFmtId="3" fontId="11" fillId="0" borderId="37" xfId="0" applyNumberFormat="1" applyFont="1" applyBorder="1" applyAlignment="1">
      <alignment horizontal="right"/>
    </xf>
    <xf numFmtId="3" fontId="12" fillId="0" borderId="37" xfId="0" applyNumberFormat="1" applyFont="1" applyBorder="1" applyAlignment="1">
      <alignment horizontal="right"/>
    </xf>
    <xf numFmtId="200" fontId="19" fillId="0" borderId="4" xfId="1" applyNumberFormat="1" applyFont="1" applyFill="1" applyBorder="1" applyAlignment="1">
      <alignment vertical="top" wrapText="1"/>
    </xf>
    <xf numFmtId="167" fontId="19" fillId="0" borderId="4" xfId="1" applyNumberFormat="1" applyFont="1" applyFill="1" applyBorder="1" applyAlignment="1">
      <alignment vertical="top" wrapText="1"/>
    </xf>
    <xf numFmtId="200" fontId="19" fillId="0" borderId="8" xfId="1" applyNumberFormat="1" applyFont="1" applyFill="1" applyBorder="1" applyAlignment="1">
      <alignment vertical="top" wrapText="1"/>
    </xf>
    <xf numFmtId="1" fontId="9" fillId="0" borderId="37" xfId="0" applyNumberFormat="1" applyFont="1" applyFill="1" applyBorder="1" applyAlignment="1">
      <alignment horizontal="right"/>
    </xf>
    <xf numFmtId="17" fontId="10" fillId="4" borderId="37" xfId="8" applyNumberFormat="1" applyFont="1" applyFill="1" applyBorder="1" applyAlignment="1">
      <alignment horizontal="lef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1" fontId="27" fillId="0" borderId="37" xfId="0" applyNumberFormat="1" applyFont="1" applyFill="1" applyBorder="1" applyAlignment="1">
      <alignment horizontal="right"/>
    </xf>
    <xf numFmtId="1" fontId="26" fillId="0" borderId="37" xfId="0" applyNumberFormat="1" applyFont="1" applyFill="1" applyBorder="1" applyAlignment="1">
      <alignment horizontal="right"/>
    </xf>
    <xf numFmtId="1" fontId="26" fillId="3" borderId="37" xfId="0" applyNumberFormat="1" applyFont="1" applyFill="1" applyBorder="1" applyAlignment="1">
      <alignment horizontal="right"/>
    </xf>
    <xf numFmtId="168" fontId="26" fillId="0" borderId="37" xfId="20" applyNumberFormat="1" applyFont="1" applyFill="1" applyBorder="1" applyAlignment="1">
      <alignment horizontal="left" vertical="top" wrapText="1"/>
    </xf>
    <xf numFmtId="3" fontId="40" fillId="0" borderId="37" xfId="24" applyNumberFormat="1" applyFont="1" applyFill="1" applyBorder="1" applyAlignment="1">
      <alignment horizontal="right" vertical="top"/>
    </xf>
    <xf numFmtId="3" fontId="26" fillId="0" borderId="37" xfId="24" applyNumberFormat="1" applyFont="1" applyFill="1" applyBorder="1" applyAlignment="1">
      <alignment horizontal="right" vertical="top"/>
    </xf>
    <xf numFmtId="168" fontId="40" fillId="0" borderId="37" xfId="20" applyNumberFormat="1" applyFont="1" applyFill="1" applyBorder="1" applyAlignment="1">
      <alignment horizontal="left" vertical="top" wrapText="1"/>
    </xf>
    <xf numFmtId="3" fontId="40" fillId="3" borderId="37" xfId="24" applyNumberFormat="1" applyFont="1" applyFill="1" applyBorder="1" applyAlignment="1">
      <alignment horizontal="right" vertical="top"/>
    </xf>
    <xf numFmtId="168" fontId="26" fillId="0" borderId="0" xfId="0" applyNumberFormat="1" applyFont="1" applyFill="1" applyBorder="1" applyAlignment="1">
      <alignment horizontal="left"/>
    </xf>
    <xf numFmtId="3" fontId="36" fillId="0" borderId="23" xfId="0" applyNumberFormat="1" applyFont="1" applyBorder="1" applyAlignment="1"/>
    <xf numFmtId="3" fontId="36" fillId="0" borderId="23" xfId="0" applyNumberFormat="1" applyFont="1" applyBorder="1" applyAlignment="1">
      <alignment horizontal="right"/>
    </xf>
    <xf numFmtId="3" fontId="26" fillId="0" borderId="37" xfId="24" applyNumberFormat="1" applyFont="1" applyFill="1" applyBorder="1" applyAlignment="1">
      <alignment vertical="top"/>
    </xf>
    <xf numFmtId="3" fontId="27" fillId="0" borderId="37" xfId="30" applyNumberFormat="1" applyFont="1" applyFill="1" applyBorder="1" applyAlignment="1"/>
    <xf numFmtId="3" fontId="54" fillId="3" borderId="37" xfId="24" applyNumberFormat="1" applyFont="1" applyFill="1" applyBorder="1" applyAlignment="1">
      <alignment horizontal="right" vertical="top"/>
    </xf>
    <xf numFmtId="3" fontId="54" fillId="0" borderId="37" xfId="24" applyNumberFormat="1" applyFont="1" applyFill="1" applyBorder="1" applyAlignment="1">
      <alignment horizontal="right" vertical="top"/>
    </xf>
    <xf numFmtId="3" fontId="7" fillId="0" borderId="37" xfId="24" applyNumberFormat="1" applyFont="1" applyFill="1" applyBorder="1" applyAlignment="1">
      <alignment horizontal="right" vertical="top"/>
    </xf>
    <xf numFmtId="17" fontId="9" fillId="2" borderId="37" xfId="21" applyNumberFormat="1" applyFont="1" applyFill="1" applyBorder="1" applyAlignment="1">
      <alignment horizontal="left"/>
    </xf>
    <xf numFmtId="3" fontId="54" fillId="0" borderId="37" xfId="24" applyNumberFormat="1" applyFont="1" applyFill="1" applyBorder="1" applyAlignment="1">
      <alignment vertical="top"/>
    </xf>
    <xf numFmtId="3" fontId="7" fillId="0" borderId="37" xfId="24" applyNumberFormat="1" applyFont="1" applyFill="1" applyBorder="1" applyAlignment="1">
      <alignment vertical="top"/>
    </xf>
    <xf numFmtId="167" fontId="16" fillId="0" borderId="37" xfId="27" applyNumberFormat="1" applyFont="1" applyFill="1" applyBorder="1"/>
    <xf numFmtId="167" fontId="16" fillId="0" borderId="37" xfId="27" applyNumberFormat="1" applyFont="1" applyFill="1" applyBorder="1" applyAlignment="1">
      <alignment horizontal="right"/>
    </xf>
    <xf numFmtId="167" fontId="44" fillId="0" borderId="37" xfId="27" applyNumberFormat="1" applyFont="1" applyFill="1" applyBorder="1"/>
    <xf numFmtId="1" fontId="44" fillId="0" borderId="37" xfId="27" quotePrefix="1" applyNumberFormat="1" applyFont="1" applyFill="1" applyBorder="1" applyAlignment="1">
      <alignment horizontal="right"/>
    </xf>
    <xf numFmtId="167" fontId="44" fillId="0" borderId="37" xfId="27" applyNumberFormat="1" applyFont="1" applyFill="1" applyBorder="1" applyAlignment="1">
      <alignment horizontal="right"/>
    </xf>
    <xf numFmtId="1" fontId="16" fillId="0" borderId="37" xfId="27" applyNumberFormat="1" applyFont="1" applyFill="1" applyBorder="1"/>
    <xf numFmtId="1" fontId="16" fillId="0" borderId="37" xfId="27" quotePrefix="1" applyNumberFormat="1" applyFont="1" applyFill="1" applyBorder="1" applyAlignment="1">
      <alignment horizontal="right"/>
    </xf>
    <xf numFmtId="1" fontId="16" fillId="0" borderId="37" xfId="27" applyNumberFormat="1" applyFont="1" applyFill="1" applyBorder="1" applyAlignment="1">
      <alignment horizontal="right"/>
    </xf>
    <xf numFmtId="1" fontId="44" fillId="0" borderId="37" xfId="27" applyNumberFormat="1" applyFont="1" applyFill="1" applyBorder="1" applyAlignment="1">
      <alignment horizontal="right"/>
    </xf>
    <xf numFmtId="0" fontId="59" fillId="0" borderId="0" xfId="0" applyFont="1"/>
    <xf numFmtId="2" fontId="59" fillId="0" borderId="0" xfId="0" applyNumberFormat="1" applyFont="1"/>
    <xf numFmtId="0" fontId="59" fillId="0" borderId="0" xfId="0" applyFont="1" applyFill="1"/>
    <xf numFmtId="0" fontId="27" fillId="0" borderId="0" xfId="0" applyFont="1" applyFill="1" applyBorder="1"/>
    <xf numFmtId="0" fontId="40" fillId="0" borderId="0" xfId="0" applyFont="1" applyFill="1" applyBorder="1" applyAlignment="1">
      <alignment horizontal="center" vertical="top" wrapText="1"/>
    </xf>
    <xf numFmtId="0" fontId="69" fillId="0" borderId="0" xfId="0" applyFont="1" applyFill="1" applyBorder="1" applyAlignment="1">
      <alignment horizontal="center" vertical="top" wrapText="1"/>
    </xf>
    <xf numFmtId="0" fontId="59" fillId="0" borderId="0" xfId="0" applyFont="1" applyBorder="1"/>
    <xf numFmtId="0" fontId="36" fillId="0" borderId="0" xfId="0" applyFont="1" applyFill="1" applyBorder="1" applyAlignment="1">
      <alignment horizontal="left"/>
    </xf>
    <xf numFmtId="0" fontId="27" fillId="0" borderId="0" xfId="0" applyFont="1" applyFill="1" applyBorder="1" applyAlignment="1">
      <alignment horizontal="left"/>
    </xf>
    <xf numFmtId="0" fontId="70" fillId="0" borderId="0" xfId="0" applyFont="1" applyFill="1" applyBorder="1" applyAlignment="1">
      <alignment horizontal="center"/>
    </xf>
    <xf numFmtId="0" fontId="39" fillId="0" borderId="0" xfId="0" applyFont="1" applyBorder="1"/>
    <xf numFmtId="0" fontId="71" fillId="0" borderId="0" xfId="0" applyFont="1" applyBorder="1" applyAlignment="1">
      <alignment horizontal="center"/>
    </xf>
    <xf numFmtId="0" fontId="71" fillId="0" borderId="0" xfId="0" applyFont="1" applyAlignment="1">
      <alignment horizontal="center"/>
    </xf>
    <xf numFmtId="0" fontId="59" fillId="3" borderId="0" xfId="0" applyFont="1" applyFill="1"/>
    <xf numFmtId="0" fontId="41" fillId="0" borderId="0" xfId="0" applyFont="1" applyFill="1" applyAlignment="1">
      <alignment vertical="center"/>
    </xf>
    <xf numFmtId="179" fontId="41" fillId="0" borderId="0" xfId="0" applyNumberFormat="1" applyFont="1" applyFill="1" applyAlignment="1">
      <alignment vertical="center"/>
    </xf>
    <xf numFmtId="0" fontId="76" fillId="0" borderId="0" xfId="0" applyFont="1" applyFill="1" applyAlignment="1">
      <alignment vertical="center"/>
    </xf>
    <xf numFmtId="0" fontId="59" fillId="0" borderId="0" xfId="0" applyNumberFormat="1" applyFont="1" applyFill="1"/>
    <xf numFmtId="0" fontId="59" fillId="9" borderId="0" xfId="0" applyFont="1" applyFill="1"/>
    <xf numFmtId="179" fontId="59" fillId="0" borderId="0" xfId="0" applyNumberFormat="1" applyFont="1" applyFill="1"/>
    <xf numFmtId="0" fontId="27" fillId="0" borderId="0" xfId="0" applyFont="1" applyFill="1" applyBorder="1" applyAlignment="1"/>
    <xf numFmtId="0" fontId="59" fillId="0" borderId="0" xfId="0" applyFont="1" applyFill="1" applyAlignment="1">
      <alignment horizontal="left"/>
    </xf>
    <xf numFmtId="198" fontId="50" fillId="3" borderId="0" xfId="0" applyNumberFormat="1" applyFont="1" applyFill="1" applyBorder="1" applyAlignment="1">
      <alignment horizontal="right" vertical="top"/>
    </xf>
    <xf numFmtId="0" fontId="36" fillId="3" borderId="0" xfId="0" applyFont="1" applyFill="1" applyAlignment="1">
      <alignment horizontal="left"/>
    </xf>
    <xf numFmtId="0" fontId="27" fillId="3" borderId="0" xfId="0" applyNumberFormat="1" applyFont="1" applyFill="1" applyAlignment="1">
      <alignment horizontal="left" vertical="top"/>
    </xf>
    <xf numFmtId="0" fontId="59" fillId="0" borderId="0" xfId="0" applyFont="1" applyFill="1" applyAlignment="1">
      <alignment horizontal="right"/>
    </xf>
    <xf numFmtId="0" fontId="27" fillId="3" borderId="0" xfId="0" applyNumberFormat="1" applyFont="1" applyFill="1" applyAlignment="1">
      <alignment horizontal="left" vertical="top" wrapText="1"/>
    </xf>
    <xf numFmtId="0" fontId="59" fillId="0" borderId="0" xfId="0" applyFont="1" applyFill="1" applyAlignment="1">
      <alignment wrapText="1"/>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2" fontId="9" fillId="2" borderId="37" xfId="8" applyNumberFormat="1" applyFont="1" applyFill="1" applyBorder="1" applyAlignment="1">
      <alignment horizontal="right"/>
    </xf>
    <xf numFmtId="164" fontId="9" fillId="0" borderId="37" xfId="8" applyNumberFormat="1" applyFont="1" applyFill="1" applyBorder="1" applyAlignment="1">
      <alignment horizontal="right"/>
    </xf>
    <xf numFmtId="170" fontId="9" fillId="2" borderId="37" xfId="8" applyNumberFormat="1" applyFont="1" applyFill="1" applyBorder="1" applyAlignment="1">
      <alignment horizontal="right"/>
    </xf>
    <xf numFmtId="1" fontId="12" fillId="0" borderId="0" xfId="8" applyNumberFormat="1" applyFont="1" applyFill="1" applyBorder="1" applyAlignment="1"/>
    <xf numFmtId="177" fontId="9" fillId="2" borderId="37" xfId="8" applyNumberFormat="1" applyFont="1" applyFill="1" applyBorder="1" applyAlignment="1">
      <alignment horizontal="right"/>
    </xf>
    <xf numFmtId="179" fontId="9" fillId="2" borderId="37" xfId="8" applyNumberFormat="1" applyFont="1" applyFill="1" applyBorder="1" applyAlignment="1">
      <alignment horizontal="right"/>
    </xf>
    <xf numFmtId="182" fontId="9" fillId="2" borderId="37" xfId="8" applyNumberFormat="1" applyFont="1" applyFill="1" applyBorder="1" applyAlignment="1">
      <alignment horizontal="right"/>
    </xf>
    <xf numFmtId="182" fontId="9" fillId="0" borderId="37" xfId="8" applyNumberFormat="1" applyFont="1" applyFill="1" applyBorder="1" applyAlignment="1">
      <alignment horizontal="right"/>
    </xf>
    <xf numFmtId="183" fontId="9" fillId="2" borderId="37" xfId="8" applyNumberFormat="1" applyFont="1" applyFill="1" applyBorder="1" applyAlignment="1">
      <alignment horizontal="right"/>
    </xf>
    <xf numFmtId="185" fontId="8" fillId="2" borderId="37" xfId="8" applyNumberFormat="1" applyFont="1" applyFill="1" applyBorder="1" applyAlignment="1">
      <alignment horizontal="right"/>
    </xf>
    <xf numFmtId="185" fontId="9" fillId="2" borderId="37" xfId="8" applyNumberFormat="1" applyFont="1" applyFill="1" applyBorder="1" applyAlignment="1">
      <alignment horizontal="right"/>
    </xf>
    <xf numFmtId="49" fontId="8" fillId="0" borderId="37" xfId="8" applyNumberFormat="1" applyFont="1" applyFill="1" applyBorder="1" applyAlignment="1">
      <alignment horizontal="left"/>
    </xf>
    <xf numFmtId="49" fontId="9" fillId="0" borderId="37" xfId="8" applyNumberFormat="1" applyFont="1" applyFill="1" applyBorder="1" applyAlignment="1">
      <alignment horizontal="left"/>
    </xf>
    <xf numFmtId="177" fontId="9" fillId="0" borderId="37" xfId="8" applyNumberFormat="1" applyFont="1" applyFill="1" applyBorder="1" applyAlignment="1">
      <alignment horizontal="right"/>
    </xf>
    <xf numFmtId="1" fontId="9" fillId="0" borderId="37" xfId="8" applyNumberFormat="1" applyFont="1" applyFill="1" applyBorder="1" applyAlignment="1">
      <alignment horizontal="right"/>
    </xf>
    <xf numFmtId="179" fontId="9" fillId="0" borderId="37" xfId="8" applyNumberFormat="1" applyFont="1" applyFill="1" applyBorder="1" applyAlignment="1">
      <alignment horizontal="right"/>
    </xf>
    <xf numFmtId="164" fontId="8" fillId="2" borderId="37" xfId="8" applyNumberFormat="1" applyFont="1" applyFill="1" applyBorder="1" applyAlignment="1">
      <alignment horizontal="right"/>
    </xf>
    <xf numFmtId="3" fontId="9" fillId="2" borderId="37" xfId="8" applyNumberFormat="1" applyFont="1" applyFill="1" applyBorder="1" applyAlignment="1">
      <alignment horizontal="right"/>
    </xf>
    <xf numFmtId="186" fontId="9" fillId="2" borderId="37" xfId="8" applyNumberFormat="1" applyFont="1" applyFill="1" applyBorder="1" applyAlignment="1">
      <alignment horizontal="right"/>
    </xf>
    <xf numFmtId="179" fontId="9" fillId="2" borderId="37" xfId="8" applyNumberFormat="1" applyFont="1" applyFill="1" applyBorder="1" applyAlignment="1">
      <alignment horizontal="right" vertical="center" wrapText="1"/>
    </xf>
    <xf numFmtId="178" fontId="9" fillId="2" borderId="37" xfId="8" applyNumberFormat="1" applyFont="1" applyFill="1" applyBorder="1" applyAlignment="1">
      <alignment horizontal="right" vertical="center" wrapText="1"/>
    </xf>
    <xf numFmtId="183" fontId="9" fillId="2" borderId="37" xfId="8" applyNumberFormat="1" applyFont="1" applyFill="1" applyBorder="1" applyAlignment="1">
      <alignment horizontal="right" vertical="center" wrapText="1"/>
    </xf>
    <xf numFmtId="188" fontId="13" fillId="0" borderId="37" xfId="12" applyNumberFormat="1" applyFont="1" applyFill="1" applyBorder="1" applyAlignment="1">
      <alignment horizontal="center" vertical="top" wrapText="1"/>
    </xf>
    <xf numFmtId="188" fontId="13" fillId="0" borderId="37" xfId="12" applyNumberFormat="1" applyFont="1" applyFill="1" applyBorder="1" applyAlignment="1">
      <alignment horizontal="center" vertical="top"/>
    </xf>
    <xf numFmtId="173" fontId="13" fillId="0" borderId="37" xfId="14" applyNumberFormat="1" applyFont="1" applyFill="1" applyBorder="1" applyAlignment="1">
      <alignment horizontal="left"/>
    </xf>
    <xf numFmtId="167" fontId="15" fillId="0" borderId="37" xfId="11" applyNumberFormat="1" applyFont="1" applyFill="1" applyBorder="1" applyAlignment="1" applyProtection="1">
      <alignment horizontal="right" vertical="center" wrapText="1"/>
    </xf>
    <xf numFmtId="167" fontId="8" fillId="0" borderId="37" xfId="11" applyNumberFormat="1" applyFont="1" applyFill="1" applyBorder="1" applyAlignment="1" applyProtection="1">
      <alignment horizontal="right" vertical="center" wrapText="1"/>
    </xf>
    <xf numFmtId="1" fontId="9" fillId="0" borderId="37" xfId="15" applyNumberFormat="1" applyFont="1" applyFill="1" applyBorder="1" applyAlignment="1" applyProtection="1">
      <alignment horizontal="right" vertical="center" wrapText="1"/>
    </xf>
    <xf numFmtId="3" fontId="9" fillId="0" borderId="37" xfId="15" applyNumberFormat="1" applyFont="1" applyFill="1" applyBorder="1" applyAlignment="1" applyProtection="1">
      <alignment horizontal="right" vertical="center" wrapText="1"/>
    </xf>
    <xf numFmtId="189" fontId="8" fillId="0" borderId="37" xfId="11" applyNumberFormat="1" applyFont="1" applyFill="1" applyBorder="1" applyAlignment="1" applyProtection="1">
      <alignment horizontal="right" vertical="center" wrapText="1"/>
    </xf>
    <xf numFmtId="167" fontId="8" fillId="0" borderId="37" xfId="11" applyNumberFormat="1" applyFont="1" applyFill="1" applyBorder="1" applyAlignment="1">
      <alignment horizontal="right" vertical="center" wrapText="1"/>
    </xf>
    <xf numFmtId="167" fontId="9" fillId="0" borderId="37" xfId="11" applyNumberFormat="1" applyFont="1" applyFill="1" applyBorder="1" applyAlignment="1">
      <alignment horizontal="right" vertical="center" wrapText="1"/>
    </xf>
    <xf numFmtId="189" fontId="9" fillId="0" borderId="37" xfId="11" applyNumberFormat="1" applyFont="1" applyFill="1" applyBorder="1" applyAlignment="1" applyProtection="1">
      <alignment horizontal="right" vertical="center" wrapText="1"/>
    </xf>
    <xf numFmtId="167" fontId="9" fillId="2" borderId="0" xfId="8" applyNumberFormat="1" applyFont="1" applyFill="1" applyAlignment="1">
      <alignment vertical="center"/>
    </xf>
    <xf numFmtId="173" fontId="13" fillId="0" borderId="37" xfId="14" applyFont="1" applyFill="1" applyBorder="1" applyAlignment="1">
      <alignment horizontal="left"/>
    </xf>
    <xf numFmtId="3" fontId="8" fillId="0" borderId="37" xfId="15" applyNumberFormat="1" applyFont="1" applyFill="1" applyBorder="1" applyAlignment="1">
      <alignment horizontal="right" vertical="center" wrapText="1"/>
    </xf>
    <xf numFmtId="3" fontId="9" fillId="0" borderId="37" xfId="15" applyNumberFormat="1" applyFont="1" applyFill="1" applyBorder="1" applyAlignment="1">
      <alignment horizontal="right" vertical="center" wrapText="1"/>
    </xf>
    <xf numFmtId="190" fontId="9" fillId="2" borderId="0" xfId="8" applyNumberFormat="1" applyFont="1" applyFill="1" applyBorder="1" applyAlignment="1">
      <alignment horizontal="right"/>
    </xf>
    <xf numFmtId="0" fontId="9" fillId="2" borderId="37" xfId="8" applyFont="1" applyFill="1" applyBorder="1" applyAlignment="1">
      <alignment horizontal="right" vertical="top"/>
    </xf>
    <xf numFmtId="172" fontId="9" fillId="2" borderId="37" xfId="8" applyNumberFormat="1" applyFont="1" applyFill="1" applyBorder="1" applyAlignment="1">
      <alignment horizontal="right" vertical="top"/>
    </xf>
    <xf numFmtId="170" fontId="9" fillId="2" borderId="37" xfId="8" applyNumberFormat="1" applyFont="1" applyFill="1" applyBorder="1" applyAlignment="1">
      <alignment horizontal="right" vertical="top"/>
    </xf>
    <xf numFmtId="164" fontId="9" fillId="2" borderId="37" xfId="8" applyNumberFormat="1" applyFont="1" applyFill="1" applyBorder="1" applyAlignment="1">
      <alignment horizontal="right" vertical="top"/>
    </xf>
    <xf numFmtId="175" fontId="9" fillId="2" borderId="37" xfId="8" applyNumberFormat="1" applyFont="1" applyFill="1" applyBorder="1" applyAlignment="1">
      <alignment horizontal="right"/>
    </xf>
    <xf numFmtId="178" fontId="9" fillId="2" borderId="37" xfId="8" applyNumberFormat="1" applyFont="1" applyFill="1" applyBorder="1" applyAlignment="1">
      <alignment horizontal="right"/>
    </xf>
    <xf numFmtId="3" fontId="8" fillId="0" borderId="37" xfId="17" applyNumberFormat="1" applyFont="1" applyFill="1" applyBorder="1" applyAlignment="1">
      <alignment horizontal="right"/>
    </xf>
    <xf numFmtId="3" fontId="8" fillId="0" borderId="37" xfId="8" applyNumberFormat="1" applyFont="1" applyFill="1" applyBorder="1" applyAlignment="1">
      <alignment horizontal="right"/>
    </xf>
    <xf numFmtId="3" fontId="9" fillId="0" borderId="37" xfId="8" applyNumberFormat="1" applyFont="1" applyFill="1" applyBorder="1" applyAlignment="1">
      <alignment horizontal="right"/>
    </xf>
    <xf numFmtId="170" fontId="9" fillId="0" borderId="37" xfId="8" applyNumberFormat="1" applyFont="1" applyFill="1" applyBorder="1" applyAlignment="1">
      <alignment horizontal="right"/>
    </xf>
    <xf numFmtId="49" fontId="8" fillId="2" borderId="0" xfId="8" applyNumberFormat="1" applyFont="1" applyFill="1" applyAlignment="1">
      <alignment vertical="center"/>
    </xf>
    <xf numFmtId="49" fontId="30" fillId="2" borderId="0" xfId="8" applyNumberFormat="1" applyFont="1" applyFill="1" applyAlignment="1">
      <alignment horizontal="left" vertical="center"/>
    </xf>
    <xf numFmtId="168" fontId="9" fillId="0" borderId="37" xfId="0" applyNumberFormat="1" applyFont="1" applyFill="1" applyBorder="1" applyAlignment="1">
      <alignment horizontal="left" vertical="top"/>
    </xf>
    <xf numFmtId="3" fontId="10" fillId="0" borderId="37" xfId="11" applyNumberFormat="1" applyFont="1" applyFill="1" applyBorder="1" applyAlignment="1">
      <alignment horizontal="right" vertical="center" wrapText="1"/>
    </xf>
    <xf numFmtId="3" fontId="12" fillId="0" borderId="37" xfId="6" applyNumberFormat="1" applyFont="1" applyBorder="1" applyAlignment="1">
      <alignment vertical="center"/>
    </xf>
    <xf numFmtId="3" fontId="12" fillId="0" borderId="37" xfId="6" applyNumberFormat="1" applyFont="1" applyBorder="1" applyAlignment="1">
      <alignment horizontal="right"/>
    </xf>
    <xf numFmtId="3" fontId="11" fillId="0" borderId="37" xfId="0" applyNumberFormat="1" applyFont="1" applyBorder="1"/>
    <xf numFmtId="164" fontId="3" fillId="0" borderId="0" xfId="0" applyNumberFormat="1" applyFont="1" applyFill="1" applyBorder="1" applyAlignment="1">
      <alignment horizontal="center" vertical="center" wrapText="1"/>
    </xf>
    <xf numFmtId="0" fontId="17" fillId="0" borderId="0" xfId="0" applyFont="1"/>
    <xf numFmtId="0" fontId="0" fillId="0" borderId="0" xfId="0" applyFont="1" applyFill="1"/>
    <xf numFmtId="0" fontId="2" fillId="0" borderId="0" xfId="0" applyFont="1" applyFill="1"/>
    <xf numFmtId="0" fontId="17" fillId="0" borderId="0" xfId="0" applyFont="1" applyFill="1"/>
    <xf numFmtId="0" fontId="11" fillId="0" borderId="0" xfId="0" applyFont="1"/>
    <xf numFmtId="3" fontId="83" fillId="0" borderId="37" xfId="35" applyNumberFormat="1" applyFont="1" applyFill="1" applyBorder="1" applyAlignment="1">
      <alignment horizontal="right"/>
    </xf>
    <xf numFmtId="49" fontId="8" fillId="2" borderId="43" xfId="8" applyNumberFormat="1" applyFont="1" applyFill="1" applyBorder="1" applyAlignment="1">
      <alignment horizontal="center" wrapText="1"/>
    </xf>
    <xf numFmtId="0" fontId="15" fillId="4" borderId="37" xfId="8" applyNumberFormat="1" applyFont="1" applyFill="1" applyBorder="1" applyAlignment="1">
      <alignment vertical="center"/>
    </xf>
    <xf numFmtId="3" fontId="15" fillId="4" borderId="37" xfId="8" applyNumberFormat="1" applyFont="1" applyFill="1" applyBorder="1" applyAlignment="1">
      <alignment horizontal="right" vertical="center"/>
    </xf>
    <xf numFmtId="0" fontId="15" fillId="4" borderId="37" xfId="8" applyNumberFormat="1" applyFont="1" applyFill="1" applyBorder="1" applyAlignment="1">
      <alignment horizontal="right" vertical="center"/>
    </xf>
    <xf numFmtId="49" fontId="8" fillId="0" borderId="37" xfId="8" applyNumberFormat="1" applyFont="1" applyFill="1" applyBorder="1" applyAlignment="1">
      <alignment horizontal="center" vertical="center"/>
    </xf>
    <xf numFmtId="0" fontId="12" fillId="3" borderId="0" xfId="0" applyNumberFormat="1" applyFont="1" applyFill="1" applyBorder="1" applyAlignment="1">
      <alignment horizontal="left"/>
    </xf>
    <xf numFmtId="0" fontId="9" fillId="2" borderId="0" xfId="0" applyFont="1" applyFill="1" applyAlignment="1">
      <alignment horizontal="center" vertical="center"/>
    </xf>
    <xf numFmtId="0" fontId="8" fillId="3" borderId="0" xfId="0" applyFont="1" applyFill="1" applyAlignment="1">
      <alignment horizontal="left" vertical="center"/>
    </xf>
    <xf numFmtId="170" fontId="8" fillId="3" borderId="0" xfId="0" applyNumberFormat="1" applyFont="1" applyFill="1" applyAlignment="1">
      <alignment horizontal="left" vertical="center"/>
    </xf>
    <xf numFmtId="170" fontId="8" fillId="2" borderId="0" xfId="0" applyNumberFormat="1" applyFont="1" applyFill="1" applyAlignment="1">
      <alignment horizontal="left" vertical="center"/>
    </xf>
    <xf numFmtId="0" fontId="9" fillId="2" borderId="0" xfId="0" applyFont="1" applyFill="1" applyAlignment="1">
      <alignment horizontal="left" vertical="center"/>
    </xf>
    <xf numFmtId="0" fontId="12" fillId="0" borderId="0" xfId="0" applyNumberFormat="1" applyFont="1" applyFill="1" applyBorder="1" applyAlignment="1">
      <alignment horizontal="left"/>
    </xf>
    <xf numFmtId="0" fontId="11" fillId="3" borderId="0" xfId="0" applyFont="1" applyFill="1" applyBorder="1"/>
    <xf numFmtId="0" fontId="11" fillId="0" borderId="0" xfId="0" applyFont="1" applyBorder="1"/>
    <xf numFmtId="0" fontId="11" fillId="0" borderId="0" xfId="0" applyNumberFormat="1" applyFont="1" applyFill="1" applyBorder="1" applyAlignment="1"/>
    <xf numFmtId="0" fontId="8" fillId="2" borderId="0" xfId="0" applyFont="1" applyFill="1" applyAlignment="1">
      <alignment horizontal="left" vertical="center"/>
    </xf>
    <xf numFmtId="43" fontId="12" fillId="0" borderId="0" xfId="7" applyFont="1" applyFill="1" applyBorder="1" applyAlignment="1">
      <alignment horizontal="center" vertical="center"/>
    </xf>
    <xf numFmtId="43" fontId="13" fillId="0" borderId="0" xfId="7" applyFont="1" applyBorder="1" applyAlignment="1">
      <alignment horizontal="center" vertical="center"/>
    </xf>
    <xf numFmtId="49" fontId="8" fillId="2" borderId="0" xfId="0" applyNumberFormat="1" applyFont="1" applyFill="1" applyAlignment="1">
      <alignment vertical="top" wrapText="1"/>
    </xf>
    <xf numFmtId="0" fontId="11" fillId="0" borderId="0" xfId="0" applyFont="1" applyFill="1" applyAlignment="1">
      <alignment vertical="center"/>
    </xf>
    <xf numFmtId="0" fontId="19" fillId="0" borderId="0" xfId="0" applyFont="1" applyFill="1" applyAlignment="1">
      <alignment vertical="center"/>
    </xf>
    <xf numFmtId="0" fontId="19" fillId="0" borderId="0" xfId="0" applyNumberFormat="1" applyFont="1" applyFill="1" applyBorder="1" applyAlignment="1"/>
    <xf numFmtId="167" fontId="9" fillId="0" borderId="33" xfId="1" applyNumberFormat="1" applyFont="1" applyFill="1" applyBorder="1" applyAlignment="1">
      <alignment horizontal="right"/>
    </xf>
    <xf numFmtId="172" fontId="9" fillId="0" borderId="33" xfId="8" applyNumberFormat="1" applyFont="1" applyFill="1" applyBorder="1" applyAlignment="1">
      <alignment horizontal="right"/>
    </xf>
    <xf numFmtId="164" fontId="9" fillId="0" borderId="33" xfId="8" applyNumberFormat="1" applyFont="1" applyFill="1" applyBorder="1" applyAlignment="1">
      <alignment horizontal="right"/>
    </xf>
    <xf numFmtId="167" fontId="11" fillId="0" borderId="33" xfId="1" applyNumberFormat="1" applyFont="1" applyFill="1" applyBorder="1" applyAlignment="1">
      <alignment horizontal="right" vertical="center" wrapText="1"/>
    </xf>
    <xf numFmtId="3" fontId="12" fillId="0" borderId="37" xfId="1" applyNumberFormat="1" applyFont="1" applyBorder="1" applyAlignment="1">
      <alignment horizontal="right" vertical="center"/>
    </xf>
    <xf numFmtId="3" fontId="12" fillId="0" borderId="37" xfId="0" applyNumberFormat="1" applyFont="1" applyFill="1" applyBorder="1" applyAlignment="1">
      <alignment vertical="center"/>
    </xf>
    <xf numFmtId="3" fontId="12" fillId="0" borderId="37" xfId="1" applyNumberFormat="1" applyFont="1" applyBorder="1" applyAlignment="1">
      <alignment horizontal="right"/>
    </xf>
    <xf numFmtId="3" fontId="12" fillId="0" borderId="37" xfId="0" applyNumberFormat="1" applyFont="1" applyBorder="1"/>
    <xf numFmtId="3" fontId="12" fillId="0" borderId="37" xfId="0" applyNumberFormat="1" applyFont="1" applyFill="1" applyBorder="1"/>
    <xf numFmtId="3" fontId="11" fillId="0" borderId="37" xfId="1" applyNumberFormat="1" applyFont="1" applyBorder="1" applyAlignment="1">
      <alignment horizontal="right"/>
    </xf>
    <xf numFmtId="3" fontId="12" fillId="0" borderId="37" xfId="6" applyNumberFormat="1" applyFont="1" applyBorder="1"/>
    <xf numFmtId="164" fontId="3" fillId="0" borderId="0" xfId="0" applyNumberFormat="1" applyFont="1" applyFill="1" applyBorder="1" applyAlignment="1">
      <alignment vertical="center" wrapText="1"/>
    </xf>
    <xf numFmtId="0" fontId="13" fillId="0" borderId="8" xfId="0" applyFont="1" applyFill="1" applyBorder="1" applyAlignment="1">
      <alignment horizontal="center" vertical="center"/>
    </xf>
    <xf numFmtId="201" fontId="9" fillId="2" borderId="0" xfId="2" applyNumberFormat="1" applyFont="1" applyFill="1" applyAlignment="1">
      <alignment vertical="center"/>
    </xf>
    <xf numFmtId="0" fontId="27" fillId="3" borderId="37" xfId="20" applyNumberFormat="1" applyFont="1" applyFill="1" applyBorder="1" applyAlignment="1">
      <alignment wrapText="1"/>
    </xf>
    <xf numFmtId="1" fontId="26" fillId="3" borderId="0" xfId="0" applyNumberFormat="1" applyFont="1" applyFill="1" applyBorder="1" applyAlignment="1">
      <alignment horizontal="right" vertical="center"/>
    </xf>
    <xf numFmtId="0" fontId="27" fillId="0" borderId="0" xfId="0" applyNumberFormat="1" applyFont="1" applyFill="1"/>
    <xf numFmtId="173" fontId="40" fillId="8" borderId="37" xfId="22" applyNumberFormat="1" applyFont="1" applyFill="1" applyBorder="1" applyAlignment="1">
      <alignment horizontal="center" vertical="top" wrapText="1"/>
    </xf>
    <xf numFmtId="173" fontId="40" fillId="8" borderId="37" xfId="23" applyNumberFormat="1" applyFont="1" applyFill="1" applyBorder="1" applyAlignment="1">
      <alignment horizontal="center" vertical="top" wrapText="1"/>
    </xf>
    <xf numFmtId="0" fontId="27" fillId="0" borderId="0" xfId="0" applyNumberFormat="1" applyFont="1" applyAlignment="1">
      <alignment vertical="top"/>
    </xf>
    <xf numFmtId="0" fontId="39" fillId="0" borderId="0" xfId="0" applyNumberFormat="1" applyFont="1" applyAlignment="1">
      <alignment vertical="top"/>
    </xf>
    <xf numFmtId="0" fontId="42" fillId="0" borderId="0" xfId="0" applyNumberFormat="1" applyFont="1" applyAlignment="1">
      <alignment vertical="top"/>
    </xf>
    <xf numFmtId="0" fontId="11" fillId="0" borderId="0" xfId="0" applyFont="1"/>
    <xf numFmtId="49" fontId="8" fillId="0" borderId="0" xfId="0" applyNumberFormat="1" applyFont="1" applyFill="1" applyBorder="1" applyAlignment="1">
      <alignment horizontal="left"/>
    </xf>
    <xf numFmtId="202" fontId="40" fillId="0" borderId="0" xfId="24" applyNumberFormat="1" applyFont="1" applyFill="1" applyBorder="1" applyAlignment="1">
      <alignment horizontal="right" vertical="top"/>
    </xf>
    <xf numFmtId="181" fontId="40" fillId="0" borderId="0" xfId="2" applyNumberFormat="1" applyFont="1" applyFill="1" applyBorder="1" applyAlignment="1">
      <alignment horizontal="right" vertical="top"/>
    </xf>
    <xf numFmtId="0" fontId="48" fillId="0" borderId="0" xfId="0" applyNumberFormat="1" applyFont="1" applyBorder="1" applyAlignment="1">
      <alignment horizontal="center"/>
    </xf>
    <xf numFmtId="0" fontId="27" fillId="0" borderId="0" xfId="0" applyNumberFormat="1" applyFont="1"/>
    <xf numFmtId="3" fontId="27" fillId="0" borderId="0" xfId="0" applyNumberFormat="1" applyFont="1"/>
    <xf numFmtId="195" fontId="27" fillId="0" borderId="0" xfId="0" applyNumberFormat="1" applyFont="1"/>
    <xf numFmtId="197" fontId="27" fillId="0" borderId="0" xfId="0" applyNumberFormat="1" applyFont="1"/>
    <xf numFmtId="0" fontId="36" fillId="0" borderId="0" xfId="0" applyNumberFormat="1" applyFont="1" applyBorder="1" applyAlignment="1">
      <alignment vertical="top"/>
    </xf>
    <xf numFmtId="0" fontId="19" fillId="0" borderId="0" xfId="0" applyFont="1" applyFill="1"/>
    <xf numFmtId="0" fontId="27" fillId="0" borderId="0" xfId="0" applyFont="1" applyFill="1"/>
    <xf numFmtId="0" fontId="36" fillId="0" borderId="0" xfId="0" applyNumberFormat="1" applyFont="1" applyBorder="1" applyAlignment="1">
      <alignment horizontal="center"/>
    </xf>
    <xf numFmtId="179" fontId="36" fillId="0" borderId="0" xfId="0" applyNumberFormat="1" applyFont="1" applyBorder="1" applyAlignment="1">
      <alignment horizontal="center"/>
    </xf>
    <xf numFmtId="0" fontId="36" fillId="9" borderId="37" xfId="0" applyNumberFormat="1" applyFont="1" applyFill="1" applyBorder="1" applyAlignment="1">
      <alignment vertical="center" wrapText="1"/>
    </xf>
    <xf numFmtId="3" fontId="36" fillId="0" borderId="23" xfId="0" applyNumberFormat="1" applyFont="1" applyBorder="1"/>
    <xf numFmtId="0" fontId="36" fillId="0" borderId="0" xfId="0" applyNumberFormat="1" applyFont="1" applyFill="1" applyBorder="1" applyAlignment="1">
      <alignment horizontal="center"/>
    </xf>
    <xf numFmtId="3" fontId="26" fillId="0" borderId="37" xfId="24" applyNumberFormat="1" applyFont="1" applyBorder="1" applyAlignment="1">
      <alignment vertical="top"/>
    </xf>
    <xf numFmtId="43" fontId="27" fillId="0" borderId="37" xfId="7" applyFont="1" applyFill="1" applyBorder="1" applyAlignment="1"/>
    <xf numFmtId="0" fontId="39" fillId="0" borderId="0" xfId="0" applyNumberFormat="1" applyFont="1"/>
    <xf numFmtId="0" fontId="44" fillId="3" borderId="38" xfId="20" applyNumberFormat="1" applyFont="1" applyFill="1" applyBorder="1" applyAlignment="1">
      <alignment vertical="top"/>
    </xf>
    <xf numFmtId="0" fontId="44" fillId="3" borderId="39" xfId="20" applyNumberFormat="1" applyFont="1" applyFill="1" applyBorder="1" applyAlignment="1">
      <alignment vertical="top"/>
    </xf>
    <xf numFmtId="0" fontId="44" fillId="3" borderId="40" xfId="20" applyNumberFormat="1" applyFont="1" applyFill="1" applyBorder="1" applyAlignment="1">
      <alignment vertical="top"/>
    </xf>
    <xf numFmtId="195" fontId="13" fillId="0" borderId="37" xfId="24" applyNumberFormat="1" applyFont="1" applyBorder="1" applyAlignment="1">
      <alignment horizontal="right" vertical="top"/>
    </xf>
    <xf numFmtId="173" fontId="44" fillId="0" borderId="37" xfId="20" applyFont="1" applyFill="1" applyBorder="1" applyAlignment="1">
      <alignment vertical="center"/>
    </xf>
    <xf numFmtId="173" fontId="48" fillId="0" borderId="37" xfId="20" applyFont="1" applyFill="1" applyBorder="1" applyAlignment="1">
      <alignment horizontal="center" vertical="center" wrapText="1"/>
    </xf>
    <xf numFmtId="0" fontId="0" fillId="0" borderId="37" xfId="0" applyBorder="1"/>
    <xf numFmtId="49" fontId="8" fillId="0" borderId="37" xfId="0" applyNumberFormat="1" applyFont="1" applyFill="1" applyBorder="1" applyAlignment="1">
      <alignment horizontal="left" vertical="center"/>
    </xf>
    <xf numFmtId="49" fontId="8" fillId="0" borderId="37" xfId="0" applyNumberFormat="1" applyFont="1" applyFill="1" applyBorder="1" applyAlignment="1">
      <alignment horizontal="center"/>
    </xf>
    <xf numFmtId="0" fontId="10" fillId="0" borderId="37" xfId="0" applyFont="1" applyFill="1" applyBorder="1" applyAlignment="1">
      <alignment horizontal="left" vertical="center"/>
    </xf>
    <xf numFmtId="164" fontId="9" fillId="0" borderId="37" xfId="0" applyNumberFormat="1" applyFont="1" applyFill="1" applyBorder="1" applyAlignment="1">
      <alignment horizontal="center"/>
    </xf>
    <xf numFmtId="0" fontId="11" fillId="0" borderId="37" xfId="0" applyFont="1" applyFill="1" applyBorder="1" applyAlignment="1">
      <alignment horizontal="center"/>
    </xf>
    <xf numFmtId="0" fontId="0" fillId="0" borderId="0" xfId="0" applyFont="1" applyBorder="1"/>
    <xf numFmtId="0" fontId="0" fillId="0" borderId="0" xfId="0" applyFont="1"/>
    <xf numFmtId="0" fontId="10" fillId="0" borderId="37" xfId="0" applyFont="1" applyFill="1" applyBorder="1" applyAlignment="1">
      <alignment horizontal="center" vertical="center"/>
    </xf>
    <xf numFmtId="3" fontId="12" fillId="0" borderId="37" xfId="0" applyNumberFormat="1" applyFont="1" applyFill="1" applyBorder="1" applyAlignment="1">
      <alignment horizontal="center"/>
    </xf>
    <xf numFmtId="0" fontId="12" fillId="0" borderId="37" xfId="0" applyFont="1" applyFill="1" applyBorder="1" applyAlignment="1">
      <alignment horizontal="center"/>
    </xf>
    <xf numFmtId="49" fontId="9" fillId="0" borderId="37" xfId="0" applyNumberFormat="1" applyFont="1" applyFill="1" applyBorder="1" applyAlignment="1">
      <alignment horizontal="left"/>
    </xf>
    <xf numFmtId="0" fontId="10" fillId="0" borderId="37" xfId="0" applyFont="1" applyFill="1" applyBorder="1" applyAlignment="1">
      <alignment horizontal="center" vertical="center" wrapText="1"/>
    </xf>
    <xf numFmtId="0" fontId="10" fillId="0" borderId="37" xfId="0" applyNumberFormat="1" applyFont="1" applyFill="1" applyBorder="1" applyAlignment="1">
      <alignment horizontal="center" vertical="top" wrapText="1"/>
    </xf>
    <xf numFmtId="0" fontId="86" fillId="0" borderId="0" xfId="0" applyFont="1"/>
    <xf numFmtId="49" fontId="8" fillId="0" borderId="0" xfId="0" applyNumberFormat="1" applyFont="1" applyFill="1" applyBorder="1" applyAlignment="1">
      <alignment horizontal="center"/>
    </xf>
    <xf numFmtId="167" fontId="11" fillId="0" borderId="43" xfId="1" applyNumberFormat="1" applyFont="1" applyFill="1" applyBorder="1" applyAlignment="1">
      <alignment horizontal="right" vertical="center" wrapText="1"/>
    </xf>
    <xf numFmtId="3" fontId="88" fillId="0" borderId="37" xfId="0" applyNumberFormat="1" applyFont="1" applyBorder="1" applyAlignment="1">
      <alignment horizontal="right"/>
    </xf>
    <xf numFmtId="3" fontId="87" fillId="0" borderId="37" xfId="6" applyNumberFormat="1" applyFont="1" applyBorder="1" applyAlignment="1">
      <alignment horizontal="right"/>
    </xf>
    <xf numFmtId="3" fontId="87" fillId="0" borderId="37" xfId="0" applyNumberFormat="1" applyFont="1" applyBorder="1" applyAlignment="1">
      <alignment horizontal="right"/>
    </xf>
    <xf numFmtId="49" fontId="8" fillId="2" borderId="0" xfId="8" applyNumberFormat="1" applyFont="1" applyFill="1" applyAlignment="1">
      <alignment horizontal="left"/>
    </xf>
    <xf numFmtId="49" fontId="8" fillId="2" borderId="0" xfId="8" applyNumberFormat="1" applyFont="1" applyFill="1" applyAlignment="1">
      <alignment horizontal="left" vertical="top" wrapText="1"/>
    </xf>
    <xf numFmtId="49" fontId="8" fillId="2" borderId="0" xfId="8" applyNumberFormat="1" applyFont="1" applyFill="1" applyBorder="1" applyAlignment="1">
      <alignment horizontal="left"/>
    </xf>
    <xf numFmtId="49" fontId="8" fillId="2" borderId="0" xfId="8" applyNumberFormat="1" applyFont="1" applyFill="1" applyAlignment="1">
      <alignment horizontal="left" vertical="top"/>
    </xf>
    <xf numFmtId="49" fontId="8" fillId="2" borderId="0" xfId="8" applyNumberFormat="1" applyFont="1" applyFill="1" applyAlignment="1">
      <alignment horizontal="left" wrapText="1"/>
    </xf>
    <xf numFmtId="0" fontId="3" fillId="0" borderId="20" xfId="8" applyNumberFormat="1" applyFont="1" applyFill="1" applyBorder="1" applyAlignment="1"/>
    <xf numFmtId="49" fontId="8" fillId="0" borderId="29" xfId="8" applyNumberFormat="1" applyFont="1" applyFill="1" applyBorder="1" applyAlignment="1">
      <alignment horizontal="center"/>
    </xf>
    <xf numFmtId="0" fontId="36" fillId="9" borderId="37" xfId="20" applyNumberFormat="1" applyFont="1" applyFill="1" applyBorder="1" applyAlignment="1">
      <alignment horizontal="center" vertical="center" wrapText="1"/>
    </xf>
    <xf numFmtId="0" fontId="40" fillId="9" borderId="37" xfId="25" applyFont="1" applyFill="1" applyBorder="1" applyAlignment="1">
      <alignment horizontal="center" vertical="center" wrapText="1"/>
    </xf>
    <xf numFmtId="0" fontId="48" fillId="9" borderId="37" xfId="20" applyNumberFormat="1" applyFont="1" applyFill="1" applyBorder="1" applyAlignment="1">
      <alignment horizontal="center" vertical="center" wrapText="1"/>
    </xf>
    <xf numFmtId="15" fontId="11" fillId="0" borderId="37" xfId="0" applyNumberFormat="1" applyFont="1" applyBorder="1" applyAlignment="1">
      <alignment horizontal="center" vertical="center"/>
    </xf>
    <xf numFmtId="43" fontId="11" fillId="0" borderId="43" xfId="1" applyFont="1" applyFill="1" applyBorder="1" applyAlignment="1">
      <alignment horizontal="right" vertical="center" wrapText="1"/>
    </xf>
    <xf numFmtId="167" fontId="11" fillId="0" borderId="31" xfId="1" applyNumberFormat="1" applyFont="1" applyFill="1" applyBorder="1" applyAlignment="1">
      <alignment horizontal="right" vertical="center" wrapText="1"/>
    </xf>
    <xf numFmtId="167" fontId="9" fillId="0" borderId="46" xfId="1" applyNumberFormat="1" applyFont="1" applyFill="1" applyBorder="1" applyAlignment="1">
      <alignment horizontal="right"/>
    </xf>
    <xf numFmtId="167" fontId="9" fillId="0" borderId="43" xfId="1" applyNumberFormat="1" applyFont="1" applyFill="1" applyBorder="1" applyAlignment="1">
      <alignment horizontal="right"/>
    </xf>
    <xf numFmtId="49" fontId="8" fillId="2" borderId="47" xfId="8" applyNumberFormat="1" applyFont="1" applyFill="1" applyBorder="1" applyAlignment="1">
      <alignment horizontal="center" vertical="center" wrapText="1"/>
    </xf>
    <xf numFmtId="49" fontId="8" fillId="2" borderId="51" xfId="8" applyNumberFormat="1" applyFont="1" applyFill="1" applyBorder="1" applyAlignment="1">
      <alignment horizontal="left"/>
    </xf>
    <xf numFmtId="49" fontId="8" fillId="2" borderId="51" xfId="8" applyNumberFormat="1" applyFont="1" applyFill="1" applyBorder="1" applyAlignment="1">
      <alignment horizontal="center"/>
    </xf>
    <xf numFmtId="49" fontId="8" fillId="2" borderId="0" xfId="8" applyNumberFormat="1" applyFont="1" applyFill="1" applyAlignment="1">
      <alignment vertical="top"/>
    </xf>
    <xf numFmtId="49" fontId="8" fillId="2" borderId="51" xfId="8" applyNumberFormat="1" applyFont="1" applyFill="1" applyBorder="1" applyAlignment="1">
      <alignment horizontal="center" vertical="center" wrapText="1"/>
    </xf>
    <xf numFmtId="164" fontId="8" fillId="2" borderId="51" xfId="8" applyNumberFormat="1" applyFont="1" applyFill="1" applyBorder="1" applyAlignment="1">
      <alignment horizontal="right"/>
    </xf>
    <xf numFmtId="0" fontId="8" fillId="2" borderId="51" xfId="8" applyFont="1" applyFill="1" applyBorder="1" applyAlignment="1">
      <alignment horizontal="right"/>
    </xf>
    <xf numFmtId="170" fontId="8" fillId="2" borderId="51" xfId="8" applyNumberFormat="1" applyFont="1" applyFill="1" applyBorder="1" applyAlignment="1">
      <alignment horizontal="right"/>
    </xf>
    <xf numFmtId="172" fontId="8" fillId="2" borderId="51" xfId="8" applyNumberFormat="1" applyFont="1" applyFill="1" applyBorder="1" applyAlignment="1">
      <alignment horizontal="right"/>
    </xf>
    <xf numFmtId="49" fontId="8" fillId="2" borderId="47" xfId="8" applyNumberFormat="1" applyFont="1" applyFill="1" applyBorder="1" applyAlignment="1">
      <alignment horizontal="left"/>
    </xf>
    <xf numFmtId="164" fontId="8" fillId="9" borderId="47" xfId="8" applyNumberFormat="1" applyFont="1" applyFill="1" applyBorder="1" applyAlignment="1">
      <alignment horizontal="right"/>
    </xf>
    <xf numFmtId="164" fontId="8" fillId="9" borderId="37" xfId="8" applyNumberFormat="1" applyFont="1" applyFill="1" applyBorder="1" applyAlignment="1">
      <alignment horizontal="right"/>
    </xf>
    <xf numFmtId="164" fontId="8" fillId="2" borderId="47" xfId="8" applyNumberFormat="1" applyFont="1" applyFill="1" applyBorder="1" applyAlignment="1">
      <alignment horizontal="right"/>
    </xf>
    <xf numFmtId="172" fontId="8" fillId="2" borderId="47" xfId="8" applyNumberFormat="1" applyFont="1" applyFill="1" applyBorder="1" applyAlignment="1">
      <alignment horizontal="right"/>
    </xf>
    <xf numFmtId="49" fontId="8" fillId="2" borderId="52" xfId="8" applyNumberFormat="1" applyFont="1" applyFill="1" applyBorder="1" applyAlignment="1">
      <alignment horizontal="left"/>
    </xf>
    <xf numFmtId="49" fontId="8" fillId="2" borderId="20" xfId="8" applyNumberFormat="1" applyFont="1" applyFill="1" applyBorder="1" applyAlignment="1">
      <alignment vertical="center"/>
    </xf>
    <xf numFmtId="49" fontId="8" fillId="2" borderId="20" xfId="8" applyNumberFormat="1" applyFont="1" applyFill="1" applyBorder="1" applyAlignment="1">
      <alignment vertical="center" wrapText="1"/>
    </xf>
    <xf numFmtId="0" fontId="9" fillId="2" borderId="51" xfId="8" applyFont="1" applyFill="1" applyBorder="1" applyAlignment="1">
      <alignment horizontal="right"/>
    </xf>
    <xf numFmtId="49" fontId="9" fillId="2" borderId="51" xfId="8" applyNumberFormat="1" applyFont="1" applyFill="1" applyBorder="1" applyAlignment="1">
      <alignment horizontal="left"/>
    </xf>
    <xf numFmtId="182" fontId="8" fillId="2" borderId="51" xfId="8" applyNumberFormat="1" applyFont="1" applyFill="1" applyBorder="1" applyAlignment="1">
      <alignment horizontal="right"/>
    </xf>
    <xf numFmtId="164" fontId="8" fillId="0" borderId="51" xfId="8" applyNumberFormat="1" applyFont="1" applyFill="1" applyBorder="1" applyAlignment="1">
      <alignment horizontal="right"/>
    </xf>
    <xf numFmtId="182" fontId="8" fillId="0" borderId="51" xfId="8" applyNumberFormat="1" applyFont="1" applyFill="1" applyBorder="1" applyAlignment="1">
      <alignment horizontal="right"/>
    </xf>
    <xf numFmtId="0" fontId="8" fillId="0" borderId="51" xfId="8" applyFont="1" applyFill="1" applyBorder="1" applyAlignment="1">
      <alignment horizontal="right"/>
    </xf>
    <xf numFmtId="183" fontId="8" fillId="0" borderId="51" xfId="8" applyNumberFormat="1" applyFont="1" applyFill="1" applyBorder="1" applyAlignment="1">
      <alignment horizontal="right"/>
    </xf>
    <xf numFmtId="0" fontId="9" fillId="2" borderId="37" xfId="8" applyFont="1" applyFill="1" applyBorder="1" applyAlignment="1">
      <alignment vertical="center"/>
    </xf>
    <xf numFmtId="184" fontId="8" fillId="2" borderId="51" xfId="8" applyNumberFormat="1" applyFont="1" applyFill="1" applyBorder="1" applyAlignment="1">
      <alignment horizontal="right"/>
    </xf>
    <xf numFmtId="175" fontId="13" fillId="0" borderId="47" xfId="8" applyNumberFormat="1" applyFont="1" applyFill="1" applyBorder="1" applyAlignment="1">
      <alignment horizontal="right"/>
    </xf>
    <xf numFmtId="179" fontId="8" fillId="9" borderId="37" xfId="8" applyNumberFormat="1" applyFont="1" applyFill="1" applyBorder="1" applyAlignment="1">
      <alignment horizontal="right"/>
    </xf>
    <xf numFmtId="49" fontId="8" fillId="2" borderId="20" xfId="8" applyNumberFormat="1" applyFont="1" applyFill="1" applyBorder="1" applyAlignment="1">
      <alignment vertical="top"/>
    </xf>
    <xf numFmtId="49" fontId="8" fillId="2" borderId="51" xfId="8" applyNumberFormat="1" applyFont="1" applyFill="1" applyBorder="1" applyAlignment="1">
      <alignment horizontal="center" vertical="center"/>
    </xf>
    <xf numFmtId="185" fontId="8" fillId="2" borderId="47" xfId="8" applyNumberFormat="1" applyFont="1" applyFill="1" applyBorder="1" applyAlignment="1">
      <alignment horizontal="right"/>
    </xf>
    <xf numFmtId="49" fontId="8" fillId="0" borderId="56" xfId="8" applyNumberFormat="1" applyFont="1" applyFill="1" applyBorder="1" applyAlignment="1">
      <alignment horizontal="center"/>
    </xf>
    <xf numFmtId="49" fontId="8" fillId="0" borderId="22" xfId="8" applyNumberFormat="1" applyFont="1" applyFill="1" applyBorder="1" applyAlignment="1">
      <alignment horizontal="center"/>
    </xf>
    <xf numFmtId="49" fontId="8" fillId="0" borderId="57" xfId="8" applyNumberFormat="1" applyFont="1" applyFill="1" applyBorder="1" applyAlignment="1">
      <alignment horizontal="center"/>
    </xf>
    <xf numFmtId="1" fontId="9" fillId="0" borderId="40" xfId="8" applyNumberFormat="1" applyFont="1" applyFill="1" applyBorder="1" applyAlignment="1">
      <alignment horizontal="right"/>
    </xf>
    <xf numFmtId="177" fontId="9" fillId="0" borderId="58" xfId="8" applyNumberFormat="1" applyFont="1" applyFill="1" applyBorder="1" applyAlignment="1">
      <alignment horizontal="right"/>
    </xf>
    <xf numFmtId="3" fontId="10" fillId="0" borderId="40" xfId="8" applyNumberFormat="1" applyFont="1" applyFill="1" applyBorder="1" applyAlignment="1">
      <alignment horizontal="right" vertical="center"/>
    </xf>
    <xf numFmtId="0" fontId="9" fillId="0" borderId="38" xfId="8" applyFont="1" applyFill="1" applyBorder="1" applyAlignment="1">
      <alignment vertical="center"/>
    </xf>
    <xf numFmtId="49" fontId="8" fillId="0" borderId="22" xfId="8" applyNumberFormat="1" applyFont="1" applyFill="1" applyBorder="1" applyAlignment="1">
      <alignment horizontal="left"/>
    </xf>
    <xf numFmtId="177" fontId="8" fillId="0" borderId="22" xfId="8" applyNumberFormat="1" applyFont="1" applyFill="1" applyBorder="1" applyAlignment="1">
      <alignment horizontal="right"/>
    </xf>
    <xf numFmtId="177" fontId="8" fillId="0" borderId="28" xfId="8" applyNumberFormat="1" applyFont="1" applyFill="1" applyBorder="1" applyAlignment="1">
      <alignment horizontal="right"/>
    </xf>
    <xf numFmtId="1" fontId="8" fillId="0" borderId="29" xfId="8" applyNumberFormat="1" applyFont="1" applyFill="1" applyBorder="1" applyAlignment="1">
      <alignment horizontal="right"/>
    </xf>
    <xf numFmtId="1" fontId="8" fillId="0" borderId="22" xfId="8" applyNumberFormat="1" applyFont="1" applyFill="1" applyBorder="1" applyAlignment="1">
      <alignment horizontal="right"/>
    </xf>
    <xf numFmtId="179" fontId="8" fillId="0" borderId="22" xfId="8" applyNumberFormat="1" applyFont="1" applyFill="1" applyBorder="1" applyAlignment="1">
      <alignment horizontal="right"/>
    </xf>
    <xf numFmtId="0" fontId="9" fillId="0" borderId="0" xfId="8" applyFont="1" applyFill="1" applyAlignment="1">
      <alignment vertical="center"/>
    </xf>
    <xf numFmtId="186" fontId="10" fillId="0" borderId="37" xfId="8" applyNumberFormat="1" applyFont="1" applyFill="1" applyBorder="1" applyAlignment="1">
      <alignment horizontal="right" vertical="center"/>
    </xf>
    <xf numFmtId="179" fontId="9" fillId="2" borderId="37" xfId="8" applyNumberFormat="1" applyFont="1" applyFill="1" applyBorder="1" applyAlignment="1">
      <alignment vertical="center"/>
    </xf>
    <xf numFmtId="167" fontId="15" fillId="9" borderId="37" xfId="11" applyNumberFormat="1" applyFont="1" applyFill="1" applyBorder="1" applyAlignment="1" applyProtection="1">
      <alignment horizontal="right" vertical="center" wrapText="1"/>
    </xf>
    <xf numFmtId="49" fontId="8" fillId="2" borderId="0" xfId="8" applyNumberFormat="1" applyFont="1" applyFill="1" applyAlignment="1">
      <alignment vertical="top" wrapText="1"/>
    </xf>
    <xf numFmtId="203" fontId="9" fillId="2" borderId="37" xfId="8" applyNumberFormat="1" applyFont="1" applyFill="1" applyBorder="1" applyAlignment="1">
      <alignment horizontal="right"/>
    </xf>
    <xf numFmtId="0" fontId="79" fillId="0" borderId="0" xfId="0" applyFont="1" applyBorder="1" applyAlignment="1">
      <alignment vertical="center"/>
    </xf>
    <xf numFmtId="0" fontId="11" fillId="0" borderId="0" xfId="0" applyNumberFormat="1" applyFont="1"/>
    <xf numFmtId="0" fontId="27" fillId="0" borderId="0" xfId="0" applyNumberFormat="1" applyFont="1" applyAlignment="1">
      <alignment horizontal="center"/>
    </xf>
    <xf numFmtId="0" fontId="36" fillId="9" borderId="53" xfId="20" applyNumberFormat="1" applyFont="1" applyFill="1" applyBorder="1" applyAlignment="1">
      <alignment horizontal="center" vertical="center" wrapText="1"/>
    </xf>
    <xf numFmtId="0" fontId="36" fillId="0" borderId="0" xfId="0" applyNumberFormat="1" applyFont="1" applyFill="1"/>
    <xf numFmtId="0" fontId="40" fillId="9" borderId="53" xfId="25" applyFont="1" applyFill="1" applyBorder="1" applyAlignment="1">
      <alignment horizontal="center" vertical="center" wrapText="1"/>
    </xf>
    <xf numFmtId="0" fontId="27" fillId="0" borderId="0" xfId="0" applyNumberFormat="1" applyFont="1" applyFill="1" applyAlignment="1">
      <alignment horizontal="center"/>
    </xf>
    <xf numFmtId="3" fontId="40" fillId="0" borderId="37" xfId="1" applyNumberFormat="1" applyFont="1" applyFill="1" applyBorder="1" applyAlignment="1">
      <alignment horizontal="right" vertical="top"/>
    </xf>
    <xf numFmtId="3" fontId="26" fillId="0" borderId="37" xfId="1" applyNumberFormat="1" applyFont="1" applyFill="1" applyBorder="1" applyAlignment="1">
      <alignment horizontal="right" vertical="top"/>
    </xf>
    <xf numFmtId="0" fontId="27" fillId="3" borderId="0" xfId="0" applyNumberFormat="1" applyFont="1" applyFill="1"/>
    <xf numFmtId="3" fontId="27" fillId="0" borderId="37" xfId="1" applyNumberFormat="1" applyFont="1" applyFill="1" applyBorder="1" applyAlignment="1"/>
    <xf numFmtId="0" fontId="55" fillId="0" borderId="0" xfId="0" applyFont="1"/>
    <xf numFmtId="0" fontId="56" fillId="0" borderId="0" xfId="0" applyFont="1" applyFill="1"/>
    <xf numFmtId="0" fontId="57" fillId="0" borderId="0" xfId="0" applyFont="1" applyFill="1"/>
    <xf numFmtId="3" fontId="14" fillId="0" borderId="0" xfId="1" applyNumberFormat="1" applyFont="1" applyFill="1" applyBorder="1" applyAlignment="1"/>
    <xf numFmtId="3" fontId="14" fillId="0" borderId="0" xfId="1" applyNumberFormat="1" applyFont="1" applyBorder="1" applyAlignment="1"/>
    <xf numFmtId="2" fontId="17" fillId="0" borderId="0" xfId="0" applyNumberFormat="1" applyFont="1" applyFill="1"/>
    <xf numFmtId="0" fontId="0" fillId="3" borderId="0" xfId="0" applyFont="1" applyFill="1"/>
    <xf numFmtId="0" fontId="9" fillId="0" borderId="37" xfId="0" applyFont="1" applyFill="1" applyBorder="1" applyAlignment="1">
      <alignment horizontal="right"/>
    </xf>
    <xf numFmtId="3" fontId="9" fillId="0" borderId="37" xfId="0" applyNumberFormat="1" applyFont="1" applyFill="1" applyBorder="1" applyAlignment="1">
      <alignment horizontal="right" vertical="center"/>
    </xf>
    <xf numFmtId="0" fontId="11" fillId="0" borderId="37" xfId="0" applyFont="1" applyFill="1" applyBorder="1"/>
    <xf numFmtId="3" fontId="11" fillId="0" borderId="37" xfId="0" applyNumberFormat="1" applyFont="1" applyFill="1" applyBorder="1"/>
    <xf numFmtId="3" fontId="11" fillId="0" borderId="37" xfId="0" applyNumberFormat="1" applyFont="1" applyFill="1" applyBorder="1" applyAlignment="1">
      <alignment horizontal="right"/>
    </xf>
    <xf numFmtId="43" fontId="11" fillId="0" borderId="59" xfId="1" applyFont="1" applyFill="1" applyBorder="1" applyAlignment="1">
      <alignment vertical="top" wrapText="1"/>
    </xf>
    <xf numFmtId="43" fontId="12" fillId="0" borderId="59" xfId="1" applyFont="1" applyFill="1" applyBorder="1" applyAlignment="1">
      <alignment vertical="top" wrapText="1"/>
    </xf>
    <xf numFmtId="17" fontId="19" fillId="0" borderId="60" xfId="1" applyNumberFormat="1" applyFont="1" applyFill="1" applyBorder="1" applyAlignment="1"/>
    <xf numFmtId="43" fontId="11" fillId="0" borderId="61" xfId="1" applyFont="1" applyFill="1" applyBorder="1" applyAlignment="1">
      <alignment vertical="top" wrapText="1"/>
    </xf>
    <xf numFmtId="43" fontId="11" fillId="0" borderId="62" xfId="1" applyFont="1" applyFill="1" applyBorder="1" applyAlignment="1">
      <alignment vertical="top" wrapText="1"/>
    </xf>
    <xf numFmtId="43" fontId="11" fillId="0" borderId="9" xfId="1" applyFont="1" applyFill="1" applyBorder="1" applyAlignment="1">
      <alignment vertical="top" wrapText="1"/>
    </xf>
    <xf numFmtId="167" fontId="11" fillId="0" borderId="9" xfId="1" applyNumberFormat="1" applyFont="1" applyFill="1" applyBorder="1" applyAlignment="1">
      <alignment horizontal="right" vertical="top" wrapText="1"/>
    </xf>
    <xf numFmtId="167" fontId="11" fillId="0" borderId="27" xfId="1" applyNumberFormat="1" applyFont="1" applyFill="1" applyBorder="1" applyAlignment="1">
      <alignment horizontal="right" vertical="top" wrapText="1"/>
    </xf>
    <xf numFmtId="167" fontId="11" fillId="0" borderId="32" xfId="1" applyNumberFormat="1" applyFont="1" applyFill="1" applyBorder="1" applyAlignment="1">
      <alignment horizontal="right" vertical="top" wrapText="1"/>
    </xf>
    <xf numFmtId="43" fontId="11" fillId="0" borderId="60" xfId="1" applyFont="1" applyFill="1" applyBorder="1" applyAlignment="1">
      <alignment vertical="top" wrapText="1"/>
    </xf>
    <xf numFmtId="167" fontId="11" fillId="0" borderId="10" xfId="1" applyNumberFormat="1" applyFont="1" applyFill="1" applyBorder="1" applyAlignment="1">
      <alignment horizontal="right" vertical="top" wrapText="1"/>
    </xf>
    <xf numFmtId="167" fontId="11" fillId="0" borderId="23" xfId="1" applyNumberFormat="1" applyFont="1" applyFill="1" applyBorder="1" applyAlignment="1">
      <alignment horizontal="right" vertical="top" wrapText="1"/>
    </xf>
    <xf numFmtId="0" fontId="15" fillId="3" borderId="38" xfId="20" applyNumberFormat="1" applyFont="1" applyFill="1" applyBorder="1" applyAlignment="1">
      <alignment horizontal="left" vertical="center"/>
    </xf>
    <xf numFmtId="0" fontId="15" fillId="3" borderId="0" xfId="20" applyNumberFormat="1" applyFont="1" applyFill="1" applyBorder="1" applyAlignment="1">
      <alignment horizontal="left" vertical="center"/>
    </xf>
    <xf numFmtId="0" fontId="9" fillId="0" borderId="37" xfId="0" applyFont="1" applyFill="1" applyBorder="1" applyAlignment="1">
      <alignment horizontal="right" vertical="top"/>
    </xf>
    <xf numFmtId="1" fontId="11" fillId="0" borderId="37" xfId="0" applyNumberFormat="1" applyFont="1" applyFill="1" applyBorder="1"/>
    <xf numFmtId="17" fontId="19" fillId="0" borderId="37" xfId="1" applyNumberFormat="1" applyFont="1" applyFill="1" applyBorder="1" applyAlignment="1"/>
    <xf numFmtId="43" fontId="11" fillId="0" borderId="63" xfId="1" applyFont="1" applyFill="1" applyBorder="1" applyAlignment="1">
      <alignment vertical="top" wrapText="1"/>
    </xf>
    <xf numFmtId="43" fontId="11" fillId="0" borderId="63" xfId="1" applyFont="1" applyFill="1" applyBorder="1" applyAlignment="1">
      <alignment horizontal="right" vertical="center" wrapText="1"/>
    </xf>
    <xf numFmtId="167" fontId="11" fillId="0" borderId="63" xfId="1" applyNumberFormat="1" applyFont="1" applyFill="1" applyBorder="1" applyAlignment="1">
      <alignment horizontal="right" vertical="center" wrapText="1"/>
    </xf>
    <xf numFmtId="2" fontId="11" fillId="0" borderId="10" xfId="1" applyNumberFormat="1" applyFont="1" applyFill="1" applyBorder="1" applyAlignment="1">
      <alignment horizontal="right" vertical="center" wrapText="1"/>
    </xf>
    <xf numFmtId="43" fontId="11" fillId="0" borderId="64" xfId="1" applyFont="1" applyFill="1" applyBorder="1" applyAlignment="1">
      <alignment vertical="top" wrapText="1"/>
    </xf>
    <xf numFmtId="49" fontId="8" fillId="2" borderId="0" xfId="8" applyNumberFormat="1" applyFont="1" applyFill="1" applyAlignment="1">
      <alignment horizontal="left"/>
    </xf>
    <xf numFmtId="49" fontId="8" fillId="2" borderId="47" xfId="8" applyNumberFormat="1" applyFont="1" applyFill="1" applyBorder="1" applyAlignment="1">
      <alignment horizontal="center" vertical="center"/>
    </xf>
    <xf numFmtId="49" fontId="8" fillId="2" borderId="29" xfId="8" applyNumberFormat="1" applyFont="1" applyFill="1" applyBorder="1" applyAlignment="1">
      <alignment horizontal="center" vertical="center"/>
    </xf>
    <xf numFmtId="49" fontId="8" fillId="2" borderId="22" xfId="8" applyNumberFormat="1" applyFont="1" applyFill="1" applyBorder="1" applyAlignment="1">
      <alignment horizontal="center" vertical="center"/>
    </xf>
    <xf numFmtId="49" fontId="8" fillId="2" borderId="0" xfId="8" applyNumberFormat="1" applyFont="1" applyFill="1" applyAlignment="1">
      <alignment horizontal="left" vertical="center"/>
    </xf>
    <xf numFmtId="0" fontId="13" fillId="0" borderId="37" xfId="12" applyFont="1" applyFill="1" applyBorder="1" applyAlignment="1">
      <alignment horizontal="center" vertical="center" wrapText="1"/>
    </xf>
    <xf numFmtId="49" fontId="8" fillId="2" borderId="37" xfId="8" applyNumberFormat="1" applyFont="1" applyFill="1" applyBorder="1" applyAlignment="1">
      <alignment horizontal="center" vertical="center"/>
    </xf>
    <xf numFmtId="3" fontId="8" fillId="11" borderId="17" xfId="0" applyNumberFormat="1" applyFont="1" applyFill="1" applyBorder="1" applyAlignment="1">
      <alignment horizontal="right"/>
    </xf>
    <xf numFmtId="164" fontId="8" fillId="11" borderId="4" xfId="0" applyNumberFormat="1" applyFont="1" applyFill="1" applyBorder="1" applyAlignment="1">
      <alignment horizontal="right" vertical="top"/>
    </xf>
    <xf numFmtId="167" fontId="21" fillId="11" borderId="4" xfId="1" applyNumberFormat="1" applyFont="1" applyFill="1" applyBorder="1" applyAlignment="1">
      <alignment vertical="top" wrapText="1"/>
    </xf>
    <xf numFmtId="3" fontId="8" fillId="11" borderId="37" xfId="0" applyNumberFormat="1" applyFont="1" applyFill="1" applyBorder="1" applyAlignment="1">
      <alignment horizontal="right" vertical="top"/>
    </xf>
    <xf numFmtId="3" fontId="8" fillId="11" borderId="4" xfId="0" applyNumberFormat="1" applyFont="1" applyFill="1" applyBorder="1" applyAlignment="1">
      <alignment horizontal="right" vertical="top"/>
    </xf>
    <xf numFmtId="3" fontId="8" fillId="11" borderId="4" xfId="0" applyNumberFormat="1" applyFont="1" applyFill="1" applyBorder="1" applyAlignment="1">
      <alignment horizontal="right" vertical="center"/>
    </xf>
    <xf numFmtId="3" fontId="8" fillId="11" borderId="4" xfId="0" applyNumberFormat="1" applyFont="1" applyFill="1" applyBorder="1" applyAlignment="1">
      <alignment horizontal="right"/>
    </xf>
    <xf numFmtId="3" fontId="19" fillId="11" borderId="4" xfId="5" applyNumberFormat="1" applyFont="1" applyFill="1" applyBorder="1"/>
    <xf numFmtId="3" fontId="8" fillId="11" borderId="12" xfId="8" applyNumberFormat="1" applyFont="1" applyFill="1" applyBorder="1" applyAlignment="1">
      <alignment horizontal="right"/>
    </xf>
    <xf numFmtId="3" fontId="15" fillId="11" borderId="37" xfId="8" applyNumberFormat="1" applyFont="1" applyFill="1" applyBorder="1" applyAlignment="1">
      <alignment horizontal="right" vertical="center"/>
    </xf>
    <xf numFmtId="177" fontId="9" fillId="0" borderId="45" xfId="8" applyNumberFormat="1" applyFont="1" applyFill="1" applyBorder="1" applyAlignment="1">
      <alignment horizontal="right"/>
    </xf>
    <xf numFmtId="177" fontId="8" fillId="0" borderId="68" xfId="8" applyNumberFormat="1" applyFont="1" applyFill="1" applyBorder="1" applyAlignment="1">
      <alignment horizontal="right"/>
    </xf>
    <xf numFmtId="49" fontId="8" fillId="0" borderId="71" xfId="8" applyNumberFormat="1" applyFont="1" applyFill="1" applyBorder="1" applyAlignment="1">
      <alignment horizontal="left"/>
    </xf>
    <xf numFmtId="177" fontId="8" fillId="0" borderId="71" xfId="8" applyNumberFormat="1" applyFont="1" applyFill="1" applyBorder="1" applyAlignment="1">
      <alignment horizontal="right"/>
    </xf>
    <xf numFmtId="49" fontId="8" fillId="2" borderId="74" xfId="8" applyNumberFormat="1" applyFont="1" applyFill="1" applyBorder="1" applyAlignment="1">
      <alignment horizontal="center" vertical="center" wrapText="1"/>
    </xf>
    <xf numFmtId="49" fontId="8" fillId="2" borderId="74" xfId="8" applyNumberFormat="1" applyFont="1" applyFill="1" applyBorder="1" applyAlignment="1">
      <alignment horizontal="left"/>
    </xf>
    <xf numFmtId="3" fontId="8" fillId="2" borderId="74" xfId="8" applyNumberFormat="1" applyFont="1" applyFill="1" applyBorder="1" applyAlignment="1">
      <alignment horizontal="right"/>
    </xf>
    <xf numFmtId="170" fontId="8" fillId="2" borderId="74" xfId="8" applyNumberFormat="1" applyFont="1" applyFill="1" applyBorder="1" applyAlignment="1">
      <alignment horizontal="right"/>
    </xf>
    <xf numFmtId="175" fontId="8" fillId="2" borderId="74" xfId="8" applyNumberFormat="1" applyFont="1" applyFill="1" applyBorder="1" applyAlignment="1">
      <alignment horizontal="right"/>
    </xf>
    <xf numFmtId="186" fontId="8" fillId="2" borderId="74" xfId="8" applyNumberFormat="1" applyFont="1" applyFill="1" applyBorder="1" applyAlignment="1">
      <alignment horizontal="right"/>
    </xf>
    <xf numFmtId="177" fontId="8" fillId="2" borderId="74" xfId="8" applyNumberFormat="1" applyFont="1" applyFill="1" applyBorder="1" applyAlignment="1">
      <alignment horizontal="right"/>
    </xf>
    <xf numFmtId="164" fontId="8" fillId="2" borderId="74" xfId="8" applyNumberFormat="1" applyFont="1" applyFill="1" applyBorder="1" applyAlignment="1">
      <alignment horizontal="right"/>
    </xf>
    <xf numFmtId="185" fontId="8" fillId="2" borderId="74" xfId="8" applyNumberFormat="1" applyFont="1" applyFill="1" applyBorder="1" applyAlignment="1">
      <alignment horizontal="right"/>
    </xf>
    <xf numFmtId="49" fontId="8" fillId="2" borderId="71" xfId="8" applyNumberFormat="1" applyFont="1" applyFill="1" applyBorder="1" applyAlignment="1">
      <alignment horizontal="left"/>
    </xf>
    <xf numFmtId="164" fontId="8" fillId="9" borderId="71" xfId="8" applyNumberFormat="1" applyFont="1" applyFill="1" applyBorder="1" applyAlignment="1">
      <alignment horizontal="right"/>
    </xf>
    <xf numFmtId="175" fontId="8" fillId="9" borderId="71" xfId="8" applyNumberFormat="1" applyFont="1" applyFill="1" applyBorder="1" applyAlignment="1">
      <alignment horizontal="right"/>
    </xf>
    <xf numFmtId="175" fontId="8" fillId="9" borderId="74" xfId="8" applyNumberFormat="1" applyFont="1" applyFill="1" applyBorder="1" applyAlignment="1">
      <alignment horizontal="right"/>
    </xf>
    <xf numFmtId="177" fontId="8" fillId="9" borderId="74" xfId="8" applyNumberFormat="1" applyFont="1" applyFill="1" applyBorder="1" applyAlignment="1">
      <alignment horizontal="right"/>
    </xf>
    <xf numFmtId="190" fontId="8" fillId="9" borderId="74" xfId="8" applyNumberFormat="1" applyFont="1" applyFill="1" applyBorder="1" applyAlignment="1">
      <alignment horizontal="right"/>
    </xf>
    <xf numFmtId="170" fontId="9" fillId="2" borderId="74" xfId="8" applyNumberFormat="1" applyFont="1" applyFill="1" applyBorder="1" applyAlignment="1">
      <alignment horizontal="right"/>
    </xf>
    <xf numFmtId="3" fontId="9" fillId="2" borderId="67" xfId="8" applyNumberFormat="1" applyFont="1" applyFill="1" applyBorder="1" applyAlignment="1">
      <alignment horizontal="right"/>
    </xf>
    <xf numFmtId="164" fontId="9" fillId="2" borderId="67" xfId="8" applyNumberFormat="1" applyFont="1" applyFill="1" applyBorder="1" applyAlignment="1">
      <alignment horizontal="right"/>
    </xf>
    <xf numFmtId="186" fontId="9" fillId="2" borderId="67" xfId="8" applyNumberFormat="1" applyFont="1" applyFill="1" applyBorder="1" applyAlignment="1">
      <alignment horizontal="right"/>
    </xf>
    <xf numFmtId="170" fontId="9" fillId="2" borderId="71" xfId="8" applyNumberFormat="1" applyFont="1" applyFill="1" applyBorder="1" applyAlignment="1">
      <alignment horizontal="right"/>
    </xf>
    <xf numFmtId="177" fontId="9" fillId="2" borderId="67" xfId="8" applyNumberFormat="1" applyFont="1" applyFill="1" applyBorder="1" applyAlignment="1">
      <alignment horizontal="right"/>
    </xf>
    <xf numFmtId="185" fontId="9" fillId="2" borderId="67" xfId="8" applyNumberFormat="1" applyFont="1" applyFill="1" applyBorder="1" applyAlignment="1">
      <alignment horizontal="right"/>
    </xf>
    <xf numFmtId="175" fontId="9" fillId="2" borderId="74" xfId="8" applyNumberFormat="1" applyFont="1" applyFill="1" applyBorder="1" applyAlignment="1">
      <alignment horizontal="right"/>
    </xf>
    <xf numFmtId="179" fontId="9" fillId="2" borderId="37" xfId="8" applyNumberFormat="1" applyFont="1" applyFill="1" applyBorder="1" applyAlignment="1" applyProtection="1">
      <alignment vertical="center"/>
      <protection locked="0"/>
    </xf>
    <xf numFmtId="49" fontId="8" fillId="2" borderId="74" xfId="8" applyNumberFormat="1" applyFont="1" applyFill="1" applyBorder="1" applyAlignment="1">
      <alignment horizontal="left" vertical="center" wrapText="1"/>
    </xf>
    <xf numFmtId="179" fontId="8" fillId="2" borderId="71" xfId="8" applyNumberFormat="1" applyFont="1" applyFill="1" applyBorder="1" applyAlignment="1">
      <alignment horizontal="right" vertical="center" wrapText="1"/>
    </xf>
    <xf numFmtId="178" fontId="8" fillId="2" borderId="71" xfId="8" applyNumberFormat="1" applyFont="1" applyFill="1" applyBorder="1" applyAlignment="1">
      <alignment horizontal="right" vertical="center" wrapText="1"/>
    </xf>
    <xf numFmtId="183" fontId="8" fillId="2" borderId="71" xfId="8" applyNumberFormat="1" applyFont="1" applyFill="1" applyBorder="1" applyAlignment="1">
      <alignment horizontal="right" vertical="center" wrapText="1"/>
    </xf>
    <xf numFmtId="49" fontId="8" fillId="2" borderId="71" xfId="8" applyNumberFormat="1" applyFont="1" applyFill="1" applyBorder="1" applyAlignment="1">
      <alignment horizontal="left" vertical="center" wrapText="1"/>
    </xf>
    <xf numFmtId="188" fontId="13" fillId="0" borderId="67" xfId="12" applyNumberFormat="1" applyFont="1" applyFill="1" applyBorder="1" applyAlignment="1">
      <alignment horizontal="center" vertical="top"/>
    </xf>
    <xf numFmtId="1" fontId="8" fillId="2" borderId="74" xfId="11" applyNumberFormat="1" applyFont="1" applyFill="1" applyBorder="1" applyAlignment="1">
      <alignment horizontal="right"/>
    </xf>
    <xf numFmtId="3" fontId="10" fillId="0" borderId="37" xfId="11" applyNumberFormat="1" applyFont="1" applyFill="1" applyBorder="1" applyAlignment="1" applyProtection="1">
      <alignment horizontal="right" vertical="center" wrapText="1"/>
      <protection locked="0"/>
    </xf>
    <xf numFmtId="164" fontId="9" fillId="2" borderId="74" xfId="8" applyNumberFormat="1" applyFont="1" applyFill="1" applyBorder="1" applyAlignment="1">
      <alignment horizontal="right"/>
    </xf>
    <xf numFmtId="3" fontId="10" fillId="0" borderId="67" xfId="11" applyNumberFormat="1" applyFont="1" applyFill="1" applyBorder="1" applyAlignment="1">
      <alignment horizontal="right" vertical="center" wrapText="1"/>
    </xf>
    <xf numFmtId="167" fontId="9" fillId="0" borderId="67" xfId="11" applyNumberFormat="1" applyFont="1" applyFill="1" applyBorder="1" applyAlignment="1">
      <alignment horizontal="right" vertical="center" wrapText="1"/>
    </xf>
    <xf numFmtId="164" fontId="9" fillId="2" borderId="71" xfId="8" applyNumberFormat="1" applyFont="1" applyFill="1" applyBorder="1" applyAlignment="1">
      <alignment horizontal="right"/>
    </xf>
    <xf numFmtId="1" fontId="9" fillId="0" borderId="67" xfId="15" applyNumberFormat="1" applyFont="1" applyFill="1" applyBorder="1" applyAlignment="1" applyProtection="1">
      <alignment horizontal="right" vertical="center" wrapText="1"/>
    </xf>
    <xf numFmtId="3" fontId="9" fillId="0" borderId="67" xfId="15" applyNumberFormat="1" applyFont="1" applyFill="1" applyBorder="1" applyAlignment="1" applyProtection="1">
      <alignment horizontal="right" vertical="center" wrapText="1"/>
    </xf>
    <xf numFmtId="0" fontId="8" fillId="2" borderId="74" xfId="8" applyFont="1" applyFill="1" applyBorder="1" applyAlignment="1">
      <alignment horizontal="center" vertical="center" wrapText="1"/>
    </xf>
    <xf numFmtId="49" fontId="8" fillId="2" borderId="74" xfId="8" applyNumberFormat="1" applyFont="1" applyFill="1" applyBorder="1" applyAlignment="1">
      <alignment horizontal="center" vertical="center"/>
    </xf>
    <xf numFmtId="49" fontId="8" fillId="2" borderId="74" xfId="8" applyNumberFormat="1" applyFont="1" applyFill="1" applyBorder="1" applyAlignment="1">
      <alignment horizontal="center"/>
    </xf>
    <xf numFmtId="177" fontId="8" fillId="2" borderId="71" xfId="8" applyNumberFormat="1" applyFont="1" applyFill="1" applyBorder="1" applyAlignment="1">
      <alignment horizontal="right"/>
    </xf>
    <xf numFmtId="49" fontId="8" fillId="2" borderId="74" xfId="8" applyNumberFormat="1" applyFont="1" applyFill="1" applyBorder="1" applyAlignment="1">
      <alignment vertical="center"/>
    </xf>
    <xf numFmtId="177" fontId="8" fillId="0" borderId="74" xfId="8" applyNumberFormat="1" applyFont="1" applyFill="1" applyBorder="1" applyAlignment="1">
      <alignment horizontal="right"/>
    </xf>
    <xf numFmtId="49" fontId="8" fillId="2" borderId="74" xfId="8" applyNumberFormat="1" applyFont="1" applyFill="1" applyBorder="1" applyAlignment="1">
      <alignment horizontal="left" vertical="top"/>
    </xf>
    <xf numFmtId="0" fontId="8" fillId="2" borderId="74" xfId="8" applyFont="1" applyFill="1" applyBorder="1" applyAlignment="1">
      <alignment horizontal="right" vertical="top"/>
    </xf>
    <xf numFmtId="172" fontId="8" fillId="2" borderId="74" xfId="8" applyNumberFormat="1" applyFont="1" applyFill="1" applyBorder="1" applyAlignment="1">
      <alignment horizontal="right" vertical="top"/>
    </xf>
    <xf numFmtId="170" fontId="8" fillId="2" borderId="74" xfId="8" applyNumberFormat="1" applyFont="1" applyFill="1" applyBorder="1" applyAlignment="1">
      <alignment horizontal="right" vertical="top"/>
    </xf>
    <xf numFmtId="164" fontId="8" fillId="2" borderId="74" xfId="8" applyNumberFormat="1" applyFont="1" applyFill="1" applyBorder="1" applyAlignment="1">
      <alignment horizontal="right" vertical="top"/>
    </xf>
    <xf numFmtId="49" fontId="8" fillId="2" borderId="71" xfId="8" applyNumberFormat="1" applyFont="1" applyFill="1" applyBorder="1" applyAlignment="1">
      <alignment horizontal="left" vertical="top"/>
    </xf>
    <xf numFmtId="49" fontId="8" fillId="2" borderId="74" xfId="8" applyNumberFormat="1" applyFont="1" applyFill="1" applyBorder="1" applyAlignment="1">
      <alignment horizontal="center" wrapText="1"/>
    </xf>
    <xf numFmtId="0" fontId="8" fillId="2" borderId="74" xfId="8" applyFont="1" applyFill="1" applyBorder="1" applyAlignment="1">
      <alignment horizontal="right"/>
    </xf>
    <xf numFmtId="172" fontId="8" fillId="2" borderId="74" xfId="8" applyNumberFormat="1" applyFont="1" applyFill="1" applyBorder="1" applyAlignment="1">
      <alignment horizontal="right"/>
    </xf>
    <xf numFmtId="191" fontId="8" fillId="2" borderId="74" xfId="8" applyNumberFormat="1" applyFont="1" applyFill="1" applyBorder="1" applyAlignment="1">
      <alignment horizontal="right"/>
    </xf>
    <xf numFmtId="178" fontId="8" fillId="2" borderId="74" xfId="8" applyNumberFormat="1" applyFont="1" applyFill="1" applyBorder="1" applyAlignment="1">
      <alignment horizontal="right"/>
    </xf>
    <xf numFmtId="178" fontId="8" fillId="2" borderId="71" xfId="8" applyNumberFormat="1" applyFont="1" applyFill="1" applyBorder="1" applyAlignment="1">
      <alignment horizontal="right"/>
    </xf>
    <xf numFmtId="178" fontId="8" fillId="2" borderId="67" xfId="8" applyNumberFormat="1" applyFont="1" applyFill="1" applyBorder="1" applyAlignment="1">
      <alignment horizontal="right"/>
    </xf>
    <xf numFmtId="167" fontId="8" fillId="9" borderId="74" xfId="1" applyNumberFormat="1" applyFont="1" applyFill="1" applyBorder="1" applyAlignment="1">
      <alignment horizontal="right"/>
    </xf>
    <xf numFmtId="170" fontId="9" fillId="2" borderId="82" xfId="8" applyNumberFormat="1" applyFont="1" applyFill="1" applyBorder="1" applyAlignment="1">
      <alignment horizontal="right"/>
    </xf>
    <xf numFmtId="164" fontId="9" fillId="2" borderId="82" xfId="8" applyNumberFormat="1" applyFont="1" applyFill="1" applyBorder="1" applyAlignment="1">
      <alignment horizontal="right"/>
    </xf>
    <xf numFmtId="172" fontId="9" fillId="2" borderId="82" xfId="8" applyNumberFormat="1" applyFont="1" applyFill="1" applyBorder="1" applyAlignment="1">
      <alignment horizontal="right"/>
    </xf>
    <xf numFmtId="49" fontId="8" fillId="2" borderId="80" xfId="8" applyNumberFormat="1" applyFont="1" applyFill="1" applyBorder="1" applyAlignment="1">
      <alignment horizontal="center"/>
    </xf>
    <xf numFmtId="49" fontId="8" fillId="0" borderId="80" xfId="8" applyNumberFormat="1" applyFont="1" applyFill="1" applyBorder="1" applyAlignment="1">
      <alignment horizontal="center" vertical="center"/>
    </xf>
    <xf numFmtId="49" fontId="8" fillId="0" borderId="74" xfId="8" applyNumberFormat="1" applyFont="1" applyFill="1" applyBorder="1" applyAlignment="1">
      <alignment horizontal="center" vertical="center"/>
    </xf>
    <xf numFmtId="3" fontId="8" fillId="0" borderId="42" xfId="17" applyNumberFormat="1" applyFont="1" applyFill="1" applyBorder="1" applyAlignment="1">
      <alignment horizontal="right"/>
    </xf>
    <xf numFmtId="3" fontId="8" fillId="0" borderId="71" xfId="8" applyNumberFormat="1" applyFont="1" applyFill="1" applyBorder="1" applyAlignment="1">
      <alignment horizontal="right"/>
    </xf>
    <xf numFmtId="203" fontId="8" fillId="2" borderId="74" xfId="8" applyNumberFormat="1" applyFont="1" applyFill="1" applyBorder="1" applyAlignment="1">
      <alignment horizontal="right"/>
    </xf>
    <xf numFmtId="179" fontId="12" fillId="0" borderId="0" xfId="8" applyNumberFormat="1" applyFont="1" applyFill="1" applyBorder="1" applyAlignment="1"/>
    <xf numFmtId="17" fontId="50" fillId="4" borderId="37" xfId="8" applyNumberFormat="1" applyFont="1" applyFill="1" applyBorder="1" applyAlignment="1">
      <alignment horizontal="left" vertical="center"/>
    </xf>
    <xf numFmtId="3" fontId="26" fillId="0" borderId="84" xfId="24" applyNumberFormat="1" applyFont="1" applyFill="1" applyBorder="1" applyAlignment="1">
      <alignment horizontal="right" vertical="top"/>
    </xf>
    <xf numFmtId="3" fontId="26" fillId="0" borderId="84" xfId="1" applyNumberFormat="1" applyFont="1" applyFill="1" applyBorder="1" applyAlignment="1">
      <alignment horizontal="right" vertical="top"/>
    </xf>
    <xf numFmtId="3" fontId="26" fillId="0" borderId="84" xfId="24" applyNumberFormat="1" applyFont="1" applyFill="1" applyBorder="1" applyAlignment="1">
      <alignment vertical="top"/>
    </xf>
    <xf numFmtId="3" fontId="27" fillId="0" borderId="84" xfId="1" applyNumberFormat="1" applyFont="1" applyFill="1" applyBorder="1" applyAlignment="1"/>
    <xf numFmtId="3" fontId="27" fillId="0" borderId="84" xfId="30" applyNumberFormat="1" applyFont="1" applyFill="1" applyBorder="1" applyAlignment="1"/>
    <xf numFmtId="43" fontId="27" fillId="0" borderId="84" xfId="7" applyFont="1" applyFill="1" applyBorder="1" applyAlignment="1"/>
    <xf numFmtId="3" fontId="7" fillId="0" borderId="84" xfId="24" applyNumberFormat="1" applyFont="1" applyFill="1" applyBorder="1" applyAlignment="1">
      <alignment horizontal="right" vertical="top"/>
    </xf>
    <xf numFmtId="3" fontId="7" fillId="0" borderId="84" xfId="24" applyNumberFormat="1" applyFont="1" applyFill="1" applyBorder="1" applyAlignment="1">
      <alignment vertical="top"/>
    </xf>
    <xf numFmtId="49" fontId="8" fillId="2" borderId="0" xfId="8" applyNumberFormat="1" applyFont="1" applyFill="1" applyAlignment="1">
      <alignment horizontal="left"/>
    </xf>
    <xf numFmtId="3" fontId="83" fillId="0" borderId="37" xfId="0" applyNumberFormat="1" applyFont="1" applyFill="1" applyBorder="1" applyAlignment="1">
      <alignment horizontal="right"/>
    </xf>
    <xf numFmtId="3" fontId="89" fillId="0" borderId="37" xfId="0" applyNumberFormat="1" applyFont="1" applyFill="1" applyBorder="1" applyAlignment="1">
      <alignment horizontal="right" vertical="center" wrapText="1"/>
    </xf>
    <xf numFmtId="0" fontId="12" fillId="0" borderId="86" xfId="0" applyFont="1" applyFill="1" applyBorder="1" applyAlignment="1">
      <alignment horizontal="left"/>
    </xf>
    <xf numFmtId="0" fontId="12" fillId="0" borderId="87" xfId="0" applyFont="1" applyFill="1" applyBorder="1" applyAlignment="1">
      <alignment horizontal="left"/>
    </xf>
    <xf numFmtId="0" fontId="22" fillId="0" borderId="85" xfId="0" applyFont="1" applyFill="1" applyBorder="1" applyAlignment="1">
      <alignment horizontal="left" vertical="top"/>
    </xf>
    <xf numFmtId="1" fontId="11" fillId="0" borderId="37" xfId="0" applyNumberFormat="1" applyFont="1" applyFill="1" applyBorder="1" applyAlignment="1">
      <alignment wrapText="1"/>
    </xf>
    <xf numFmtId="3" fontId="11" fillId="0" borderId="37" xfId="0" applyNumberFormat="1" applyFont="1" applyFill="1" applyBorder="1" applyAlignment="1">
      <alignment wrapText="1"/>
    </xf>
    <xf numFmtId="0" fontId="11" fillId="0" borderId="37" xfId="0" applyFont="1" applyFill="1" applyBorder="1" applyAlignment="1">
      <alignment wrapText="1"/>
    </xf>
    <xf numFmtId="3" fontId="11" fillId="0" borderId="37" xfId="0" applyNumberFormat="1" applyFont="1" applyFill="1" applyBorder="1" applyAlignment="1"/>
    <xf numFmtId="3" fontId="19" fillId="0" borderId="37" xfId="0" applyNumberFormat="1" applyFont="1" applyFill="1" applyBorder="1" applyAlignment="1">
      <alignment horizontal="right" wrapText="1"/>
    </xf>
    <xf numFmtId="196" fontId="11" fillId="0" borderId="37" xfId="30" applyNumberFormat="1" applyFont="1" applyFill="1" applyBorder="1" applyAlignment="1">
      <alignment horizontal="right"/>
    </xf>
    <xf numFmtId="0" fontId="90" fillId="0" borderId="37" xfId="0" applyFont="1" applyBorder="1" applyAlignment="1">
      <alignment horizontal="left"/>
    </xf>
    <xf numFmtId="3" fontId="90" fillId="0" borderId="37" xfId="0" applyNumberFormat="1" applyFont="1" applyBorder="1" applyAlignment="1">
      <alignment horizontal="right"/>
    </xf>
    <xf numFmtId="0" fontId="11" fillId="0" borderId="37" xfId="0" applyFont="1" applyBorder="1" applyAlignment="1"/>
    <xf numFmtId="0" fontId="11" fillId="0" borderId="0" xfId="0" applyFont="1" applyFill="1" applyAlignment="1">
      <alignment horizontal="center"/>
    </xf>
    <xf numFmtId="43" fontId="11" fillId="0" borderId="82" xfId="1" applyFont="1" applyFill="1" applyBorder="1" applyAlignment="1">
      <alignment horizontal="right" vertical="center" wrapText="1"/>
    </xf>
    <xf numFmtId="2" fontId="11" fillId="0" borderId="82" xfId="0" applyNumberFormat="1" applyFont="1" applyBorder="1"/>
    <xf numFmtId="2" fontId="11" fillId="0" borderId="10" xfId="0" applyNumberFormat="1" applyFont="1" applyBorder="1"/>
    <xf numFmtId="3" fontId="9" fillId="0" borderId="82" xfId="8" applyNumberFormat="1" applyFont="1" applyFill="1" applyBorder="1" applyAlignment="1">
      <alignment horizontal="right"/>
    </xf>
    <xf numFmtId="3" fontId="9" fillId="0" borderId="23" xfId="8" applyNumberFormat="1" applyFont="1" applyFill="1" applyBorder="1" applyAlignment="1">
      <alignment horizontal="right"/>
    </xf>
    <xf numFmtId="0" fontId="11" fillId="0" borderId="4" xfId="5" applyFont="1" applyFill="1" applyBorder="1"/>
    <xf numFmtId="1" fontId="11" fillId="0" borderId="4" xfId="5" applyNumberFormat="1" applyFont="1" applyFill="1" applyBorder="1"/>
    <xf numFmtId="177" fontId="8" fillId="2" borderId="88" xfId="8" applyNumberFormat="1" applyFont="1" applyFill="1" applyBorder="1" applyAlignment="1">
      <alignment horizontal="right"/>
    </xf>
    <xf numFmtId="179" fontId="8" fillId="2" borderId="88" xfId="8" applyNumberFormat="1" applyFont="1" applyFill="1" applyBorder="1" applyAlignment="1">
      <alignment horizontal="right"/>
    </xf>
    <xf numFmtId="164" fontId="8" fillId="0" borderId="89" xfId="8" applyNumberFormat="1" applyFont="1" applyFill="1" applyBorder="1" applyAlignment="1">
      <alignment horizontal="right"/>
    </xf>
    <xf numFmtId="175" fontId="9" fillId="2" borderId="88" xfId="8" applyNumberFormat="1" applyFont="1" applyFill="1" applyBorder="1" applyAlignment="1">
      <alignment horizontal="right"/>
    </xf>
    <xf numFmtId="177" fontId="8" fillId="2" borderId="90" xfId="8" applyNumberFormat="1" applyFont="1" applyFill="1" applyBorder="1" applyAlignment="1">
      <alignment horizontal="right"/>
    </xf>
    <xf numFmtId="177" fontId="8" fillId="9" borderId="89" xfId="8" applyNumberFormat="1" applyFont="1" applyFill="1" applyBorder="1" applyAlignment="1">
      <alignment horizontal="right"/>
    </xf>
    <xf numFmtId="177" fontId="8" fillId="2" borderId="89" xfId="8" applyNumberFormat="1" applyFont="1" applyFill="1" applyBorder="1" applyAlignment="1">
      <alignment horizontal="right"/>
    </xf>
    <xf numFmtId="49" fontId="8" fillId="2" borderId="88" xfId="8" applyNumberFormat="1" applyFont="1" applyFill="1" applyBorder="1" applyAlignment="1">
      <alignment horizontal="center" vertical="center" wrapText="1"/>
    </xf>
    <xf numFmtId="0" fontId="8" fillId="2" borderId="88" xfId="8" applyFont="1" applyFill="1" applyBorder="1" applyAlignment="1">
      <alignment horizontal="center" vertical="center" wrapText="1"/>
    </xf>
    <xf numFmtId="49" fontId="8" fillId="2" borderId="89" xfId="8" applyNumberFormat="1" applyFont="1" applyFill="1" applyBorder="1" applyAlignment="1">
      <alignment horizontal="left"/>
    </xf>
    <xf numFmtId="164" fontId="8" fillId="2" borderId="88" xfId="8" applyNumberFormat="1" applyFont="1" applyFill="1" applyBorder="1" applyAlignment="1">
      <alignment horizontal="right"/>
    </xf>
    <xf numFmtId="170" fontId="8" fillId="2" borderId="88" xfId="8" applyNumberFormat="1" applyFont="1" applyFill="1" applyBorder="1" applyAlignment="1">
      <alignment horizontal="right"/>
    </xf>
    <xf numFmtId="3" fontId="8" fillId="0" borderId="90" xfId="8" applyNumberFormat="1" applyFont="1" applyFill="1" applyBorder="1" applyAlignment="1">
      <alignment horizontal="right"/>
    </xf>
    <xf numFmtId="164" fontId="8" fillId="9" borderId="89" xfId="8" applyNumberFormat="1" applyFont="1" applyFill="1" applyBorder="1" applyAlignment="1">
      <alignment horizontal="right"/>
    </xf>
    <xf numFmtId="3" fontId="26" fillId="0" borderId="37" xfId="30" applyNumberFormat="1" applyFont="1" applyFill="1" applyBorder="1" applyAlignment="1">
      <alignment horizontal="right" vertical="top"/>
    </xf>
    <xf numFmtId="198" fontId="61" fillId="3" borderId="37" xfId="0" quotePrefix="1" applyNumberFormat="1" applyFont="1" applyFill="1" applyBorder="1" applyAlignment="1">
      <alignment horizontal="center" vertical="top"/>
    </xf>
    <xf numFmtId="167" fontId="62" fillId="3" borderId="37" xfId="7" applyNumberFormat="1" applyFont="1" applyFill="1" applyBorder="1" applyAlignment="1">
      <alignment horizontal="right" vertical="top"/>
    </xf>
    <xf numFmtId="3" fontId="50" fillId="3" borderId="37" xfId="7" applyNumberFormat="1" applyFont="1" applyFill="1" applyBorder="1" applyAlignment="1">
      <alignment horizontal="right" vertical="top"/>
    </xf>
    <xf numFmtId="196" fontId="62" fillId="3" borderId="37" xfId="0" applyNumberFormat="1" applyFont="1" applyFill="1" applyBorder="1" applyAlignment="1">
      <alignment horizontal="left" vertical="top"/>
    </xf>
    <xf numFmtId="3" fontId="63" fillId="9" borderId="37" xfId="7" applyNumberFormat="1" applyFont="1" applyFill="1" applyBorder="1" applyAlignment="1">
      <alignment horizontal="right" vertical="top"/>
    </xf>
    <xf numFmtId="167" fontId="63" fillId="9" borderId="37" xfId="7" applyNumberFormat="1" applyFont="1" applyFill="1" applyBorder="1" applyAlignment="1">
      <alignment horizontal="right" vertical="top"/>
    </xf>
    <xf numFmtId="3" fontId="61" fillId="3" borderId="37" xfId="7" quotePrefix="1" applyNumberFormat="1" applyFont="1" applyFill="1" applyBorder="1" applyAlignment="1">
      <alignment horizontal="center" vertical="top"/>
    </xf>
    <xf numFmtId="167" fontId="62" fillId="0" borderId="37" xfId="7" applyNumberFormat="1" applyFont="1" applyFill="1" applyBorder="1" applyAlignment="1">
      <alignment horizontal="right" vertical="top"/>
    </xf>
    <xf numFmtId="1" fontId="62" fillId="3" borderId="37" xfId="7" applyNumberFormat="1" applyFont="1" applyFill="1" applyBorder="1" applyAlignment="1">
      <alignment horizontal="right" vertical="top"/>
    </xf>
    <xf numFmtId="3" fontId="27" fillId="3" borderId="37" xfId="7" applyNumberFormat="1" applyFont="1" applyFill="1" applyBorder="1" applyAlignment="1">
      <alignment horizontal="right" vertical="top"/>
    </xf>
    <xf numFmtId="196" fontId="62" fillId="3" borderId="37" xfId="0" applyNumberFormat="1" applyFont="1" applyFill="1" applyBorder="1" applyAlignment="1">
      <alignment horizontal="right" vertical="top"/>
    </xf>
    <xf numFmtId="3" fontId="61" fillId="9" borderId="37" xfId="7" applyNumberFormat="1" applyFont="1" applyFill="1" applyBorder="1" applyAlignment="1">
      <alignment horizontal="center" vertical="top"/>
    </xf>
    <xf numFmtId="3" fontId="61" fillId="9" borderId="37" xfId="7" applyNumberFormat="1" applyFont="1" applyFill="1" applyBorder="1" applyAlignment="1">
      <alignment horizontal="right" vertical="top"/>
    </xf>
    <xf numFmtId="196" fontId="63" fillId="9" borderId="37" xfId="7" applyNumberFormat="1" applyFont="1" applyFill="1" applyBorder="1" applyAlignment="1">
      <alignment horizontal="left" vertical="top"/>
    </xf>
    <xf numFmtId="17" fontId="40" fillId="9" borderId="37" xfId="28" applyNumberFormat="1" applyFont="1" applyFill="1" applyBorder="1" applyAlignment="1">
      <alignment horizontal="center" vertical="center" wrapText="1"/>
    </xf>
    <xf numFmtId="198" fontId="50" fillId="0" borderId="37" xfId="20" applyNumberFormat="1" applyFont="1" applyFill="1" applyBorder="1" applyAlignment="1">
      <alignment horizontal="left" vertical="top"/>
    </xf>
    <xf numFmtId="198" fontId="50" fillId="3" borderId="37" xfId="20" applyNumberFormat="1" applyFont="1" applyFill="1" applyBorder="1" applyAlignment="1">
      <alignment horizontal="left" vertical="top"/>
    </xf>
    <xf numFmtId="3" fontId="61" fillId="9" borderId="37" xfId="7" applyNumberFormat="1" applyFont="1" applyFill="1" applyBorder="1" applyAlignment="1">
      <alignment horizontal="left" vertical="top" wrapText="1"/>
    </xf>
    <xf numFmtId="3" fontId="61" fillId="9" borderId="37" xfId="7" applyNumberFormat="1" applyFont="1" applyFill="1" applyBorder="1" applyAlignment="1">
      <alignment horizontal="left" vertical="top"/>
    </xf>
    <xf numFmtId="198" fontId="50" fillId="0" borderId="37" xfId="0" applyNumberFormat="1" applyFont="1" applyFill="1" applyBorder="1" applyAlignment="1">
      <alignment horizontal="left" vertical="top"/>
    </xf>
    <xf numFmtId="198" fontId="50" fillId="3" borderId="37" xfId="0" applyNumberFormat="1" applyFont="1" applyFill="1" applyBorder="1" applyAlignment="1">
      <alignment horizontal="left" vertical="top"/>
    </xf>
    <xf numFmtId="1" fontId="62" fillId="0" borderId="37" xfId="7" applyNumberFormat="1" applyFont="1" applyFill="1" applyBorder="1" applyAlignment="1">
      <alignment horizontal="right" vertical="top"/>
    </xf>
    <xf numFmtId="198" fontId="61" fillId="0" borderId="37" xfId="20" quotePrefix="1" applyNumberFormat="1" applyFont="1" applyFill="1" applyBorder="1" applyAlignment="1">
      <alignment horizontal="center" vertical="top" wrapText="1"/>
    </xf>
    <xf numFmtId="3" fontId="50" fillId="0" borderId="37" xfId="7" applyNumberFormat="1" applyFont="1" applyFill="1" applyBorder="1" applyAlignment="1">
      <alignment horizontal="right" vertical="top"/>
    </xf>
    <xf numFmtId="1" fontId="64" fillId="3" borderId="37" xfId="7" applyNumberFormat="1" applyFont="1" applyFill="1" applyBorder="1" applyAlignment="1">
      <alignment horizontal="right" vertical="center"/>
    </xf>
    <xf numFmtId="198" fontId="50" fillId="3" borderId="37" xfId="20" applyNumberFormat="1" applyFont="1" applyFill="1" applyBorder="1" applyAlignment="1">
      <alignment horizontal="left" vertical="top" wrapText="1"/>
    </xf>
    <xf numFmtId="3" fontId="61" fillId="0" borderId="37" xfId="7" quotePrefix="1" applyNumberFormat="1" applyFont="1" applyFill="1" applyBorder="1" applyAlignment="1">
      <alignment horizontal="center" vertical="top"/>
    </xf>
    <xf numFmtId="196" fontId="61" fillId="3" borderId="37" xfId="0" quotePrefix="1" applyNumberFormat="1" applyFont="1" applyFill="1" applyBorder="1" applyAlignment="1">
      <alignment horizontal="left" vertical="top"/>
    </xf>
    <xf numFmtId="196" fontId="26" fillId="9" borderId="37" xfId="20" applyNumberFormat="1" applyFont="1" applyFill="1" applyBorder="1" applyAlignment="1">
      <alignment horizontal="center" vertical="center" wrapText="1"/>
    </xf>
    <xf numFmtId="196" fontId="40" fillId="9" borderId="37" xfId="20" applyNumberFormat="1" applyFont="1" applyFill="1" applyBorder="1" applyAlignment="1">
      <alignment horizontal="center" vertical="center" wrapText="1"/>
    </xf>
    <xf numFmtId="196" fontId="65" fillId="9" borderId="37" xfId="20" applyNumberFormat="1" applyFont="1" applyFill="1" applyBorder="1" applyAlignment="1">
      <alignment horizontal="center" vertical="center" wrapText="1"/>
    </xf>
    <xf numFmtId="167" fontId="66" fillId="9" borderId="37" xfId="7" applyNumberFormat="1" applyFont="1" applyFill="1" applyBorder="1" applyAlignment="1">
      <alignment horizontal="right" vertical="top"/>
    </xf>
    <xf numFmtId="3" fontId="67" fillId="9" borderId="37" xfId="7" applyNumberFormat="1" applyFont="1" applyFill="1" applyBorder="1" applyAlignment="1">
      <alignment horizontal="right" vertical="top"/>
    </xf>
    <xf numFmtId="196" fontId="68" fillId="9" borderId="37" xfId="0" applyNumberFormat="1" applyFont="1" applyFill="1" applyBorder="1" applyAlignment="1">
      <alignment horizontal="center" vertical="center" wrapText="1"/>
    </xf>
    <xf numFmtId="167" fontId="31" fillId="0" borderId="37" xfId="7" applyNumberFormat="1" applyFont="1" applyFill="1" applyBorder="1" applyAlignment="1">
      <alignment horizontal="right" vertical="top"/>
    </xf>
    <xf numFmtId="167" fontId="31" fillId="3" borderId="37" xfId="7" applyNumberFormat="1" applyFont="1" applyFill="1" applyBorder="1" applyAlignment="1">
      <alignment horizontal="right" vertical="top"/>
    </xf>
    <xf numFmtId="196" fontId="50" fillId="0" borderId="37" xfId="0" applyNumberFormat="1" applyFont="1" applyFill="1" applyBorder="1" applyAlignment="1">
      <alignment horizontal="right" vertical="top"/>
    </xf>
    <xf numFmtId="198" fontId="26" fillId="0" borderId="37" xfId="20" applyNumberFormat="1" applyFont="1" applyFill="1" applyBorder="1" applyAlignment="1">
      <alignment horizontal="left" vertical="top" wrapText="1"/>
    </xf>
    <xf numFmtId="198" fontId="61" fillId="9" borderId="37" xfId="7" applyNumberFormat="1" applyFont="1" applyFill="1" applyBorder="1" applyAlignment="1">
      <alignment horizontal="left" vertical="top"/>
    </xf>
    <xf numFmtId="196" fontId="65" fillId="9" borderId="37" xfId="0" applyNumberFormat="1" applyFont="1" applyFill="1" applyBorder="1" applyAlignment="1">
      <alignment horizontal="center" vertical="center" wrapText="1"/>
    </xf>
    <xf numFmtId="198" fontId="40" fillId="9" borderId="37" xfId="0" applyNumberFormat="1" applyFont="1" applyFill="1" applyBorder="1" applyAlignment="1">
      <alignment horizontal="center" vertical="center" wrapText="1"/>
    </xf>
    <xf numFmtId="0" fontId="27" fillId="3" borderId="0" xfId="0" applyFont="1" applyFill="1" applyAlignment="1">
      <alignment horizontal="left"/>
    </xf>
    <xf numFmtId="0" fontId="91" fillId="0" borderId="0" xfId="0" applyFont="1" applyFill="1"/>
    <xf numFmtId="17" fontId="72" fillId="9" borderId="37" xfId="28" applyNumberFormat="1" applyFont="1" applyFill="1" applyBorder="1" applyAlignment="1">
      <alignment horizontal="center" vertical="center" wrapText="1"/>
    </xf>
    <xf numFmtId="198" fontId="74" fillId="3" borderId="37" xfId="0" applyNumberFormat="1" applyFont="1" applyFill="1" applyBorder="1" applyAlignment="1">
      <alignment vertical="center"/>
    </xf>
    <xf numFmtId="3" fontId="74" fillId="3" borderId="37" xfId="7" applyNumberFormat="1" applyFont="1" applyFill="1" applyBorder="1" applyAlignment="1">
      <alignment vertical="center"/>
    </xf>
    <xf numFmtId="3" fontId="74" fillId="3" borderId="37" xfId="7" quotePrefix="1" applyNumberFormat="1" applyFont="1" applyFill="1" applyBorder="1" applyAlignment="1">
      <alignment horizontal="center" vertical="center"/>
    </xf>
    <xf numFmtId="3" fontId="74" fillId="3" borderId="37" xfId="7" applyNumberFormat="1" applyFont="1" applyFill="1" applyBorder="1" applyAlignment="1">
      <alignment horizontal="right" vertical="center"/>
    </xf>
    <xf numFmtId="3" fontId="74" fillId="0" borderId="37" xfId="7" applyNumberFormat="1" applyFont="1" applyFill="1" applyBorder="1" applyAlignment="1">
      <alignment horizontal="right" vertical="center"/>
    </xf>
    <xf numFmtId="3" fontId="74" fillId="3" borderId="37" xfId="0" applyNumberFormat="1" applyFont="1" applyFill="1" applyBorder="1" applyAlignment="1">
      <alignment horizontal="right" vertical="center"/>
    </xf>
    <xf numFmtId="3" fontId="64" fillId="3" borderId="37" xfId="7" applyNumberFormat="1" applyFont="1" applyFill="1" applyBorder="1" applyAlignment="1">
      <alignment vertical="center"/>
    </xf>
    <xf numFmtId="3" fontId="64" fillId="3" borderId="37" xfId="7" quotePrefix="1" applyNumberFormat="1" applyFont="1" applyFill="1" applyBorder="1" applyAlignment="1">
      <alignment horizontal="center" vertical="center"/>
    </xf>
    <xf numFmtId="198" fontId="74" fillId="0" borderId="37" xfId="0" applyNumberFormat="1" applyFont="1" applyFill="1" applyBorder="1" applyAlignment="1">
      <alignment vertical="center"/>
    </xf>
    <xf numFmtId="3" fontId="74" fillId="0" borderId="37" xfId="0" applyNumberFormat="1" applyFont="1" applyFill="1" applyBorder="1" applyAlignment="1">
      <alignment horizontal="right" vertical="top"/>
    </xf>
    <xf numFmtId="3" fontId="75" fillId="9" borderId="37" xfId="7" applyNumberFormat="1" applyFont="1" applyFill="1" applyBorder="1" applyAlignment="1">
      <alignment vertical="center"/>
    </xf>
    <xf numFmtId="3" fontId="75" fillId="9" borderId="37" xfId="7" applyNumberFormat="1" applyFont="1" applyFill="1" applyBorder="1" applyAlignment="1">
      <alignment horizontal="right" vertical="center"/>
    </xf>
    <xf numFmtId="186" fontId="75" fillId="9" borderId="37" xfId="7" applyNumberFormat="1" applyFont="1" applyFill="1" applyBorder="1" applyAlignment="1">
      <alignment horizontal="right" vertical="center"/>
    </xf>
    <xf numFmtId="186" fontId="74" fillId="3" borderId="37" xfId="7" applyNumberFormat="1" applyFont="1" applyFill="1" applyBorder="1" applyAlignment="1">
      <alignment horizontal="right" vertical="center"/>
    </xf>
    <xf numFmtId="4" fontId="75" fillId="9" borderId="37" xfId="7" applyNumberFormat="1" applyFont="1" applyFill="1" applyBorder="1" applyAlignment="1">
      <alignment horizontal="right" vertical="center"/>
    </xf>
    <xf numFmtId="3" fontId="74" fillId="0" borderId="37" xfId="7" applyNumberFormat="1" applyFont="1" applyFill="1" applyBorder="1" applyAlignment="1">
      <alignment vertical="center"/>
    </xf>
    <xf numFmtId="3" fontId="74" fillId="3" borderId="37" xfId="29" quotePrefix="1" applyNumberFormat="1" applyFont="1" applyFill="1" applyBorder="1" applyAlignment="1">
      <alignment horizontal="center" vertical="center"/>
    </xf>
    <xf numFmtId="186" fontId="75" fillId="9" borderId="37" xfId="7" applyNumberFormat="1" applyFont="1" applyFill="1" applyBorder="1" applyAlignment="1">
      <alignment horizontal="center" vertical="center"/>
    </xf>
    <xf numFmtId="3" fontId="75" fillId="9" borderId="37" xfId="7" applyNumberFormat="1" applyFont="1" applyFill="1" applyBorder="1" applyAlignment="1">
      <alignment horizontal="center" vertical="center" wrapText="1"/>
    </xf>
    <xf numFmtId="186" fontId="74" fillId="0" borderId="37" xfId="7" applyNumberFormat="1" applyFont="1" applyFill="1" applyBorder="1" applyAlignment="1">
      <alignment horizontal="right" vertical="center"/>
    </xf>
    <xf numFmtId="3" fontId="75" fillId="9" borderId="37" xfId="7" applyNumberFormat="1" applyFont="1" applyFill="1" applyBorder="1" applyAlignment="1">
      <alignment horizontal="center" vertical="center"/>
    </xf>
    <xf numFmtId="3" fontId="50" fillId="3" borderId="37" xfId="0" applyNumberFormat="1" applyFont="1" applyFill="1" applyBorder="1" applyAlignment="1">
      <alignment horizontal="right" vertical="top"/>
    </xf>
    <xf numFmtId="3" fontId="50" fillId="0" borderId="37" xfId="0" applyNumberFormat="1" applyFont="1" applyFill="1" applyBorder="1" applyAlignment="1">
      <alignment horizontal="center" vertical="top"/>
    </xf>
    <xf numFmtId="198" fontId="61" fillId="9" borderId="37" xfId="0" applyNumberFormat="1" applyFont="1" applyFill="1" applyBorder="1" applyAlignment="1">
      <alignment horizontal="left" vertical="top"/>
    </xf>
    <xf numFmtId="3" fontId="61" fillId="9" borderId="37" xfId="0" applyNumberFormat="1" applyFont="1" applyFill="1" applyBorder="1" applyAlignment="1">
      <alignment horizontal="right" vertical="top"/>
    </xf>
    <xf numFmtId="3" fontId="50" fillId="3" borderId="37" xfId="30" applyNumberFormat="1" applyFont="1" applyFill="1" applyBorder="1" applyAlignment="1">
      <alignment horizontal="left" vertical="top"/>
    </xf>
    <xf numFmtId="198" fontId="50" fillId="0" borderId="37" xfId="20" applyNumberFormat="1" applyFont="1" applyFill="1" applyBorder="1" applyAlignment="1">
      <alignment horizontal="left" vertical="top" wrapText="1"/>
    </xf>
    <xf numFmtId="173" fontId="50" fillId="9" borderId="37" xfId="20" applyFont="1" applyFill="1" applyBorder="1" applyAlignment="1">
      <alignment horizontal="left" vertical="top" wrapText="1"/>
    </xf>
    <xf numFmtId="198" fontId="50" fillId="9" borderId="37" xfId="0" applyNumberFormat="1" applyFont="1" applyFill="1" applyBorder="1" applyAlignment="1">
      <alignment horizontal="left" vertical="top"/>
    </xf>
    <xf numFmtId="3" fontId="50" fillId="9" borderId="37" xfId="0" applyNumberFormat="1" applyFont="1" applyFill="1" applyBorder="1" applyAlignment="1">
      <alignment horizontal="right" vertical="top"/>
    </xf>
    <xf numFmtId="3" fontId="50" fillId="3" borderId="37" xfId="30" applyNumberFormat="1" applyFont="1" applyFill="1" applyBorder="1" applyAlignment="1">
      <alignment horizontal="right" vertical="top"/>
    </xf>
    <xf numFmtId="173" fontId="50" fillId="9" borderId="37" xfId="20" applyFont="1" applyFill="1" applyBorder="1" applyAlignment="1">
      <alignment horizontal="left" vertical="top"/>
    </xf>
    <xf numFmtId="198" fontId="50" fillId="3" borderId="37" xfId="0" applyNumberFormat="1" applyFont="1" applyFill="1" applyBorder="1" applyAlignment="1">
      <alignment horizontal="left" vertical="top" wrapText="1"/>
    </xf>
    <xf numFmtId="4" fontId="50" fillId="3" borderId="37" xfId="0" applyNumberFormat="1" applyFont="1" applyFill="1" applyBorder="1" applyAlignment="1">
      <alignment horizontal="right" vertical="top"/>
    </xf>
    <xf numFmtId="0" fontId="50" fillId="9" borderId="37" xfId="0" applyFont="1" applyFill="1" applyBorder="1" applyAlignment="1">
      <alignment horizontal="left" vertical="top"/>
    </xf>
    <xf numFmtId="173" fontId="50" fillId="3" borderId="37" xfId="20" applyFont="1" applyFill="1" applyBorder="1" applyAlignment="1">
      <alignment horizontal="center" vertical="center"/>
    </xf>
    <xf numFmtId="173" fontId="50" fillId="3" borderId="37" xfId="20" applyFont="1" applyFill="1" applyBorder="1" applyAlignment="1">
      <alignment horizontal="right" vertical="center"/>
    </xf>
    <xf numFmtId="204" fontId="59" fillId="0" borderId="0" xfId="0" applyNumberFormat="1" applyFont="1" applyFill="1"/>
    <xf numFmtId="205" fontId="59" fillId="0" borderId="0" xfId="0" applyNumberFormat="1" applyFont="1" applyFill="1"/>
    <xf numFmtId="204" fontId="59" fillId="0" borderId="0" xfId="0" applyNumberFormat="1" applyFont="1" applyFill="1" applyAlignment="1">
      <alignment horizontal="right"/>
    </xf>
    <xf numFmtId="0" fontId="59" fillId="12" borderId="0" xfId="0" applyFont="1" applyFill="1"/>
    <xf numFmtId="167" fontId="79" fillId="0" borderId="0" xfId="1" applyNumberFormat="1" applyFont="1" applyBorder="1" applyAlignment="1">
      <alignment vertical="center"/>
    </xf>
    <xf numFmtId="0" fontId="11" fillId="3" borderId="0" xfId="0" applyFont="1" applyFill="1" applyAlignment="1"/>
    <xf numFmtId="49" fontId="8" fillId="2" borderId="47" xfId="0" applyNumberFormat="1" applyFont="1" applyFill="1" applyBorder="1" applyAlignment="1">
      <alignment horizontal="center" vertical="center" wrapText="1"/>
    </xf>
    <xf numFmtId="49" fontId="8" fillId="2" borderId="51" xfId="0" applyNumberFormat="1" applyFont="1" applyFill="1" applyBorder="1" applyAlignment="1">
      <alignment horizontal="center" vertical="center" wrapText="1"/>
    </xf>
    <xf numFmtId="49" fontId="8" fillId="3" borderId="51" xfId="0" applyNumberFormat="1" applyFont="1" applyFill="1" applyBorder="1" applyAlignment="1">
      <alignment horizontal="left" vertical="top"/>
    </xf>
    <xf numFmtId="3" fontId="19" fillId="10" borderId="44" xfId="1" applyNumberFormat="1" applyFont="1" applyFill="1" applyBorder="1" applyAlignment="1">
      <alignment horizontal="center"/>
    </xf>
    <xf numFmtId="4" fontId="19" fillId="10" borderId="44" xfId="2" applyNumberFormat="1" applyFont="1" applyFill="1" applyBorder="1" applyAlignment="1">
      <alignment horizontal="center"/>
    </xf>
    <xf numFmtId="17" fontId="9" fillId="2" borderId="37" xfId="8" applyNumberFormat="1" applyFont="1" applyFill="1" applyBorder="1" applyAlignment="1">
      <alignment horizontal="left"/>
    </xf>
    <xf numFmtId="3" fontId="9" fillId="3" borderId="37" xfId="0" applyNumberFormat="1" applyFont="1" applyFill="1" applyBorder="1" applyAlignment="1">
      <alignment horizontal="center" vertical="top"/>
    </xf>
    <xf numFmtId="4" fontId="12" fillId="3" borderId="37" xfId="0" applyNumberFormat="1" applyFont="1" applyFill="1" applyBorder="1" applyAlignment="1">
      <alignment horizontal="center" vertical="top"/>
    </xf>
    <xf numFmtId="3" fontId="9" fillId="3" borderId="84" xfId="0" applyNumberFormat="1" applyFont="1" applyFill="1" applyBorder="1" applyAlignment="1">
      <alignment horizontal="center" vertical="top"/>
    </xf>
    <xf numFmtId="4" fontId="12" fillId="3" borderId="84" xfId="0" applyNumberFormat="1" applyFont="1" applyFill="1" applyBorder="1" applyAlignment="1">
      <alignment horizontal="center" vertical="top"/>
    </xf>
    <xf numFmtId="49" fontId="8" fillId="11" borderId="51" xfId="0" applyNumberFormat="1" applyFont="1" applyFill="1" applyBorder="1" applyAlignment="1">
      <alignment horizontal="left" vertical="top"/>
    </xf>
    <xf numFmtId="3" fontId="8" fillId="11" borderId="37" xfId="0" applyNumberFormat="1" applyFont="1" applyFill="1" applyBorder="1" applyAlignment="1">
      <alignment horizontal="center" vertical="top"/>
    </xf>
    <xf numFmtId="4" fontId="8" fillId="11" borderId="37" xfId="0" applyNumberFormat="1" applyFont="1" applyFill="1" applyBorder="1" applyAlignment="1">
      <alignment horizontal="center" vertical="top"/>
    </xf>
    <xf numFmtId="49" fontId="8" fillId="3" borderId="37" xfId="0" applyNumberFormat="1" applyFont="1" applyFill="1" applyBorder="1" applyAlignment="1">
      <alignment horizontal="left"/>
    </xf>
    <xf numFmtId="167" fontId="19" fillId="0" borderId="37" xfId="1" applyNumberFormat="1" applyFont="1" applyBorder="1" applyAlignment="1">
      <alignment horizontal="right" wrapText="1"/>
    </xf>
    <xf numFmtId="167" fontId="9" fillId="2" borderId="37" xfId="1" applyNumberFormat="1" applyFont="1" applyFill="1" applyBorder="1" applyAlignment="1">
      <alignment horizontal="right"/>
    </xf>
    <xf numFmtId="167" fontId="11" fillId="0" borderId="37" xfId="1" applyNumberFormat="1" applyFont="1" applyBorder="1" applyAlignment="1">
      <alignment horizontal="right" wrapText="1"/>
    </xf>
    <xf numFmtId="167" fontId="9" fillId="2" borderId="84" xfId="1" applyNumberFormat="1" applyFont="1" applyFill="1" applyBorder="1" applyAlignment="1">
      <alignment horizontal="center"/>
    </xf>
    <xf numFmtId="167" fontId="11" fillId="0" borderId="37" xfId="1" applyNumberFormat="1" applyFont="1" applyBorder="1" applyAlignment="1">
      <alignment horizontal="center" wrapText="1"/>
    </xf>
    <xf numFmtId="167" fontId="11" fillId="0" borderId="37" xfId="1" applyNumberFormat="1" applyFont="1" applyFill="1" applyBorder="1" applyAlignment="1">
      <alignment horizontal="center" wrapText="1"/>
    </xf>
    <xf numFmtId="167" fontId="9" fillId="2" borderId="37" xfId="1" applyNumberFormat="1" applyFont="1" applyFill="1" applyBorder="1" applyAlignment="1">
      <alignment horizontal="center"/>
    </xf>
    <xf numFmtId="17" fontId="13" fillId="0" borderId="37" xfId="0" applyNumberFormat="1" applyFont="1" applyFill="1" applyBorder="1" applyAlignment="1">
      <alignment horizontal="center" vertical="center" wrapText="1"/>
    </xf>
    <xf numFmtId="17" fontId="8" fillId="2" borderId="37" xfId="8" applyNumberFormat="1" applyFont="1" applyFill="1" applyBorder="1" applyAlignment="1">
      <alignment horizontal="center" vertical="center" wrapText="1"/>
    </xf>
    <xf numFmtId="0" fontId="12" fillId="0" borderId="37" xfId="0" applyFont="1" applyFill="1" applyBorder="1" applyAlignment="1">
      <alignment wrapText="1"/>
    </xf>
    <xf numFmtId="167" fontId="12" fillId="0" borderId="37" xfId="1" applyNumberFormat="1" applyFont="1" applyFill="1" applyBorder="1"/>
    <xf numFmtId="167" fontId="12" fillId="0" borderId="37" xfId="1" applyNumberFormat="1" applyFont="1" applyFill="1" applyBorder="1" applyAlignment="1">
      <alignment horizontal="right"/>
    </xf>
    <xf numFmtId="167" fontId="12" fillId="0" borderId="37" xfId="1" applyNumberFormat="1" applyFont="1" applyFill="1" applyBorder="1" applyAlignment="1">
      <alignment wrapText="1"/>
    </xf>
    <xf numFmtId="0" fontId="11" fillId="0" borderId="37" xfId="0" applyFont="1" applyBorder="1" applyAlignment="1">
      <alignment horizontal="right"/>
    </xf>
    <xf numFmtId="167" fontId="11" fillId="0" borderId="37" xfId="1" applyNumberFormat="1" applyFont="1" applyBorder="1"/>
    <xf numFmtId="167" fontId="11" fillId="0" borderId="37" xfId="1" applyNumberFormat="1" applyFont="1" applyFill="1" applyBorder="1" applyAlignment="1"/>
    <xf numFmtId="0" fontId="13" fillId="0" borderId="37" xfId="0" applyFont="1" applyFill="1" applyBorder="1" applyAlignment="1">
      <alignment wrapText="1"/>
    </xf>
    <xf numFmtId="167" fontId="13" fillId="0" borderId="37" xfId="1" applyNumberFormat="1" applyFont="1" applyFill="1" applyBorder="1" applyAlignment="1">
      <alignment horizontal="right"/>
    </xf>
    <xf numFmtId="167" fontId="13" fillId="0" borderId="37" xfId="1" applyNumberFormat="1" applyFont="1" applyFill="1" applyBorder="1" applyAlignment="1">
      <alignment wrapText="1"/>
    </xf>
    <xf numFmtId="3" fontId="19" fillId="0" borderId="37" xfId="0" applyNumberFormat="1" applyFont="1" applyBorder="1" applyAlignment="1">
      <alignment horizontal="right"/>
    </xf>
    <xf numFmtId="199" fontId="13" fillId="0" borderId="37" xfId="0" applyNumberFormat="1" applyFont="1" applyFill="1" applyBorder="1" applyAlignment="1">
      <alignment horizontal="right"/>
    </xf>
    <xf numFmtId="167" fontId="19" fillId="0" borderId="37" xfId="1" applyNumberFormat="1" applyFont="1" applyBorder="1"/>
    <xf numFmtId="0" fontId="12" fillId="0" borderId="0" xfId="0" applyNumberFormat="1" applyFont="1" applyFill="1" applyBorder="1" applyAlignment="1">
      <alignment wrapText="1"/>
    </xf>
    <xf numFmtId="167" fontId="19" fillId="11" borderId="37" xfId="1" applyNumberFormat="1" applyFont="1" applyFill="1" applyBorder="1" applyAlignment="1">
      <alignment horizontal="right" wrapText="1"/>
    </xf>
    <xf numFmtId="49" fontId="8" fillId="2" borderId="37" xfId="0" applyNumberFormat="1" applyFont="1" applyFill="1" applyBorder="1" applyAlignment="1">
      <alignment horizontal="left"/>
    </xf>
    <xf numFmtId="0" fontId="13" fillId="0" borderId="0" xfId="8" applyFont="1" applyFill="1" applyAlignment="1">
      <alignment vertical="center"/>
    </xf>
    <xf numFmtId="167" fontId="13" fillId="0" borderId="0" xfId="1" applyNumberFormat="1" applyFont="1" applyFill="1" applyAlignment="1">
      <alignment vertical="center"/>
    </xf>
    <xf numFmtId="0" fontId="13" fillId="0" borderId="0" xfId="8" applyFont="1" applyFill="1" applyAlignment="1">
      <alignment vertical="top"/>
    </xf>
    <xf numFmtId="0" fontId="12" fillId="0" borderId="0" xfId="8" applyFont="1" applyFill="1" applyAlignment="1">
      <alignment vertical="center"/>
    </xf>
    <xf numFmtId="0" fontId="12" fillId="0" borderId="98" xfId="32" applyFont="1" applyFill="1" applyBorder="1" applyAlignment="1">
      <alignment vertical="center"/>
    </xf>
    <xf numFmtId="0" fontId="12" fillId="0" borderId="98" xfId="32" applyFont="1" applyFill="1" applyBorder="1" applyAlignment="1">
      <alignment vertical="center" wrapText="1"/>
    </xf>
    <xf numFmtId="167" fontId="11" fillId="0" borderId="98" xfId="1" applyNumberFormat="1" applyFont="1" applyFill="1" applyBorder="1" applyAlignment="1">
      <alignment vertical="center"/>
    </xf>
    <xf numFmtId="0" fontId="13" fillId="0" borderId="98" xfId="32" applyFont="1" applyFill="1" applyBorder="1" applyAlignment="1">
      <alignment vertical="center" wrapText="1"/>
    </xf>
    <xf numFmtId="167" fontId="40" fillId="0" borderId="98" xfId="1" applyNumberFormat="1" applyFont="1" applyFill="1" applyBorder="1" applyAlignment="1">
      <alignment vertical="center"/>
    </xf>
    <xf numFmtId="1" fontId="12" fillId="0" borderId="98" xfId="32" applyNumberFormat="1" applyFont="1" applyFill="1" applyBorder="1" applyAlignment="1">
      <alignment vertical="center" wrapText="1"/>
    </xf>
    <xf numFmtId="167" fontId="93" fillId="0" borderId="0" xfId="1" applyNumberFormat="1" applyFont="1"/>
    <xf numFmtId="0" fontId="13" fillId="0" borderId="98" xfId="32" applyFont="1" applyFill="1" applyBorder="1" applyAlignment="1">
      <alignment vertical="center"/>
    </xf>
    <xf numFmtId="167" fontId="26" fillId="0" borderId="98" xfId="1" applyNumberFormat="1" applyFont="1" applyFill="1" applyBorder="1" applyAlignment="1">
      <alignment vertical="center"/>
    </xf>
    <xf numFmtId="0" fontId="26" fillId="0" borderId="0" xfId="32" applyFont="1" applyFill="1" applyBorder="1" applyAlignment="1">
      <alignment vertical="center"/>
    </xf>
    <xf numFmtId="3" fontId="26" fillId="0" borderId="0" xfId="8" applyNumberFormat="1" applyFont="1" applyFill="1" applyBorder="1" applyAlignment="1">
      <alignment vertical="center"/>
    </xf>
    <xf numFmtId="3" fontId="12" fillId="0" borderId="0" xfId="8" applyNumberFormat="1" applyFont="1" applyFill="1" applyBorder="1" applyAlignment="1">
      <alignment vertical="center"/>
    </xf>
    <xf numFmtId="167" fontId="12" fillId="0" borderId="0" xfId="1" applyNumberFormat="1" applyFont="1" applyFill="1" applyAlignment="1">
      <alignment vertical="center"/>
    </xf>
    <xf numFmtId="0" fontId="26" fillId="0" borderId="0" xfId="8" applyFont="1" applyFill="1" applyAlignment="1">
      <alignment vertical="center"/>
    </xf>
    <xf numFmtId="3" fontId="12" fillId="0" borderId="0" xfId="8" applyNumberFormat="1" applyFont="1" applyFill="1" applyAlignment="1">
      <alignment vertical="center"/>
    </xf>
    <xf numFmtId="167" fontId="12" fillId="0" borderId="98" xfId="1" applyNumberFormat="1" applyFont="1" applyFill="1" applyBorder="1" applyAlignment="1">
      <alignment horizontal="left" vertical="top" wrapText="1" indent="2"/>
    </xf>
    <xf numFmtId="167" fontId="11" fillId="0" borderId="98" xfId="1" applyNumberFormat="1" applyFont="1" applyFill="1" applyBorder="1" applyAlignment="1">
      <alignment horizontal="left" vertical="top" indent="2"/>
    </xf>
    <xf numFmtId="167" fontId="11" fillId="0" borderId="98" xfId="1" applyNumberFormat="1" applyFont="1" applyFill="1" applyBorder="1" applyAlignment="1">
      <alignment vertical="top"/>
    </xf>
    <xf numFmtId="0" fontId="27" fillId="0" borderId="0" xfId="0" applyNumberFormat="1" applyFont="1" applyFill="1" applyBorder="1" applyAlignment="1">
      <alignment horizontal="left"/>
    </xf>
    <xf numFmtId="0" fontId="11" fillId="0" borderId="0" xfId="0" applyFont="1" applyBorder="1" applyAlignment="1">
      <alignment vertical="center"/>
    </xf>
    <xf numFmtId="49" fontId="8" fillId="0" borderId="98" xfId="0" applyNumberFormat="1" applyFont="1" applyFill="1" applyBorder="1" applyAlignment="1">
      <alignment horizontal="left" vertical="center" wrapText="1"/>
    </xf>
    <xf numFmtId="49" fontId="9" fillId="0" borderId="98" xfId="0" applyNumberFormat="1" applyFont="1" applyFill="1" applyBorder="1" applyAlignment="1">
      <alignment horizontal="left" vertical="center" wrapText="1"/>
    </xf>
    <xf numFmtId="167" fontId="12" fillId="0" borderId="98" xfId="1" applyNumberFormat="1" applyFont="1" applyFill="1" applyBorder="1" applyAlignment="1">
      <alignment horizontal="right"/>
    </xf>
    <xf numFmtId="167" fontId="11" fillId="0" borderId="37" xfId="1" applyNumberFormat="1" applyFont="1" applyBorder="1" applyAlignment="1">
      <alignment vertical="center"/>
    </xf>
    <xf numFmtId="167" fontId="19" fillId="0" borderId="37" xfId="1" applyNumberFormat="1" applyFont="1" applyBorder="1" applyAlignment="1">
      <alignment vertical="center"/>
    </xf>
    <xf numFmtId="49" fontId="9" fillId="0" borderId="37" xfId="0"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167" fontId="27" fillId="0" borderId="0" xfId="1"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167" fontId="50" fillId="0" borderId="0" xfId="1" applyNumberFormat="1" applyFont="1" applyFill="1" applyBorder="1" applyAlignment="1">
      <alignment horizontal="left" vertical="center"/>
    </xf>
    <xf numFmtId="4" fontId="50" fillId="0" borderId="0" xfId="0" applyNumberFormat="1" applyFont="1" applyFill="1" applyBorder="1" applyAlignment="1">
      <alignment horizontal="left" vertical="center"/>
    </xf>
    <xf numFmtId="3" fontId="11" fillId="0" borderId="0" xfId="0" applyNumberFormat="1" applyFont="1" applyFill="1" applyBorder="1" applyAlignment="1">
      <alignment vertical="center"/>
    </xf>
    <xf numFmtId="0" fontId="11" fillId="0" borderId="0" xfId="0" applyFont="1" applyFill="1" applyBorder="1" applyAlignment="1">
      <alignment vertical="center"/>
    </xf>
    <xf numFmtId="0" fontId="26" fillId="3" borderId="0" xfId="0" applyFont="1" applyFill="1" applyBorder="1" applyAlignment="1">
      <alignment horizontal="left" vertical="center"/>
    </xf>
    <xf numFmtId="167" fontId="26" fillId="3" borderId="0" xfId="1" applyNumberFormat="1" applyFont="1" applyFill="1" applyBorder="1" applyAlignment="1">
      <alignment horizontal="left" vertical="center"/>
    </xf>
    <xf numFmtId="0" fontId="11" fillId="0" borderId="0" xfId="0" applyNumberFormat="1" applyFont="1" applyFill="1" applyBorder="1" applyAlignment="1">
      <alignment vertical="center"/>
    </xf>
    <xf numFmtId="0" fontId="26" fillId="0" borderId="0" xfId="0" applyFont="1" applyFill="1" applyBorder="1" applyAlignment="1">
      <alignment horizontal="left" vertical="center"/>
    </xf>
    <xf numFmtId="167" fontId="26" fillId="0" borderId="0" xfId="1" applyNumberFormat="1" applyFont="1" applyFill="1" applyBorder="1" applyAlignment="1">
      <alignment horizontal="left" vertical="center"/>
    </xf>
    <xf numFmtId="168" fontId="13" fillId="0" borderId="37" xfId="20" applyNumberFormat="1" applyFont="1" applyFill="1" applyBorder="1" applyAlignment="1">
      <alignment horizontal="left" vertical="top" wrapText="1"/>
    </xf>
    <xf numFmtId="3" fontId="13" fillId="0" borderId="37" xfId="19" applyNumberFormat="1" applyFont="1" applyFill="1" applyBorder="1" applyAlignment="1">
      <alignment horizontal="right" vertical="top" wrapText="1"/>
    </xf>
    <xf numFmtId="168" fontId="12" fillId="0" borderId="37" xfId="20" applyNumberFormat="1" applyFont="1" applyFill="1" applyBorder="1" applyAlignment="1">
      <alignment horizontal="left" vertical="top" wrapText="1"/>
    </xf>
    <xf numFmtId="3" fontId="12" fillId="0" borderId="37" xfId="19" applyNumberFormat="1" applyFont="1" applyFill="1" applyBorder="1" applyAlignment="1">
      <alignment horizontal="right" vertical="top" wrapText="1"/>
    </xf>
    <xf numFmtId="3" fontId="12" fillId="0" borderId="37" xfId="19" applyNumberFormat="1" applyFont="1" applyBorder="1" applyAlignment="1">
      <alignment horizontal="right" vertical="top" wrapText="1"/>
    </xf>
    <xf numFmtId="3" fontId="12" fillId="0" borderId="84" xfId="19" applyNumberFormat="1" applyFont="1" applyBorder="1" applyAlignment="1">
      <alignment horizontal="right" vertical="top" wrapText="1"/>
    </xf>
    <xf numFmtId="168" fontId="13" fillId="11" borderId="37" xfId="20" applyNumberFormat="1" applyFont="1" applyFill="1" applyBorder="1" applyAlignment="1">
      <alignment horizontal="left" vertical="top" wrapText="1"/>
    </xf>
    <xf numFmtId="3" fontId="13" fillId="11" borderId="37" xfId="19" applyNumberFormat="1" applyFont="1" applyFill="1" applyBorder="1" applyAlignment="1">
      <alignment horizontal="right" vertical="top" wrapText="1"/>
    </xf>
    <xf numFmtId="168" fontId="40" fillId="11" borderId="37" xfId="20" applyNumberFormat="1" applyFont="1" applyFill="1" applyBorder="1" applyAlignment="1">
      <alignment horizontal="left" vertical="top" wrapText="1"/>
    </xf>
    <xf numFmtId="3" fontId="40" fillId="11" borderId="37" xfId="24" applyNumberFormat="1" applyFont="1" applyFill="1" applyBorder="1" applyAlignment="1">
      <alignment horizontal="right" vertical="top"/>
    </xf>
    <xf numFmtId="3" fontId="40" fillId="11" borderId="37" xfId="1" applyNumberFormat="1" applyFont="1" applyFill="1" applyBorder="1" applyAlignment="1">
      <alignment horizontal="right" vertical="top"/>
    </xf>
    <xf numFmtId="3" fontId="54" fillId="11" borderId="37" xfId="24" applyNumberFormat="1" applyFont="1" applyFill="1" applyBorder="1" applyAlignment="1">
      <alignment horizontal="right" vertical="top"/>
    </xf>
    <xf numFmtId="173" fontId="48" fillId="0" borderId="0" xfId="20" applyFont="1" applyFill="1" applyBorder="1" applyAlignment="1">
      <alignment horizontal="centerContinuous" vertical="top"/>
    </xf>
    <xf numFmtId="49" fontId="8" fillId="0" borderId="0" xfId="0" applyNumberFormat="1" applyFont="1" applyFill="1" applyAlignment="1">
      <alignment horizontal="left" vertical="top"/>
    </xf>
    <xf numFmtId="0" fontId="9" fillId="0" borderId="0" xfId="0" applyFont="1" applyFill="1" applyAlignment="1">
      <alignment horizontal="left" vertical="top"/>
    </xf>
    <xf numFmtId="0" fontId="9" fillId="0" borderId="0" xfId="0" applyFont="1" applyFill="1" applyAlignment="1">
      <alignment horizontal="left" vertical="top"/>
    </xf>
    <xf numFmtId="166" fontId="8" fillId="0" borderId="37" xfId="0" applyNumberFormat="1" applyFont="1" applyFill="1" applyBorder="1" applyAlignment="1">
      <alignment horizontal="right" vertical="top"/>
    </xf>
    <xf numFmtId="0" fontId="82" fillId="0" borderId="37" xfId="36" applyBorder="1"/>
    <xf numFmtId="0" fontId="19" fillId="5" borderId="37" xfId="0" applyFont="1" applyFill="1" applyBorder="1" applyAlignment="1">
      <alignment horizontal="center" vertical="top"/>
    </xf>
    <xf numFmtId="167" fontId="19" fillId="5" borderId="34" xfId="30" applyNumberFormat="1" applyFont="1" applyFill="1" applyBorder="1" applyAlignment="1">
      <alignment horizontal="center" vertical="top"/>
    </xf>
    <xf numFmtId="167" fontId="19" fillId="5" borderId="35" xfId="30" applyNumberFormat="1" applyFont="1" applyFill="1" applyBorder="1" applyAlignment="1">
      <alignment horizontal="center" vertical="top"/>
    </xf>
    <xf numFmtId="167" fontId="19" fillId="5" borderId="36" xfId="30" applyNumberFormat="1" applyFont="1" applyFill="1" applyBorder="1" applyAlignment="1">
      <alignment horizontal="center" vertical="top"/>
    </xf>
    <xf numFmtId="167" fontId="19" fillId="0" borderId="4" xfId="30" applyNumberFormat="1" applyFont="1" applyBorder="1" applyAlignment="1">
      <alignment horizontal="left" vertical="top"/>
    </xf>
    <xf numFmtId="167" fontId="12" fillId="0" borderId="4" xfId="30" applyNumberFormat="1" applyFont="1" applyBorder="1" applyAlignment="1">
      <alignment horizontal="center" vertical="top"/>
    </xf>
    <xf numFmtId="167" fontId="13" fillId="0" borderId="4" xfId="30" applyNumberFormat="1" applyFont="1" applyBorder="1" applyAlignment="1">
      <alignment horizontal="center" vertical="top"/>
    </xf>
    <xf numFmtId="167" fontId="19" fillId="0" borderId="4" xfId="30" applyNumberFormat="1" applyFont="1" applyFill="1" applyBorder="1" applyAlignment="1">
      <alignment horizontal="left" vertical="top"/>
    </xf>
    <xf numFmtId="3" fontId="11" fillId="0" borderId="37" xfId="1" applyNumberFormat="1" applyFont="1" applyFill="1" applyBorder="1" applyAlignment="1">
      <alignment horizontal="right"/>
    </xf>
    <xf numFmtId="3" fontId="11" fillId="0" borderId="37" xfId="1" applyNumberFormat="1" applyFont="1" applyFill="1" applyBorder="1" applyAlignment="1"/>
    <xf numFmtId="3" fontId="12" fillId="0" borderId="37" xfId="6" applyNumberFormat="1" applyFont="1" applyFill="1" applyBorder="1" applyAlignment="1">
      <alignment horizontal="right"/>
    </xf>
    <xf numFmtId="167" fontId="12" fillId="0" borderId="37" xfId="6" applyNumberFormat="1" applyFont="1" applyFill="1" applyBorder="1" applyAlignment="1">
      <alignment horizontal="right"/>
    </xf>
    <xf numFmtId="167" fontId="11" fillId="0" borderId="37" xfId="0" applyNumberFormat="1" applyFont="1" applyFill="1" applyBorder="1" applyAlignment="1">
      <alignment horizontal="right"/>
    </xf>
    <xf numFmtId="167" fontId="12" fillId="0" borderId="37" xfId="0" applyNumberFormat="1" applyFont="1" applyFill="1" applyBorder="1"/>
    <xf numFmtId="3" fontId="9" fillId="0" borderId="4" xfId="0" applyNumberFormat="1" applyFont="1" applyFill="1" applyBorder="1" applyAlignment="1">
      <alignment vertical="top"/>
    </xf>
    <xf numFmtId="3" fontId="9" fillId="0" borderId="4" xfId="0" applyNumberFormat="1" applyFont="1" applyFill="1" applyBorder="1" applyAlignment="1">
      <alignment horizontal="right" vertical="top"/>
    </xf>
    <xf numFmtId="3" fontId="11" fillId="0" borderId="4"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0" fontId="11" fillId="0" borderId="37" xfId="1" applyNumberFormat="1" applyFont="1" applyBorder="1" applyAlignment="1">
      <alignment horizontal="right"/>
    </xf>
    <xf numFmtId="3" fontId="12" fillId="0" borderId="37" xfId="6" applyNumberFormat="1" applyFont="1" applyBorder="1" applyAlignment="1">
      <alignment horizontal="right" vertical="center"/>
    </xf>
    <xf numFmtId="0" fontId="12" fillId="0" borderId="37" xfId="6" applyFont="1" applyBorder="1" applyAlignment="1">
      <alignment horizontal="right"/>
    </xf>
    <xf numFmtId="167" fontId="11" fillId="0" borderId="37" xfId="1" applyNumberFormat="1" applyFont="1" applyBorder="1" applyAlignment="1">
      <alignment horizontal="right"/>
    </xf>
    <xf numFmtId="167" fontId="19" fillId="11" borderId="4" xfId="30" applyNumberFormat="1" applyFont="1" applyFill="1" applyBorder="1" applyAlignment="1">
      <alignment horizontal="left" vertical="top"/>
    </xf>
    <xf numFmtId="3" fontId="11" fillId="11" borderId="37" xfId="0" applyNumberFormat="1" applyFont="1" applyFill="1" applyBorder="1" applyAlignment="1">
      <alignment horizontal="right"/>
    </xf>
    <xf numFmtId="167" fontId="13" fillId="11" borderId="4" xfId="30" applyNumberFormat="1" applyFont="1" applyFill="1" applyBorder="1" applyAlignment="1">
      <alignment horizontal="center" vertical="top"/>
    </xf>
    <xf numFmtId="3" fontId="12" fillId="11" borderId="37" xfId="6" applyNumberFormat="1" applyFont="1" applyFill="1" applyBorder="1" applyAlignment="1">
      <alignment horizontal="right"/>
    </xf>
    <xf numFmtId="3" fontId="11" fillId="11" borderId="37" xfId="1" applyNumberFormat="1" applyFont="1" applyFill="1" applyBorder="1" applyAlignment="1">
      <alignment horizontal="right" vertical="top"/>
    </xf>
    <xf numFmtId="3" fontId="11" fillId="11" borderId="37" xfId="1" applyNumberFormat="1" applyFont="1" applyFill="1" applyBorder="1" applyAlignment="1">
      <alignment horizontal="right"/>
    </xf>
    <xf numFmtId="3" fontId="12" fillId="11" borderId="37" xfId="6" applyNumberFormat="1" applyFont="1" applyFill="1" applyBorder="1" applyAlignment="1">
      <alignment vertical="center"/>
    </xf>
    <xf numFmtId="3" fontId="12" fillId="11" borderId="37" xfId="1" applyNumberFormat="1" applyFont="1" applyFill="1" applyBorder="1" applyAlignment="1">
      <alignment horizontal="right"/>
    </xf>
    <xf numFmtId="3" fontId="12" fillId="11" borderId="37" xfId="1" applyNumberFormat="1" applyFont="1" applyFill="1" applyBorder="1" applyAlignment="1"/>
    <xf numFmtId="3" fontId="11" fillId="11" borderId="37" xfId="1" applyNumberFormat="1" applyFont="1" applyFill="1" applyBorder="1" applyAlignment="1"/>
    <xf numFmtId="167" fontId="19" fillId="11" borderId="4" xfId="30" applyNumberFormat="1" applyFont="1" applyFill="1" applyBorder="1" applyAlignment="1">
      <alignment horizontal="center" vertical="top"/>
    </xf>
    <xf numFmtId="3" fontId="11" fillId="0" borderId="0" xfId="5" applyNumberFormat="1" applyFont="1" applyFill="1" applyBorder="1" applyAlignment="1">
      <alignment horizontal="right" vertical="center" wrapText="1"/>
    </xf>
    <xf numFmtId="206" fontId="90" fillId="0" borderId="37" xfId="0" applyNumberFormat="1" applyFont="1" applyBorder="1" applyAlignment="1">
      <alignment horizontal="left"/>
    </xf>
    <xf numFmtId="0" fontId="90" fillId="0" borderId="37" xfId="0" applyFont="1" applyBorder="1" applyAlignment="1">
      <alignment horizontal="right"/>
    </xf>
    <xf numFmtId="3" fontId="11" fillId="0" borderId="37" xfId="0" applyNumberFormat="1" applyFont="1" applyBorder="1" applyAlignment="1">
      <alignment horizontal="center" vertical="center"/>
    </xf>
    <xf numFmtId="0" fontId="12" fillId="0" borderId="37" xfId="0" applyFont="1" applyFill="1" applyBorder="1" applyAlignment="1">
      <alignment horizontal="center" vertical="center"/>
    </xf>
    <xf numFmtId="0" fontId="11" fillId="0" borderId="37" xfId="5" applyFont="1" applyFill="1" applyBorder="1"/>
    <xf numFmtId="43" fontId="11" fillId="0" borderId="104" xfId="1" applyFont="1" applyFill="1" applyBorder="1" applyAlignment="1">
      <alignment horizontal="right" vertical="center" wrapText="1"/>
    </xf>
    <xf numFmtId="43" fontId="11" fillId="0" borderId="59" xfId="1" applyFont="1" applyFill="1" applyBorder="1" applyAlignment="1">
      <alignment horizontal="right" vertical="center" wrapText="1"/>
    </xf>
    <xf numFmtId="43" fontId="11" fillId="0" borderId="31" xfId="1" applyFont="1" applyFill="1" applyBorder="1" applyAlignment="1">
      <alignment horizontal="right" vertical="center" wrapText="1"/>
    </xf>
    <xf numFmtId="167" fontId="11" fillId="0" borderId="104" xfId="1" applyNumberFormat="1" applyFont="1" applyFill="1" applyBorder="1" applyAlignment="1">
      <alignment horizontal="right" vertical="center" wrapText="1"/>
    </xf>
    <xf numFmtId="2" fontId="11" fillId="0" borderId="59" xfId="1" applyNumberFormat="1" applyFont="1" applyFill="1" applyBorder="1" applyAlignment="1">
      <alignment horizontal="right" vertical="center" wrapText="1"/>
    </xf>
    <xf numFmtId="167" fontId="11" fillId="0" borderId="82" xfId="1" applyNumberFormat="1" applyFont="1" applyFill="1" applyBorder="1" applyAlignment="1">
      <alignment horizontal="right" vertical="center" wrapText="1"/>
    </xf>
    <xf numFmtId="167" fontId="11" fillId="0" borderId="10" xfId="1" applyNumberFormat="1" applyFont="1" applyFill="1" applyBorder="1" applyAlignment="1">
      <alignment horizontal="right" vertical="center" wrapText="1"/>
    </xf>
    <xf numFmtId="2" fontId="11" fillId="0" borderId="104" xfId="1" applyNumberFormat="1" applyFont="1" applyFill="1" applyBorder="1" applyAlignment="1">
      <alignment horizontal="right" vertical="center" wrapText="1"/>
    </xf>
    <xf numFmtId="43" fontId="11" fillId="0" borderId="31" xfId="1" applyFont="1" applyFill="1" applyBorder="1" applyAlignment="1">
      <alignment horizontal="right" vertical="top" wrapText="1"/>
    </xf>
    <xf numFmtId="3" fontId="9" fillId="0" borderId="104" xfId="8" applyNumberFormat="1" applyFont="1" applyFill="1" applyBorder="1" applyAlignment="1">
      <alignment horizontal="right"/>
    </xf>
    <xf numFmtId="172" fontId="9" fillId="0" borderId="59" xfId="8" applyNumberFormat="1" applyFont="1" applyFill="1" applyBorder="1" applyAlignment="1">
      <alignment horizontal="right"/>
    </xf>
    <xf numFmtId="3" fontId="9" fillId="0" borderId="31" xfId="8" applyNumberFormat="1" applyFont="1" applyFill="1" applyBorder="1" applyAlignment="1">
      <alignment horizontal="right"/>
    </xf>
    <xf numFmtId="3" fontId="9" fillId="0" borderId="10" xfId="8" applyNumberFormat="1" applyFont="1" applyFill="1" applyBorder="1" applyAlignment="1">
      <alignment horizontal="right"/>
    </xf>
    <xf numFmtId="43" fontId="11" fillId="0" borderId="23" xfId="1" applyNumberFormat="1" applyFont="1" applyFill="1" applyBorder="1" applyAlignment="1">
      <alignment horizontal="right" vertical="center" wrapText="1"/>
    </xf>
    <xf numFmtId="167" fontId="19" fillId="0" borderId="37" xfId="1" applyNumberFormat="1" applyFont="1" applyFill="1" applyBorder="1" applyAlignment="1">
      <alignment vertical="top" wrapText="1"/>
    </xf>
    <xf numFmtId="43" fontId="11" fillId="0" borderId="37" xfId="1" applyFont="1" applyFill="1" applyBorder="1" applyAlignment="1"/>
    <xf numFmtId="200" fontId="19" fillId="0" borderId="37" xfId="1" applyNumberFormat="1" applyFont="1" applyFill="1" applyBorder="1" applyAlignment="1">
      <alignment vertical="top" wrapText="1"/>
    </xf>
    <xf numFmtId="0" fontId="36" fillId="3" borderId="37" xfId="20" applyNumberFormat="1" applyFont="1" applyFill="1" applyBorder="1" applyAlignment="1">
      <alignment horizontal="center" vertical="center" wrapText="1"/>
    </xf>
    <xf numFmtId="0" fontId="41" fillId="0" borderId="0" xfId="0" applyFont="1" applyFill="1" applyBorder="1" applyAlignment="1">
      <alignment vertical="center"/>
    </xf>
    <xf numFmtId="49" fontId="8" fillId="2" borderId="22" xfId="8" applyNumberFormat="1" applyFont="1" applyFill="1" applyBorder="1" applyAlignment="1">
      <alignment horizontal="center" vertical="center"/>
    </xf>
    <xf numFmtId="164" fontId="9" fillId="2" borderId="22"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2"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2"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172" fontId="9" fillId="2" borderId="37" xfId="8" applyNumberFormat="1" applyFont="1" applyFill="1" applyBorder="1" applyAlignment="1">
      <alignment horizontal="right"/>
    </xf>
    <xf numFmtId="49" fontId="8" fillId="2" borderId="107" xfId="8" applyNumberFormat="1" applyFont="1" applyFill="1" applyBorder="1" applyAlignment="1">
      <alignment horizontal="center"/>
    </xf>
    <xf numFmtId="49" fontId="8" fillId="0" borderId="107" xfId="8" applyNumberFormat="1" applyFont="1" applyFill="1" applyBorder="1" applyAlignment="1">
      <alignment horizontal="center"/>
    </xf>
    <xf numFmtId="177" fontId="9" fillId="2" borderId="107" xfId="8" applyNumberFormat="1" applyFont="1" applyFill="1" applyBorder="1" applyAlignment="1">
      <alignment horizontal="right"/>
    </xf>
    <xf numFmtId="177" fontId="9" fillId="0" borderId="107" xfId="8" applyNumberFormat="1" applyFont="1" applyFill="1" applyBorder="1" applyAlignment="1">
      <alignment horizontal="right"/>
    </xf>
    <xf numFmtId="178" fontId="9" fillId="2" borderId="107" xfId="8" applyNumberFormat="1" applyFont="1" applyFill="1" applyBorder="1" applyAlignment="1">
      <alignment horizontal="right"/>
    </xf>
    <xf numFmtId="178" fontId="9" fillId="0" borderId="107" xfId="8" applyNumberFormat="1" applyFont="1" applyFill="1" applyBorder="1" applyAlignment="1">
      <alignment horizontal="right"/>
    </xf>
    <xf numFmtId="177" fontId="9" fillId="2" borderId="37" xfId="8" applyNumberFormat="1" applyFont="1" applyFill="1" applyBorder="1" applyAlignment="1">
      <alignment horizontal="right"/>
    </xf>
    <xf numFmtId="177" fontId="9" fillId="2" borderId="37" xfId="8" applyNumberFormat="1" applyFont="1" applyFill="1" applyBorder="1" applyAlignment="1">
      <alignment horizontal="right"/>
    </xf>
    <xf numFmtId="0" fontId="9" fillId="2" borderId="0" xfId="8" applyFont="1" applyFill="1" applyAlignment="1">
      <alignment vertical="top"/>
    </xf>
    <xf numFmtId="0" fontId="9" fillId="0" borderId="0" xfId="8" applyFont="1" applyFill="1" applyAlignment="1">
      <alignment vertical="top"/>
    </xf>
    <xf numFmtId="0" fontId="8" fillId="2" borderId="0" xfId="8" applyFont="1" applyFill="1" applyAlignment="1">
      <alignment vertical="top"/>
    </xf>
    <xf numFmtId="0" fontId="27" fillId="0" borderId="37" xfId="8" applyNumberFormat="1" applyFont="1" applyFill="1" applyBorder="1" applyAlignment="1">
      <alignment horizontal="center" vertical="top"/>
    </xf>
    <xf numFmtId="49" fontId="13" fillId="0" borderId="0" xfId="8" applyNumberFormat="1" applyFont="1" applyFill="1" applyAlignment="1">
      <alignment vertical="center"/>
    </xf>
    <xf numFmtId="49" fontId="8" fillId="2" borderId="107" xfId="8" applyNumberFormat="1" applyFont="1" applyFill="1" applyBorder="1" applyAlignment="1">
      <alignment horizontal="center" vertical="top" wrapText="1"/>
    </xf>
    <xf numFmtId="0" fontId="8" fillId="2" borderId="71" xfId="8" applyFont="1" applyFill="1" applyBorder="1" applyAlignment="1">
      <alignment horizontal="center" vertical="top" wrapText="1"/>
    </xf>
    <xf numFmtId="49" fontId="8" fillId="2" borderId="71" xfId="8" applyNumberFormat="1" applyFont="1" applyFill="1" applyBorder="1" applyAlignment="1">
      <alignment horizontal="center" vertical="top" wrapText="1"/>
    </xf>
    <xf numFmtId="0" fontId="8" fillId="0" borderId="71" xfId="8" applyFont="1" applyFill="1" applyBorder="1" applyAlignment="1">
      <alignment horizontal="center" vertical="top" wrapText="1"/>
    </xf>
    <xf numFmtId="0" fontId="27" fillId="0" borderId="108" xfId="8" applyNumberFormat="1" applyFont="1" applyFill="1" applyBorder="1" applyAlignment="1">
      <alignment horizontal="center" vertical="top"/>
    </xf>
    <xf numFmtId="2" fontId="29" fillId="0" borderId="108" xfId="8" applyNumberFormat="1" applyFont="1" applyBorder="1" applyAlignment="1">
      <alignment vertical="top"/>
    </xf>
    <xf numFmtId="3" fontId="27" fillId="0" borderId="108" xfId="8" applyNumberFormat="1" applyFont="1" applyFill="1" applyBorder="1" applyAlignment="1">
      <alignment horizontal="right" vertical="top"/>
    </xf>
    <xf numFmtId="4" fontId="27" fillId="0" borderId="108" xfId="8" applyNumberFormat="1" applyFont="1" applyFill="1" applyBorder="1" applyAlignment="1">
      <alignment horizontal="center" vertical="top"/>
    </xf>
    <xf numFmtId="4" fontId="27" fillId="0" borderId="108" xfId="8" applyNumberFormat="1" applyFont="1" applyFill="1" applyBorder="1" applyAlignment="1">
      <alignment horizontal="right" vertical="top"/>
    </xf>
    <xf numFmtId="180" fontId="27" fillId="0" borderId="108" xfId="8" applyNumberFormat="1" applyFont="1" applyFill="1" applyBorder="1" applyAlignment="1">
      <alignment horizontal="right" vertical="top"/>
    </xf>
    <xf numFmtId="2" fontId="27" fillId="0" borderId="108" xfId="8" applyNumberFormat="1" applyFont="1" applyFill="1" applyBorder="1" applyAlignment="1">
      <alignment horizontal="right" vertical="top"/>
    </xf>
    <xf numFmtId="0" fontId="27" fillId="0" borderId="0" xfId="8" applyNumberFormat="1" applyFont="1" applyFill="1" applyBorder="1" applyAlignment="1">
      <alignment horizontal="center" vertical="top"/>
    </xf>
    <xf numFmtId="49" fontId="28" fillId="2" borderId="0" xfId="8" applyNumberFormat="1" applyFont="1" applyFill="1" applyBorder="1" applyAlignment="1">
      <alignment horizontal="left" vertical="center" wrapText="1"/>
    </xf>
    <xf numFmtId="3" fontId="27" fillId="0" borderId="0" xfId="8" applyNumberFormat="1" applyFont="1" applyFill="1" applyBorder="1" applyAlignment="1">
      <alignment horizontal="right" vertical="top"/>
    </xf>
    <xf numFmtId="4" fontId="27" fillId="0" borderId="0" xfId="8" applyNumberFormat="1" applyFont="1" applyFill="1" applyBorder="1" applyAlignment="1">
      <alignment horizontal="right" vertical="top"/>
    </xf>
    <xf numFmtId="180" fontId="27" fillId="0" borderId="0" xfId="8" applyNumberFormat="1" applyFont="1" applyFill="1" applyBorder="1" applyAlignment="1">
      <alignment horizontal="right" vertical="top"/>
    </xf>
    <xf numFmtId="2" fontId="27" fillId="0" borderId="0" xfId="8" applyNumberFormat="1" applyFont="1" applyFill="1" applyBorder="1" applyAlignment="1">
      <alignment horizontal="right" vertical="top"/>
    </xf>
    <xf numFmtId="0" fontId="27" fillId="0" borderId="37" xfId="8" applyNumberFormat="1" applyFont="1" applyFill="1" applyBorder="1" applyAlignment="1">
      <alignment horizontal="center" vertical="top"/>
    </xf>
    <xf numFmtId="3" fontId="27" fillId="0" borderId="37" xfId="8" applyNumberFormat="1" applyFont="1" applyFill="1" applyBorder="1" applyAlignment="1">
      <alignment horizontal="right" vertical="top"/>
    </xf>
    <xf numFmtId="4" fontId="27" fillId="0" borderId="37" xfId="8" applyNumberFormat="1" applyFont="1" applyFill="1" applyBorder="1" applyAlignment="1">
      <alignment horizontal="right" vertical="top"/>
    </xf>
    <xf numFmtId="180" fontId="27" fillId="0" borderId="37" xfId="8" applyNumberFormat="1" applyFont="1" applyFill="1" applyBorder="1" applyAlignment="1">
      <alignment horizontal="right" vertical="top"/>
    </xf>
    <xf numFmtId="2" fontId="27" fillId="0" borderId="37" xfId="8" applyNumberFormat="1" applyFont="1" applyFill="1" applyBorder="1" applyAlignment="1">
      <alignment horizontal="right" vertical="top"/>
    </xf>
    <xf numFmtId="49" fontId="30" fillId="2" borderId="0" xfId="8" applyNumberFormat="1" applyFont="1" applyFill="1" applyAlignment="1">
      <alignment horizontal="left" vertical="center"/>
    </xf>
    <xf numFmtId="49" fontId="30" fillId="2" borderId="107" xfId="8" applyNumberFormat="1" applyFont="1" applyFill="1" applyBorder="1" applyAlignment="1">
      <alignment horizontal="center" vertical="top" wrapText="1"/>
    </xf>
    <xf numFmtId="0" fontId="30" fillId="2" borderId="107" xfId="8" applyFont="1" applyFill="1" applyBorder="1" applyAlignment="1">
      <alignment horizontal="center" vertical="top" wrapText="1"/>
    </xf>
    <xf numFmtId="0" fontId="0" fillId="0" borderId="0" xfId="0"/>
    <xf numFmtId="0" fontId="33" fillId="2" borderId="0" xfId="8" applyFont="1" applyFill="1" applyBorder="1" applyAlignment="1">
      <alignment horizontal="center" vertical="center"/>
    </xf>
    <xf numFmtId="49" fontId="33" fillId="2" borderId="0" xfId="8" applyNumberFormat="1" applyFont="1" applyFill="1" applyBorder="1" applyAlignment="1">
      <alignment horizontal="left" vertical="center"/>
    </xf>
    <xf numFmtId="164" fontId="33" fillId="2" borderId="0" xfId="8" applyNumberFormat="1" applyFont="1" applyFill="1" applyBorder="1" applyAlignment="1">
      <alignment horizontal="left" vertical="center"/>
    </xf>
    <xf numFmtId="181" fontId="33" fillId="2" borderId="0" xfId="10" applyNumberFormat="1" applyFont="1" applyFill="1" applyBorder="1" applyAlignment="1">
      <alignment horizontal="left" vertical="center"/>
    </xf>
    <xf numFmtId="0" fontId="33" fillId="2" borderId="0" xfId="8" applyFont="1" applyFill="1" applyBorder="1" applyAlignment="1">
      <alignment horizontal="left" vertical="center"/>
    </xf>
    <xf numFmtId="0" fontId="33" fillId="2" borderId="37" xfId="8" applyFont="1" applyFill="1" applyBorder="1" applyAlignment="1">
      <alignment horizontal="center" vertical="center"/>
    </xf>
    <xf numFmtId="49" fontId="33" fillId="2" borderId="37" xfId="8" applyNumberFormat="1" applyFont="1" applyFill="1" applyBorder="1" applyAlignment="1">
      <alignment horizontal="left" vertical="center"/>
    </xf>
    <xf numFmtId="164" fontId="33" fillId="2" borderId="37" xfId="8" applyNumberFormat="1" applyFont="1" applyFill="1" applyBorder="1" applyAlignment="1">
      <alignment horizontal="left" vertical="center"/>
    </xf>
    <xf numFmtId="181" fontId="33" fillId="2" borderId="37" xfId="10" applyNumberFormat="1" applyFont="1" applyFill="1" applyBorder="1" applyAlignment="1">
      <alignment horizontal="left" vertical="center"/>
    </xf>
    <xf numFmtId="0" fontId="33" fillId="2" borderId="37" xfId="8" applyFont="1" applyFill="1" applyBorder="1" applyAlignment="1">
      <alignment horizontal="left" vertical="center"/>
    </xf>
    <xf numFmtId="49" fontId="8" fillId="2" borderId="71" xfId="8" applyNumberFormat="1" applyFont="1" applyFill="1" applyBorder="1" applyAlignment="1">
      <alignment horizontal="center" vertical="center" wrapText="1"/>
    </xf>
    <xf numFmtId="49" fontId="8" fillId="2" borderId="20" xfId="8" applyNumberFormat="1" applyFont="1" applyFill="1" applyBorder="1" applyAlignment="1">
      <alignment vertical="center"/>
    </xf>
    <xf numFmtId="0" fontId="33" fillId="2" borderId="107" xfId="8" applyFont="1" applyFill="1" applyBorder="1" applyAlignment="1">
      <alignment horizontal="center" vertical="center"/>
    </xf>
    <xf numFmtId="49" fontId="33" fillId="2" borderId="107" xfId="8" applyNumberFormat="1" applyFont="1" applyFill="1" applyBorder="1" applyAlignment="1">
      <alignment horizontal="left" vertical="center"/>
    </xf>
    <xf numFmtId="0" fontId="33" fillId="2" borderId="71" xfId="8" applyFont="1" applyFill="1" applyBorder="1" applyAlignment="1">
      <alignment horizontal="center" vertical="center"/>
    </xf>
    <xf numFmtId="49" fontId="33" fillId="2" borderId="71" xfId="8" applyNumberFormat="1" applyFont="1" applyFill="1" applyBorder="1" applyAlignment="1">
      <alignment horizontal="left" vertical="center"/>
    </xf>
    <xf numFmtId="164" fontId="33" fillId="2" borderId="107" xfId="8" applyNumberFormat="1" applyFont="1" applyFill="1" applyBorder="1" applyAlignment="1">
      <alignment horizontal="left" vertical="center"/>
    </xf>
    <xf numFmtId="181" fontId="33" fillId="2" borderId="107" xfId="10" applyNumberFormat="1" applyFont="1" applyFill="1" applyBorder="1" applyAlignment="1">
      <alignment horizontal="left" vertical="center"/>
    </xf>
    <xf numFmtId="0" fontId="33" fillId="2" borderId="107" xfId="8" applyFont="1" applyFill="1" applyBorder="1" applyAlignment="1">
      <alignment horizontal="left" vertical="center"/>
    </xf>
    <xf numFmtId="164" fontId="33" fillId="2" borderId="71" xfId="8" applyNumberFormat="1" applyFont="1" applyFill="1" applyBorder="1" applyAlignment="1">
      <alignment horizontal="left" vertical="center"/>
    </xf>
    <xf numFmtId="181" fontId="33" fillId="2" borderId="71" xfId="10" applyNumberFormat="1" applyFont="1" applyFill="1" applyBorder="1" applyAlignment="1">
      <alignment horizontal="left" vertical="center"/>
    </xf>
    <xf numFmtId="0" fontId="33" fillId="2" borderId="71" xfId="8" applyFont="1" applyFill="1" applyBorder="1" applyAlignment="1">
      <alignment horizontal="left" vertical="center"/>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64" fontId="9" fillId="0" borderId="37" xfId="8" applyNumberFormat="1" applyFont="1" applyFill="1" applyBorder="1" applyAlignment="1">
      <alignment horizontal="right"/>
    </xf>
    <xf numFmtId="182" fontId="9" fillId="2" borderId="37" xfId="8" applyNumberFormat="1" applyFont="1" applyFill="1" applyBorder="1" applyAlignment="1">
      <alignment horizontal="right"/>
    </xf>
    <xf numFmtId="182" fontId="9" fillId="0" borderId="37" xfId="8" applyNumberFormat="1" applyFont="1" applyFill="1" applyBorder="1" applyAlignment="1">
      <alignment horizontal="right"/>
    </xf>
    <xf numFmtId="183"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64" fontId="9" fillId="0" borderId="37" xfId="8" applyNumberFormat="1" applyFont="1" applyFill="1" applyBorder="1" applyAlignment="1">
      <alignment horizontal="right"/>
    </xf>
    <xf numFmtId="179" fontId="9" fillId="2" borderId="37" xfId="8" applyNumberFormat="1" applyFont="1" applyFill="1" applyBorder="1" applyAlignment="1">
      <alignment horizontal="right"/>
    </xf>
    <xf numFmtId="185" fontId="9" fillId="2" borderId="37" xfId="8" applyNumberFormat="1" applyFont="1" applyFill="1" applyBorder="1" applyAlignment="1">
      <alignment horizontal="right"/>
    </xf>
    <xf numFmtId="177" fontId="9" fillId="0" borderId="38" xfId="8" applyNumberFormat="1" applyFont="1" applyFill="1" applyBorder="1" applyAlignment="1">
      <alignment horizontal="right"/>
    </xf>
    <xf numFmtId="177" fontId="9" fillId="0" borderId="40" xfId="8" applyNumberFormat="1" applyFont="1" applyFill="1" applyBorder="1" applyAlignment="1">
      <alignment horizontal="right"/>
    </xf>
    <xf numFmtId="0" fontId="9" fillId="2" borderId="40" xfId="8" applyFont="1" applyFill="1" applyBorder="1" applyAlignment="1">
      <alignment vertical="center"/>
    </xf>
    <xf numFmtId="177" fontId="8" fillId="0" borderId="71" xfId="8" applyNumberFormat="1" applyFont="1" applyFill="1" applyBorder="1" applyAlignment="1">
      <alignment horizontal="right"/>
    </xf>
    <xf numFmtId="177" fontId="8" fillId="0" borderId="72" xfId="8" applyNumberFormat="1" applyFont="1" applyFill="1" applyBorder="1" applyAlignment="1">
      <alignment horizontal="right"/>
    </xf>
    <xf numFmtId="177" fontId="8" fillId="0" borderId="70" xfId="8" applyNumberFormat="1" applyFont="1" applyFill="1" applyBorder="1" applyAlignment="1">
      <alignment horizontal="right"/>
    </xf>
    <xf numFmtId="1" fontId="8" fillId="0" borderId="71" xfId="8" applyNumberFormat="1" applyFont="1" applyFill="1" applyBorder="1" applyAlignment="1">
      <alignment horizontal="right"/>
    </xf>
    <xf numFmtId="164" fontId="9" fillId="2" borderId="37" xfId="8" applyNumberFormat="1" applyFont="1" applyFill="1" applyBorder="1" applyAlignment="1">
      <alignment horizontal="right"/>
    </xf>
    <xf numFmtId="177" fontId="9" fillId="2" borderId="37" xfId="8" applyNumberFormat="1" applyFont="1" applyFill="1" applyBorder="1" applyAlignment="1">
      <alignment horizontal="right"/>
    </xf>
    <xf numFmtId="185" fontId="9" fillId="2" borderId="37" xfId="8" applyNumberFormat="1" applyFont="1" applyFill="1" applyBorder="1" applyAlignment="1">
      <alignment horizontal="right"/>
    </xf>
    <xf numFmtId="3" fontId="9" fillId="2" borderId="37" xfId="8" applyNumberFormat="1" applyFont="1" applyFill="1" applyBorder="1" applyAlignment="1">
      <alignment horizontal="right"/>
    </xf>
    <xf numFmtId="186" fontId="9" fillId="2" borderId="37" xfId="8" applyNumberFormat="1" applyFont="1" applyFill="1" applyBorder="1" applyAlignment="1">
      <alignment horizontal="right"/>
    </xf>
    <xf numFmtId="170" fontId="9" fillId="2" borderId="107" xfId="8" applyNumberFormat="1" applyFont="1" applyFill="1" applyBorder="1" applyAlignment="1">
      <alignment horizontal="right"/>
    </xf>
    <xf numFmtId="164" fontId="9" fillId="2" borderId="37" xfId="8" applyNumberFormat="1" applyFont="1" applyFill="1" applyBorder="1" applyAlignment="1">
      <alignment horizontal="right"/>
    </xf>
    <xf numFmtId="177" fontId="9" fillId="2" borderId="37" xfId="8" applyNumberFormat="1" applyFont="1" applyFill="1" applyBorder="1" applyAlignment="1">
      <alignment horizontal="right"/>
    </xf>
    <xf numFmtId="185" fontId="9" fillId="2" borderId="37" xfId="8" applyNumberFormat="1" applyFont="1" applyFill="1" applyBorder="1" applyAlignment="1">
      <alignment horizontal="right"/>
    </xf>
    <xf numFmtId="3" fontId="9" fillId="2" borderId="37" xfId="8" applyNumberFormat="1" applyFont="1" applyFill="1" applyBorder="1" applyAlignment="1">
      <alignment horizontal="right"/>
    </xf>
    <xf numFmtId="186" fontId="9" fillId="2" borderId="37" xfId="8" applyNumberFormat="1" applyFont="1" applyFill="1" applyBorder="1" applyAlignment="1">
      <alignment horizontal="right"/>
    </xf>
    <xf numFmtId="170" fontId="9" fillId="2" borderId="107" xfId="8" applyNumberFormat="1" applyFont="1" applyFill="1" applyBorder="1" applyAlignment="1">
      <alignment horizontal="right"/>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1" fontId="9" fillId="0" borderId="37" xfId="15" applyNumberFormat="1" applyFont="1" applyFill="1" applyBorder="1" applyAlignment="1" applyProtection="1">
      <alignment horizontal="right" vertical="center" wrapText="1"/>
    </xf>
    <xf numFmtId="167" fontId="9" fillId="0" borderId="37" xfId="40" applyNumberFormat="1" applyFont="1" applyFill="1" applyBorder="1" applyAlignment="1">
      <alignment horizontal="right" vertical="center" wrapText="1"/>
    </xf>
    <xf numFmtId="189" fontId="9" fillId="0" borderId="37" xfId="40" applyNumberFormat="1" applyFont="1" applyFill="1" applyBorder="1" applyAlignment="1" applyProtection="1">
      <alignment horizontal="right" vertical="center" wrapText="1"/>
    </xf>
    <xf numFmtId="0" fontId="9" fillId="2" borderId="37" xfId="8" applyFont="1" applyFill="1" applyBorder="1" applyAlignment="1">
      <alignment vertical="center"/>
    </xf>
    <xf numFmtId="3"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3" fontId="9" fillId="0" borderId="37" xfId="15" applyNumberFormat="1" applyFont="1" applyFill="1" applyBorder="1" applyAlignment="1">
      <alignment horizontal="right" vertical="center" wrapText="1"/>
    </xf>
    <xf numFmtId="164" fontId="9" fillId="2" borderId="37" xfId="8" applyNumberFormat="1" applyFont="1" applyFill="1" applyBorder="1" applyAlignment="1">
      <alignment horizontal="right"/>
    </xf>
    <xf numFmtId="164" fontId="9" fillId="0" borderId="37" xfId="8" applyNumberFormat="1" applyFont="1" applyFill="1" applyBorder="1" applyAlignment="1">
      <alignment horizontal="right"/>
    </xf>
    <xf numFmtId="177" fontId="9" fillId="2" borderId="37" xfId="8" applyNumberFormat="1" applyFont="1" applyFill="1" applyBorder="1" applyAlignment="1">
      <alignment horizontal="right"/>
    </xf>
    <xf numFmtId="177" fontId="8" fillId="2" borderId="109" xfId="8" applyNumberFormat="1" applyFont="1" applyFill="1" applyBorder="1" applyAlignment="1">
      <alignment horizontal="right"/>
    </xf>
    <xf numFmtId="177" fontId="9" fillId="2" borderId="37" xfId="8" applyNumberFormat="1" applyFont="1" applyFill="1" applyBorder="1" applyAlignment="1">
      <alignment horizontal="right"/>
    </xf>
    <xf numFmtId="177" fontId="9" fillId="2" borderId="37" xfId="8" applyNumberFormat="1" applyFont="1" applyFill="1" applyBorder="1" applyAlignment="1">
      <alignment horizontal="right"/>
    </xf>
    <xf numFmtId="177" fontId="9" fillId="0" borderId="37" xfId="8" applyNumberFormat="1" applyFont="1" applyFill="1" applyBorder="1" applyAlignment="1">
      <alignment horizontal="right"/>
    </xf>
    <xf numFmtId="177" fontId="9" fillId="2" borderId="37" xfId="8" applyNumberFormat="1" applyFont="1" applyFill="1" applyBorder="1" applyAlignment="1">
      <alignment horizontal="right"/>
    </xf>
    <xf numFmtId="3"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170" fontId="9" fillId="2" borderId="37" xfId="8" applyNumberFormat="1" applyFont="1" applyFill="1" applyBorder="1" applyAlignment="1">
      <alignment horizontal="right" vertical="top"/>
    </xf>
    <xf numFmtId="164" fontId="9" fillId="2" borderId="37" xfId="8" applyNumberFormat="1" applyFont="1" applyFill="1" applyBorder="1" applyAlignment="1">
      <alignment horizontal="right" vertical="top"/>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2" fontId="9" fillId="2" borderId="37" xfId="8" applyNumberFormat="1" applyFont="1" applyFill="1" applyBorder="1" applyAlignment="1">
      <alignment horizontal="right"/>
    </xf>
    <xf numFmtId="170"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0" fontId="9" fillId="2" borderId="37" xfId="8" applyNumberFormat="1" applyFont="1" applyFill="1" applyBorder="1" applyAlignment="1">
      <alignment horizontal="right"/>
    </xf>
    <xf numFmtId="175"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178"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0" fontId="9" fillId="2" borderId="37" xfId="8" applyFont="1" applyFill="1" applyBorder="1" applyAlignment="1">
      <alignment horizontal="right"/>
    </xf>
    <xf numFmtId="170"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172" fontId="9" fillId="2" borderId="37" xfId="8" applyNumberFormat="1" applyFont="1" applyFill="1" applyBorder="1" applyAlignment="1">
      <alignment horizontal="right"/>
    </xf>
    <xf numFmtId="170" fontId="9" fillId="2" borderId="37" xfId="8" applyNumberFormat="1" applyFont="1" applyFill="1" applyBorder="1" applyAlignment="1">
      <alignment horizontal="right"/>
    </xf>
    <xf numFmtId="170" fontId="9" fillId="2" borderId="107" xfId="8" applyNumberFormat="1" applyFont="1" applyFill="1" applyBorder="1" applyAlignment="1">
      <alignment horizontal="right"/>
    </xf>
    <xf numFmtId="164" fontId="9" fillId="2" borderId="37" xfId="8" applyNumberFormat="1" applyFont="1" applyFill="1" applyBorder="1" applyAlignment="1">
      <alignment horizontal="right"/>
    </xf>
    <xf numFmtId="164" fontId="9" fillId="2" borderId="37" xfId="8" applyNumberFormat="1" applyFont="1" applyFill="1" applyBorder="1" applyAlignment="1">
      <alignment horizontal="right"/>
    </xf>
    <xf numFmtId="167" fontId="9" fillId="2" borderId="37" xfId="39" applyNumberFormat="1" applyFont="1" applyFill="1" applyBorder="1" applyAlignment="1">
      <alignment horizontal="right"/>
    </xf>
    <xf numFmtId="164" fontId="9" fillId="0" borderId="37" xfId="8" applyNumberFormat="1" applyFont="1" applyFill="1" applyBorder="1" applyAlignment="1">
      <alignment horizontal="right"/>
    </xf>
    <xf numFmtId="3" fontId="9" fillId="0" borderId="37" xfId="8" applyNumberFormat="1" applyFont="1" applyFill="1" applyBorder="1" applyAlignment="1">
      <alignment horizontal="right"/>
    </xf>
    <xf numFmtId="170" fontId="9" fillId="0" borderId="37" xfId="8" applyNumberFormat="1" applyFont="1" applyFill="1" applyBorder="1" applyAlignment="1">
      <alignment horizontal="right"/>
    </xf>
    <xf numFmtId="0" fontId="9" fillId="2" borderId="0" xfId="8" applyFont="1" applyFill="1" applyAlignment="1">
      <alignmen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3" fontId="10" fillId="0" borderId="37" xfId="8" applyNumberFormat="1" applyFont="1" applyFill="1" applyBorder="1" applyAlignment="1">
      <alignment horizontal="right" vertical="center"/>
    </xf>
    <xf numFmtId="3" fontId="9" fillId="0" borderId="37" xfId="8" applyNumberFormat="1" applyFont="1" applyFill="1" applyBorder="1" applyAlignment="1">
      <alignment horizontal="right"/>
    </xf>
    <xf numFmtId="0" fontId="9" fillId="2" borderId="37" xfId="8" applyFont="1" applyFill="1" applyBorder="1" applyAlignment="1">
      <alignment vertical="center"/>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164" fontId="9" fillId="0" borderId="37" xfId="8" applyNumberFormat="1" applyFont="1" applyFill="1" applyBorder="1" applyAlignment="1">
      <alignment horizontal="right"/>
    </xf>
    <xf numFmtId="3" fontId="9" fillId="0" borderId="37" xfId="8" applyNumberFormat="1" applyFont="1" applyFill="1" applyBorder="1" applyAlignment="1">
      <alignment horizontal="right"/>
    </xf>
    <xf numFmtId="3" fontId="10" fillId="4" borderId="37" xfId="8" applyNumberFormat="1" applyFont="1" applyFill="1" applyBorder="1" applyAlignment="1">
      <alignment horizontal="right" vertical="center"/>
    </xf>
    <xf numFmtId="0" fontId="10" fillId="4" borderId="37" xfId="8" applyNumberFormat="1" applyFont="1" applyFill="1" applyBorder="1" applyAlignment="1">
      <alignment horizontal="right" vertical="center"/>
    </xf>
    <xf numFmtId="0" fontId="0" fillId="0" borderId="0" xfId="0"/>
    <xf numFmtId="178" fontId="12" fillId="0" borderId="0" xfId="8" applyNumberFormat="1" applyFont="1" applyFill="1" applyBorder="1" applyAlignment="1"/>
    <xf numFmtId="0" fontId="0" fillId="0" borderId="0" xfId="0"/>
    <xf numFmtId="164" fontId="9" fillId="2" borderId="0" xfId="8" applyNumberFormat="1" applyFont="1" applyFill="1" applyBorder="1" applyAlignment="1">
      <alignment horizontal="right"/>
    </xf>
    <xf numFmtId="175" fontId="9" fillId="2" borderId="0" xfId="8" applyNumberFormat="1" applyFont="1" applyFill="1" applyBorder="1" applyAlignment="1">
      <alignment horizontal="right"/>
    </xf>
    <xf numFmtId="17" fontId="36" fillId="0" borderId="37" xfId="8" applyNumberFormat="1" applyFont="1" applyFill="1" applyBorder="1" applyAlignment="1">
      <alignment horizontal="center" vertical="center" wrapText="1"/>
    </xf>
    <xf numFmtId="49" fontId="8" fillId="2" borderId="37" xfId="8" applyNumberFormat="1" applyFont="1" applyFill="1" applyBorder="1" applyAlignment="1">
      <alignment horizontal="center" vertical="center" wrapText="1"/>
    </xf>
    <xf numFmtId="49" fontId="8" fillId="2" borderId="0" xfId="8" applyNumberFormat="1" applyFont="1" applyFill="1" applyAlignment="1">
      <alignment horizontal="left"/>
    </xf>
    <xf numFmtId="183" fontId="9" fillId="9" borderId="22" xfId="8" applyNumberFormat="1" applyFont="1" applyFill="1" applyBorder="1" applyAlignment="1">
      <alignment horizontal="right"/>
    </xf>
    <xf numFmtId="49" fontId="9" fillId="2" borderId="107" xfId="8" applyNumberFormat="1" applyFont="1" applyFill="1" applyBorder="1" applyAlignment="1">
      <alignment horizontal="left" vertical="top" wrapText="1"/>
    </xf>
    <xf numFmtId="49" fontId="37" fillId="2" borderId="107" xfId="8" applyNumberFormat="1" applyFont="1" applyFill="1" applyBorder="1" applyAlignment="1">
      <alignment horizontal="center"/>
    </xf>
    <xf numFmtId="49" fontId="9" fillId="2" borderId="95" xfId="8" applyNumberFormat="1" applyFont="1" applyFill="1" applyBorder="1" applyAlignment="1">
      <alignment horizontal="left" vertical="top"/>
    </xf>
    <xf numFmtId="49" fontId="37" fillId="2" borderId="95" xfId="8" applyNumberFormat="1" applyFont="1" applyFill="1" applyBorder="1" applyAlignment="1">
      <alignment horizontal="center"/>
    </xf>
    <xf numFmtId="164" fontId="9" fillId="2" borderId="95" xfId="8" applyNumberFormat="1" applyFont="1" applyFill="1" applyBorder="1" applyAlignment="1">
      <alignment horizontal="right"/>
    </xf>
    <xf numFmtId="183" fontId="9" fillId="2" borderId="95" xfId="8" applyNumberFormat="1" applyFont="1" applyFill="1" applyBorder="1" applyAlignment="1">
      <alignment horizontal="right"/>
    </xf>
    <xf numFmtId="3" fontId="10" fillId="4" borderId="37" xfId="8" applyNumberFormat="1" applyFont="1" applyFill="1" applyBorder="1" applyAlignment="1">
      <alignment horizontal="right" vertical="center"/>
    </xf>
    <xf numFmtId="164" fontId="9" fillId="2" borderId="37" xfId="8" applyNumberFormat="1" applyFont="1" applyFill="1" applyBorder="1" applyAlignment="1">
      <alignment horizontal="right"/>
    </xf>
    <xf numFmtId="170" fontId="9" fillId="2" borderId="37" xfId="8" applyNumberFormat="1" applyFont="1" applyFill="1" applyBorder="1" applyAlignment="1">
      <alignment horizontal="right"/>
    </xf>
    <xf numFmtId="0" fontId="9" fillId="2" borderId="0" xfId="8" applyFont="1" applyFill="1" applyAlignment="1">
      <alignment vertical="center"/>
    </xf>
    <xf numFmtId="49" fontId="8" fillId="2" borderId="0" xfId="8" applyNumberFormat="1" applyFont="1" applyFill="1" applyAlignment="1">
      <alignment horizontal="left"/>
    </xf>
    <xf numFmtId="0" fontId="0" fillId="0" borderId="0" xfId="0"/>
    <xf numFmtId="164" fontId="9" fillId="2" borderId="0" xfId="8" applyNumberFormat="1" applyFont="1" applyFill="1" applyBorder="1" applyAlignment="1">
      <alignment horizontal="right"/>
    </xf>
    <xf numFmtId="3" fontId="9" fillId="2" borderId="0" xfId="8" applyNumberFormat="1" applyFont="1" applyFill="1" applyBorder="1" applyAlignment="1">
      <alignment horizontal="right"/>
    </xf>
    <xf numFmtId="49" fontId="9" fillId="2" borderId="0" xfId="8" applyNumberFormat="1" applyFont="1" applyFill="1" applyBorder="1" applyAlignment="1">
      <alignment horizontal="center" vertical="center"/>
    </xf>
    <xf numFmtId="0" fontId="13" fillId="0" borderId="27" xfId="0" applyFont="1" applyBorder="1" applyAlignment="1">
      <alignment horizontal="left" vertical="top" wrapText="1"/>
    </xf>
    <xf numFmtId="3" fontId="11" fillId="0" borderId="37" xfId="0" applyNumberFormat="1" applyFont="1" applyFill="1" applyBorder="1" applyAlignment="1">
      <alignment horizontal="center"/>
    </xf>
    <xf numFmtId="49" fontId="4" fillId="2" borderId="107" xfId="3" applyNumberFormat="1" applyFont="1" applyFill="1" applyBorder="1" applyAlignment="1">
      <alignment horizontal="center"/>
    </xf>
    <xf numFmtId="0" fontId="11" fillId="0" borderId="0" xfId="0" applyFont="1"/>
    <xf numFmtId="0" fontId="12" fillId="0" borderId="0" xfId="0" applyFont="1" applyAlignment="1">
      <alignment horizontal="left" vertical="top"/>
    </xf>
    <xf numFmtId="0" fontId="9" fillId="0" borderId="4" xfId="8" applyFont="1" applyFill="1" applyBorder="1" applyAlignment="1">
      <alignment horizontal="right"/>
    </xf>
    <xf numFmtId="1" fontId="9" fillId="0" borderId="4" xfId="8" applyNumberFormat="1" applyFont="1" applyFill="1" applyBorder="1" applyAlignment="1">
      <alignment horizontal="right"/>
    </xf>
    <xf numFmtId="2" fontId="90" fillId="0" borderId="37" xfId="0" applyNumberFormat="1" applyFont="1" applyBorder="1" applyAlignment="1">
      <alignment horizontal="right"/>
    </xf>
    <xf numFmtId="3" fontId="12" fillId="0" borderId="37" xfId="6" applyNumberFormat="1" applyFont="1" applyBorder="1" applyAlignment="1"/>
    <xf numFmtId="2" fontId="11" fillId="0" borderId="82" xfId="1" applyNumberFormat="1" applyFont="1" applyFill="1" applyBorder="1" applyAlignment="1">
      <alignment horizontal="right" vertical="center" wrapText="1"/>
    </xf>
    <xf numFmtId="0" fontId="90" fillId="0" borderId="113" xfId="0" applyFont="1" applyBorder="1" applyAlignment="1">
      <alignment horizontal="left"/>
    </xf>
    <xf numFmtId="0" fontId="90" fillId="0" borderId="37" xfId="0" applyNumberFormat="1" applyFont="1" applyBorder="1" applyAlignment="1">
      <alignment horizontal="right"/>
    </xf>
    <xf numFmtId="0" fontId="11" fillId="0" borderId="37" xfId="0" applyFont="1" applyBorder="1" applyAlignment="1">
      <alignment horizontal="center" vertical="center"/>
    </xf>
    <xf numFmtId="43" fontId="11" fillId="0" borderId="37" xfId="1" applyFont="1" applyBorder="1" applyAlignment="1">
      <alignment horizontal="center" vertical="center"/>
    </xf>
    <xf numFmtId="0" fontId="0" fillId="3" borderId="0" xfId="0" applyFill="1"/>
    <xf numFmtId="167" fontId="9" fillId="0" borderId="4" xfId="0" applyNumberFormat="1" applyFont="1" applyFill="1" applyBorder="1" applyAlignment="1">
      <alignment horizontal="right" vertical="top"/>
    </xf>
    <xf numFmtId="164" fontId="11" fillId="0" borderId="37" xfId="1" applyNumberFormat="1" applyFont="1" applyBorder="1" applyAlignment="1">
      <alignment horizontal="right"/>
    </xf>
    <xf numFmtId="49" fontId="9" fillId="2" borderId="0" xfId="8" applyNumberFormat="1" applyFont="1" applyFill="1" applyBorder="1" applyAlignment="1">
      <alignment horizontal="left" wrapText="1"/>
    </xf>
    <xf numFmtId="49" fontId="8" fillId="2" borderId="0" xfId="8" applyNumberFormat="1" applyFont="1" applyFill="1" applyAlignment="1">
      <alignment horizontal="left" vertical="center"/>
    </xf>
    <xf numFmtId="49" fontId="8" fillId="2" borderId="78" xfId="8" applyNumberFormat="1" applyFont="1" applyFill="1" applyBorder="1" applyAlignment="1">
      <alignment horizontal="center"/>
    </xf>
    <xf numFmtId="49" fontId="8" fillId="2" borderId="80" xfId="8" applyNumberFormat="1" applyFont="1" applyFill="1" applyBorder="1" applyAlignment="1">
      <alignment horizontal="center"/>
    </xf>
    <xf numFmtId="49" fontId="8" fillId="2" borderId="37" xfId="0" applyNumberFormat="1" applyFont="1" applyFill="1" applyBorder="1" applyAlignment="1">
      <alignment horizontal="center" vertical="center" wrapText="1"/>
    </xf>
    <xf numFmtId="49" fontId="8" fillId="2" borderId="37" xfId="0" applyNumberFormat="1" applyFont="1" applyFill="1" applyBorder="1" applyAlignment="1">
      <alignment horizontal="left" vertical="center" wrapText="1"/>
    </xf>
    <xf numFmtId="0" fontId="27" fillId="0" borderId="0" xfId="0" applyNumberFormat="1" applyFont="1" applyFill="1" applyBorder="1" applyAlignment="1">
      <alignment horizontal="left" wrapText="1"/>
    </xf>
    <xf numFmtId="0" fontId="36" fillId="9" borderId="37" xfId="20" applyNumberFormat="1" applyFont="1" applyFill="1" applyBorder="1" applyAlignment="1">
      <alignment horizontal="center" vertical="center" wrapText="1"/>
    </xf>
    <xf numFmtId="43" fontId="19" fillId="0" borderId="110" xfId="1" applyFont="1" applyFill="1" applyBorder="1" applyAlignment="1">
      <alignment horizontal="left" vertical="top" wrapText="1"/>
    </xf>
    <xf numFmtId="43" fontId="11" fillId="0" borderId="82" xfId="1" applyFont="1" applyFill="1" applyBorder="1" applyAlignment="1">
      <alignment horizontal="right" vertical="top" wrapText="1"/>
    </xf>
    <xf numFmtId="164" fontId="9" fillId="0" borderId="74" xfId="8" applyNumberFormat="1" applyFont="1" applyFill="1" applyBorder="1" applyAlignment="1">
      <alignment horizontal="right"/>
    </xf>
    <xf numFmtId="164" fontId="8" fillId="0" borderId="71" xfId="8" applyNumberFormat="1" applyFont="1" applyFill="1" applyBorder="1" applyAlignment="1">
      <alignment horizontal="right"/>
    </xf>
    <xf numFmtId="179" fontId="8" fillId="2" borderId="71" xfId="8" applyNumberFormat="1" applyFont="1" applyFill="1" applyBorder="1" applyAlignment="1">
      <alignment horizontal="right"/>
    </xf>
    <xf numFmtId="49" fontId="28" fillId="2" borderId="74" xfId="8" applyNumberFormat="1" applyFont="1" applyFill="1" applyBorder="1" applyAlignment="1">
      <alignment horizontal="left" vertical="center" wrapText="1"/>
    </xf>
    <xf numFmtId="49" fontId="28" fillId="0" borderId="74" xfId="8" applyNumberFormat="1" applyFont="1" applyFill="1" applyBorder="1" applyAlignment="1">
      <alignment horizontal="left" vertical="center" wrapText="1"/>
    </xf>
    <xf numFmtId="164" fontId="8" fillId="2" borderId="71" xfId="8" applyNumberFormat="1" applyFont="1" applyFill="1" applyBorder="1" applyAlignment="1">
      <alignment horizontal="right"/>
    </xf>
    <xf numFmtId="164" fontId="8" fillId="13" borderId="51" xfId="8" applyNumberFormat="1" applyFont="1" applyFill="1" applyBorder="1" applyAlignment="1">
      <alignment horizontal="right"/>
    </xf>
    <xf numFmtId="164" fontId="10" fillId="4" borderId="37" xfId="8" applyNumberFormat="1" applyFont="1" applyFill="1" applyBorder="1" applyAlignment="1">
      <alignment horizontal="right" vertical="center"/>
    </xf>
    <xf numFmtId="179" fontId="10" fillId="4" borderId="37" xfId="8" applyNumberFormat="1" applyFont="1" applyFill="1" applyBorder="1" applyAlignment="1">
      <alignment horizontal="right" vertical="center"/>
    </xf>
    <xf numFmtId="0" fontId="10" fillId="0" borderId="37" xfId="8" applyFont="1" applyFill="1" applyBorder="1" applyAlignment="1">
      <alignment horizontal="right" vertical="center"/>
    </xf>
    <xf numFmtId="185" fontId="8" fillId="0" borderId="67" xfId="8" applyNumberFormat="1" applyFont="1" applyFill="1" applyBorder="1" applyAlignment="1">
      <alignment horizontal="right"/>
    </xf>
    <xf numFmtId="185" fontId="8" fillId="2" borderId="67" xfId="8" applyNumberFormat="1" applyFont="1" applyFill="1" applyBorder="1" applyAlignment="1">
      <alignment horizontal="right"/>
    </xf>
    <xf numFmtId="177" fontId="8" fillId="0" borderId="73" xfId="8" applyNumberFormat="1" applyFont="1" applyFill="1" applyBorder="1" applyAlignment="1">
      <alignment horizontal="right"/>
    </xf>
    <xf numFmtId="1" fontId="8" fillId="0" borderId="73" xfId="8" applyNumberFormat="1" applyFont="1" applyFill="1" applyBorder="1" applyAlignment="1">
      <alignment horizontal="right"/>
    </xf>
    <xf numFmtId="177" fontId="8" fillId="0" borderId="69" xfId="8" applyNumberFormat="1" applyFont="1" applyFill="1" applyBorder="1" applyAlignment="1">
      <alignment horizontal="right"/>
    </xf>
    <xf numFmtId="177" fontId="9" fillId="0" borderId="110" xfId="8" applyNumberFormat="1" applyFont="1" applyFill="1" applyBorder="1" applyAlignment="1">
      <alignment horizontal="right"/>
    </xf>
    <xf numFmtId="177" fontId="9" fillId="0" borderId="68" xfId="8" applyNumberFormat="1" applyFont="1" applyFill="1" applyBorder="1" applyAlignment="1">
      <alignment horizontal="right"/>
    </xf>
    <xf numFmtId="177" fontId="9" fillId="0" borderId="114" xfId="8" applyNumberFormat="1" applyFont="1" applyFill="1" applyBorder="1" applyAlignment="1">
      <alignment horizontal="right"/>
    </xf>
    <xf numFmtId="177" fontId="9" fillId="0" borderId="115" xfId="8" applyNumberFormat="1" applyFont="1" applyFill="1" applyBorder="1" applyAlignment="1">
      <alignment horizontal="right"/>
    </xf>
    <xf numFmtId="177" fontId="9" fillId="0" borderId="116" xfId="8" applyNumberFormat="1" applyFont="1" applyFill="1" applyBorder="1" applyAlignment="1">
      <alignment horizontal="right"/>
    </xf>
    <xf numFmtId="17" fontId="10" fillId="4" borderId="117" xfId="8" applyNumberFormat="1" applyFont="1" applyFill="1" applyBorder="1" applyAlignment="1">
      <alignment horizontal="left" vertical="center"/>
    </xf>
    <xf numFmtId="0" fontId="10" fillId="0" borderId="116" xfId="8" applyNumberFormat="1" applyFont="1" applyFill="1" applyBorder="1" applyAlignment="1">
      <alignment horizontal="right" vertical="center"/>
    </xf>
    <xf numFmtId="0" fontId="9" fillId="0" borderId="118" xfId="8" applyFont="1" applyFill="1" applyBorder="1" applyAlignment="1">
      <alignment vertical="center"/>
    </xf>
    <xf numFmtId="177" fontId="8" fillId="0" borderId="116" xfId="8" applyNumberFormat="1" applyFont="1" applyFill="1" applyBorder="1" applyAlignment="1">
      <alignment horizontal="right"/>
    </xf>
    <xf numFmtId="177" fontId="8" fillId="0" borderId="115" xfId="8" applyNumberFormat="1" applyFont="1" applyFill="1" applyBorder="1" applyAlignment="1">
      <alignment horizontal="right"/>
    </xf>
    <xf numFmtId="49" fontId="8" fillId="0" borderId="41" xfId="8" applyNumberFormat="1" applyFont="1" applyFill="1" applyBorder="1" applyAlignment="1">
      <alignment horizontal="left"/>
    </xf>
    <xf numFmtId="177" fontId="8" fillId="0" borderId="41" xfId="8" applyNumberFormat="1" applyFont="1" applyFill="1" applyBorder="1" applyAlignment="1">
      <alignment horizontal="right"/>
    </xf>
    <xf numFmtId="177" fontId="8" fillId="0" borderId="119" xfId="8" applyNumberFormat="1" applyFont="1" applyFill="1" applyBorder="1" applyAlignment="1">
      <alignment horizontal="right"/>
    </xf>
    <xf numFmtId="1" fontId="8" fillId="0" borderId="41" xfId="8" applyNumberFormat="1" applyFont="1" applyFill="1" applyBorder="1" applyAlignment="1">
      <alignment horizontal="right"/>
    </xf>
    <xf numFmtId="177" fontId="9" fillId="0" borderId="119" xfId="8" applyNumberFormat="1" applyFont="1" applyFill="1" applyBorder="1" applyAlignment="1">
      <alignment horizontal="right"/>
    </xf>
    <xf numFmtId="186" fontId="10" fillId="4" borderId="37" xfId="8" applyNumberFormat="1" applyFont="1" applyFill="1" applyBorder="1" applyAlignment="1">
      <alignment horizontal="right" vertical="center"/>
    </xf>
    <xf numFmtId="186" fontId="10" fillId="4" borderId="38" xfId="8" applyNumberFormat="1" applyFont="1" applyFill="1" applyBorder="1" applyAlignment="1">
      <alignment horizontal="right" vertical="center"/>
    </xf>
    <xf numFmtId="179" fontId="10" fillId="0" borderId="120" xfId="8" applyNumberFormat="1" applyFont="1" applyFill="1" applyBorder="1" applyAlignment="1">
      <alignment horizontal="right" vertical="center"/>
    </xf>
    <xf numFmtId="179" fontId="10" fillId="0" borderId="40" xfId="8" applyNumberFormat="1" applyFont="1" applyFill="1" applyBorder="1" applyAlignment="1">
      <alignment horizontal="right" vertical="center"/>
    </xf>
    <xf numFmtId="179" fontId="10" fillId="0" borderId="37" xfId="8" applyNumberFormat="1" applyFont="1" applyFill="1" applyBorder="1" applyAlignment="1">
      <alignment horizontal="right" vertical="center"/>
    </xf>
    <xf numFmtId="179" fontId="9" fillId="0" borderId="38" xfId="8" applyNumberFormat="1" applyFont="1" applyFill="1" applyBorder="1" applyAlignment="1">
      <alignment vertical="center"/>
    </xf>
    <xf numFmtId="179" fontId="9" fillId="0" borderId="118" xfId="8" applyNumberFormat="1" applyFont="1" applyFill="1" applyBorder="1" applyAlignment="1">
      <alignment vertical="center"/>
    </xf>
    <xf numFmtId="170" fontId="9" fillId="2" borderId="121" xfId="8" applyNumberFormat="1" applyFont="1" applyFill="1" applyBorder="1" applyAlignment="1">
      <alignment horizontal="right"/>
    </xf>
    <xf numFmtId="186" fontId="9" fillId="2" borderId="37" xfId="8" applyNumberFormat="1" applyFont="1" applyFill="1" applyBorder="1" applyAlignment="1">
      <alignment vertical="center"/>
    </xf>
    <xf numFmtId="177" fontId="8" fillId="2" borderId="121" xfId="8" applyNumberFormat="1" applyFont="1" applyFill="1" applyBorder="1" applyAlignment="1">
      <alignment horizontal="right"/>
    </xf>
    <xf numFmtId="3" fontId="9" fillId="2" borderId="37" xfId="8" applyNumberFormat="1" applyFont="1" applyFill="1" applyBorder="1" applyAlignment="1">
      <alignment vertical="center"/>
    </xf>
    <xf numFmtId="167" fontId="10" fillId="4" borderId="37" xfId="1" applyNumberFormat="1" applyFont="1" applyFill="1" applyBorder="1" applyAlignment="1">
      <alignment horizontal="right" vertical="center"/>
    </xf>
    <xf numFmtId="1" fontId="10" fillId="4" borderId="37" xfId="8" applyNumberFormat="1" applyFont="1" applyFill="1" applyBorder="1" applyAlignment="1">
      <alignment horizontal="right" vertical="center"/>
    </xf>
    <xf numFmtId="1" fontId="10" fillId="0" borderId="37" xfId="8" applyNumberFormat="1" applyFont="1" applyFill="1" applyBorder="1" applyAlignment="1">
      <alignment horizontal="right" vertical="center"/>
    </xf>
    <xf numFmtId="1" fontId="9" fillId="2" borderId="37" xfId="8" applyNumberFormat="1" applyFont="1" applyFill="1" applyBorder="1" applyAlignment="1">
      <alignment vertical="center"/>
    </xf>
    <xf numFmtId="49" fontId="8" fillId="2" borderId="121" xfId="8" applyNumberFormat="1" applyFont="1" applyFill="1" applyBorder="1" applyAlignment="1">
      <alignment horizontal="center" vertical="center" wrapText="1"/>
    </xf>
    <xf numFmtId="49" fontId="8" fillId="2" borderId="122" xfId="8" applyNumberFormat="1" applyFont="1" applyFill="1" applyBorder="1" applyAlignment="1">
      <alignment horizontal="center" vertical="center" wrapText="1"/>
    </xf>
    <xf numFmtId="164" fontId="9" fillId="0" borderId="121" xfId="8" applyNumberFormat="1" applyFont="1" applyFill="1" applyBorder="1" applyAlignment="1">
      <alignment horizontal="right"/>
    </xf>
    <xf numFmtId="183" fontId="9" fillId="9" borderId="121" xfId="8" applyNumberFormat="1" applyFont="1" applyFill="1" applyBorder="1" applyAlignment="1">
      <alignment horizontal="right"/>
    </xf>
    <xf numFmtId="164" fontId="9" fillId="2" borderId="121" xfId="8" applyNumberFormat="1" applyFont="1" applyFill="1" applyBorder="1" applyAlignment="1">
      <alignment horizontal="right"/>
    </xf>
    <xf numFmtId="172" fontId="9" fillId="0" borderId="121" xfId="8" applyNumberFormat="1" applyFont="1" applyFill="1" applyBorder="1" applyAlignment="1">
      <alignment horizontal="right"/>
    </xf>
    <xf numFmtId="49" fontId="8" fillId="2" borderId="121" xfId="8" applyNumberFormat="1" applyFont="1" applyFill="1" applyBorder="1" applyAlignment="1">
      <alignment horizontal="center" vertical="center"/>
    </xf>
    <xf numFmtId="49" fontId="9" fillId="2" borderId="121" xfId="8" applyNumberFormat="1" applyFont="1" applyFill="1" applyBorder="1" applyAlignment="1">
      <alignment horizontal="left" wrapText="1"/>
    </xf>
    <xf numFmtId="49" fontId="9" fillId="2" borderId="121" xfId="8" applyNumberFormat="1" applyFont="1" applyFill="1" applyBorder="1" applyAlignment="1">
      <alignment horizontal="center" vertical="center"/>
    </xf>
    <xf numFmtId="164" fontId="9" fillId="9" borderId="121" xfId="8" applyNumberFormat="1" applyFont="1" applyFill="1" applyBorder="1" applyAlignment="1">
      <alignment horizontal="right"/>
    </xf>
    <xf numFmtId="170" fontId="9" fillId="0" borderId="121" xfId="8" applyNumberFormat="1" applyFont="1" applyFill="1" applyBorder="1" applyAlignment="1">
      <alignment horizontal="right"/>
    </xf>
    <xf numFmtId="3" fontId="9" fillId="0" borderId="121" xfId="8" applyNumberFormat="1" applyFont="1" applyFill="1" applyBorder="1" applyAlignment="1">
      <alignment horizontal="right"/>
    </xf>
    <xf numFmtId="1" fontId="11" fillId="0" borderId="37" xfId="1" applyNumberFormat="1" applyFont="1" applyBorder="1" applyAlignment="1">
      <alignment horizontal="right" wrapText="1"/>
    </xf>
    <xf numFmtId="0" fontId="48" fillId="0" borderId="0" xfId="0" applyFont="1" applyBorder="1"/>
    <xf numFmtId="196" fontId="62" fillId="3" borderId="37" xfId="30" applyNumberFormat="1" applyFont="1" applyFill="1" applyBorder="1" applyAlignment="1">
      <alignment horizontal="right" vertical="top"/>
    </xf>
    <xf numFmtId="196" fontId="63" fillId="9" borderId="37" xfId="30" applyNumberFormat="1" applyFont="1" applyFill="1" applyBorder="1" applyAlignment="1">
      <alignment horizontal="right" vertical="top"/>
    </xf>
    <xf numFmtId="1" fontId="62" fillId="3" borderId="37" xfId="30" applyNumberFormat="1" applyFont="1" applyFill="1" applyBorder="1" applyAlignment="1">
      <alignment horizontal="right" vertical="top"/>
    </xf>
    <xf numFmtId="196" fontId="68" fillId="9" borderId="37" xfId="30" applyNumberFormat="1" applyFont="1" applyFill="1" applyBorder="1" applyAlignment="1">
      <alignment horizontal="right" vertical="center" wrapText="1"/>
    </xf>
    <xf numFmtId="196" fontId="31" fillId="0" borderId="37" xfId="30" applyNumberFormat="1" applyFont="1" applyFill="1" applyBorder="1" applyAlignment="1">
      <alignment horizontal="right" vertical="top" wrapText="1"/>
    </xf>
    <xf numFmtId="196" fontId="50" fillId="3" borderId="37" xfId="30" applyNumberFormat="1" applyFont="1" applyFill="1" applyBorder="1" applyAlignment="1">
      <alignment horizontal="center" vertical="top"/>
    </xf>
    <xf numFmtId="196" fontId="64" fillId="3" borderId="37" xfId="30" applyNumberFormat="1" applyFont="1" applyFill="1" applyBorder="1" applyAlignment="1">
      <alignment horizontal="center" vertical="center"/>
    </xf>
    <xf numFmtId="196" fontId="61" fillId="9" borderId="37" xfId="30" applyNumberFormat="1" applyFont="1" applyFill="1" applyBorder="1" applyAlignment="1">
      <alignment vertical="top"/>
    </xf>
    <xf numFmtId="196" fontId="61" fillId="9" borderId="37" xfId="30" applyNumberFormat="1" applyFont="1" applyFill="1" applyBorder="1" applyAlignment="1">
      <alignment horizontal="right" vertical="top"/>
    </xf>
    <xf numFmtId="196" fontId="50" fillId="3" borderId="37" xfId="30" applyNumberFormat="1" applyFont="1" applyFill="1" applyBorder="1" applyAlignment="1">
      <alignment vertical="top"/>
    </xf>
    <xf numFmtId="196" fontId="50" fillId="0" borderId="37" xfId="30" applyNumberFormat="1" applyFont="1" applyFill="1" applyBorder="1" applyAlignment="1">
      <alignment horizontal="right" vertical="top"/>
    </xf>
    <xf numFmtId="1" fontId="50" fillId="3" borderId="37" xfId="30" applyNumberFormat="1" applyFont="1" applyFill="1" applyBorder="1" applyAlignment="1">
      <alignment horizontal="right" vertical="top"/>
    </xf>
    <xf numFmtId="196" fontId="50" fillId="0" borderId="37" xfId="30" applyNumberFormat="1" applyFont="1" applyFill="1" applyBorder="1" applyAlignment="1">
      <alignment horizontal="center" vertical="top"/>
    </xf>
    <xf numFmtId="196" fontId="50" fillId="3" borderId="37" xfId="30" applyNumberFormat="1" applyFont="1" applyFill="1" applyBorder="1" applyAlignment="1">
      <alignment horizontal="right" vertical="top"/>
    </xf>
    <xf numFmtId="196" fontId="64" fillId="3" borderId="37" xfId="30" applyNumberFormat="1" applyFont="1" applyFill="1" applyBorder="1" applyAlignment="1">
      <alignment vertical="center"/>
    </xf>
    <xf numFmtId="196" fontId="50" fillId="9" borderId="37" xfId="30" applyNumberFormat="1" applyFont="1" applyFill="1" applyBorder="1" applyAlignment="1">
      <alignment vertical="top"/>
    </xf>
    <xf numFmtId="196" fontId="50" fillId="9" borderId="37" xfId="30" applyNumberFormat="1" applyFont="1" applyFill="1" applyBorder="1" applyAlignment="1">
      <alignment horizontal="right" vertical="top"/>
    </xf>
    <xf numFmtId="49" fontId="8" fillId="2" borderId="41" xfId="0" applyNumberFormat="1" applyFont="1" applyFill="1" applyBorder="1" applyAlignment="1">
      <alignment horizontal="center" vertical="center" wrapText="1"/>
    </xf>
    <xf numFmtId="49" fontId="8" fillId="2" borderId="98" xfId="0" applyNumberFormat="1" applyFont="1" applyFill="1" applyBorder="1" applyAlignment="1">
      <alignment horizontal="left"/>
    </xf>
    <xf numFmtId="170" fontId="11" fillId="0" borderId="0" xfId="0" applyNumberFormat="1" applyFont="1"/>
    <xf numFmtId="17" fontId="9" fillId="2" borderId="98" xfId="8" applyNumberFormat="1" applyFont="1" applyFill="1" applyBorder="1" applyAlignment="1">
      <alignment horizontal="left"/>
    </xf>
    <xf numFmtId="0" fontId="95" fillId="0" borderId="0" xfId="0" applyFont="1"/>
    <xf numFmtId="1" fontId="95" fillId="0" borderId="0" xfId="0" applyNumberFormat="1" applyFont="1"/>
    <xf numFmtId="49" fontId="8" fillId="2" borderId="37" xfId="0" applyNumberFormat="1" applyFont="1" applyFill="1" applyBorder="1" applyAlignment="1">
      <alignment vertical="center" wrapText="1"/>
    </xf>
    <xf numFmtId="1" fontId="8" fillId="2" borderId="37" xfId="0" applyNumberFormat="1" applyFont="1" applyFill="1" applyBorder="1" applyAlignment="1">
      <alignment horizontal="right" vertical="center" wrapText="1"/>
    </xf>
    <xf numFmtId="167" fontId="19" fillId="0" borderId="37" xfId="1" applyNumberFormat="1" applyFont="1" applyBorder="1" applyAlignment="1">
      <alignment horizontal="center" wrapText="1"/>
    </xf>
    <xf numFmtId="1" fontId="19" fillId="0" borderId="37" xfId="1" applyNumberFormat="1" applyFont="1" applyBorder="1" applyAlignment="1">
      <alignment horizontal="right" wrapText="1"/>
    </xf>
    <xf numFmtId="17" fontId="12" fillId="0" borderId="37" xfId="0" applyNumberFormat="1" applyFont="1" applyFill="1" applyBorder="1" applyAlignment="1">
      <alignment horizontal="left"/>
    </xf>
    <xf numFmtId="0" fontId="13" fillId="0" borderId="98" xfId="32" applyFont="1" applyFill="1" applyBorder="1" applyAlignment="1">
      <alignment vertical="top" wrapText="1"/>
    </xf>
    <xf numFmtId="167" fontId="13" fillId="0" borderId="98" xfId="1" applyNumberFormat="1" applyFont="1" applyFill="1" applyBorder="1" applyAlignment="1">
      <alignment vertical="top" wrapText="1"/>
    </xf>
    <xf numFmtId="3" fontId="13" fillId="0" borderId="98" xfId="32" applyNumberFormat="1" applyFont="1" applyFill="1" applyBorder="1" applyAlignment="1">
      <alignment vertical="center"/>
    </xf>
    <xf numFmtId="0" fontId="13" fillId="0" borderId="110" xfId="32" applyFont="1" applyFill="1" applyBorder="1" applyAlignment="1">
      <alignment vertical="center"/>
    </xf>
    <xf numFmtId="167" fontId="13" fillId="0" borderId="98" xfId="1" applyNumberFormat="1" applyFont="1" applyFill="1" applyBorder="1" applyAlignment="1">
      <alignment vertical="center"/>
    </xf>
    <xf numFmtId="167" fontId="12" fillId="0" borderId="98" xfId="1" applyNumberFormat="1" applyFont="1" applyFill="1" applyBorder="1" applyAlignment="1">
      <alignment vertical="center"/>
    </xf>
    <xf numFmtId="3" fontId="12" fillId="0" borderId="121" xfId="8" applyNumberFormat="1" applyFont="1" applyFill="1" applyBorder="1" applyAlignment="1">
      <alignment vertical="center"/>
    </xf>
    <xf numFmtId="3" fontId="12" fillId="0" borderId="122" xfId="8" applyNumberFormat="1" applyFont="1" applyFill="1" applyBorder="1" applyAlignment="1">
      <alignment vertical="center"/>
    </xf>
    <xf numFmtId="0" fontId="13" fillId="0" borderId="110" xfId="32" applyFont="1" applyFill="1" applyBorder="1" applyAlignment="1">
      <alignment vertical="center" wrapText="1"/>
    </xf>
    <xf numFmtId="49" fontId="19" fillId="0" borderId="98" xfId="0" applyNumberFormat="1" applyFont="1" applyFill="1" applyBorder="1" applyAlignment="1">
      <alignment horizontal="center" vertical="center" wrapText="1"/>
    </xf>
    <xf numFmtId="49" fontId="19" fillId="0" borderId="98" xfId="0" applyNumberFormat="1" applyFont="1" applyFill="1" applyBorder="1" applyAlignment="1">
      <alignment horizontal="left" vertical="center"/>
    </xf>
    <xf numFmtId="167" fontId="19" fillId="0" borderId="98" xfId="1" applyNumberFormat="1" applyFont="1" applyFill="1" applyBorder="1" applyAlignment="1">
      <alignment vertical="top"/>
    </xf>
    <xf numFmtId="49" fontId="11" fillId="0" borderId="98" xfId="0" applyNumberFormat="1" applyFont="1" applyFill="1" applyBorder="1" applyAlignment="1">
      <alignment horizontal="left" vertical="center"/>
    </xf>
    <xf numFmtId="167" fontId="11" fillId="0" borderId="98" xfId="1" applyNumberFormat="1" applyFont="1" applyFill="1" applyBorder="1"/>
    <xf numFmtId="167" fontId="11" fillId="0" borderId="98" xfId="1" applyNumberFormat="1" applyFont="1" applyFill="1" applyBorder="1" applyAlignment="1">
      <alignment horizontal="left" vertical="top" wrapText="1"/>
    </xf>
    <xf numFmtId="167" fontId="11" fillId="0" borderId="82" xfId="1" applyNumberFormat="1" applyFont="1" applyFill="1" applyBorder="1" applyAlignment="1">
      <alignment vertical="top"/>
    </xf>
    <xf numFmtId="167" fontId="11" fillId="0" borderId="82" xfId="1" applyNumberFormat="1" applyFont="1" applyFill="1" applyBorder="1"/>
    <xf numFmtId="167" fontId="11" fillId="0" borderId="82" xfId="1" applyNumberFormat="1" applyFont="1" applyFill="1" applyBorder="1" applyAlignment="1">
      <alignment horizontal="left" vertical="top" wrapText="1"/>
    </xf>
    <xf numFmtId="49" fontId="11" fillId="0" borderId="110" xfId="0" applyNumberFormat="1" applyFont="1" applyFill="1" applyBorder="1" applyAlignment="1">
      <alignment horizontal="left" vertical="center"/>
    </xf>
    <xf numFmtId="49" fontId="8" fillId="0" borderId="110" xfId="0" applyNumberFormat="1" applyFont="1" applyFill="1" applyBorder="1" applyAlignment="1">
      <alignment vertical="center" wrapText="1"/>
    </xf>
    <xf numFmtId="167" fontId="8" fillId="0" borderId="111" xfId="1" applyNumberFormat="1" applyFont="1" applyFill="1" applyBorder="1" applyAlignment="1">
      <alignment vertical="center" wrapText="1"/>
    </xf>
    <xf numFmtId="49" fontId="8" fillId="0" borderId="111" xfId="0" applyNumberFormat="1" applyFont="1" applyFill="1" applyBorder="1" applyAlignment="1">
      <alignment vertical="center" wrapText="1"/>
    </xf>
    <xf numFmtId="49" fontId="8" fillId="0" borderId="112" xfId="0" applyNumberFormat="1" applyFont="1" applyFill="1" applyBorder="1" applyAlignment="1">
      <alignment vertical="center" wrapText="1"/>
    </xf>
    <xf numFmtId="167" fontId="36" fillId="0" borderId="98" xfId="1" applyNumberFormat="1" applyFont="1" applyBorder="1" applyAlignment="1">
      <alignment vertical="center"/>
    </xf>
    <xf numFmtId="167" fontId="36" fillId="0" borderId="98" xfId="1" applyNumberFormat="1" applyFont="1" applyFill="1" applyBorder="1" applyAlignment="1">
      <alignment vertical="center"/>
    </xf>
    <xf numFmtId="0" fontId="36" fillId="0" borderId="98" xfId="0" applyFont="1" applyBorder="1" applyAlignment="1">
      <alignment vertical="center"/>
    </xf>
    <xf numFmtId="167" fontId="11" fillId="0" borderId="125" xfId="1" applyNumberFormat="1" applyFont="1" applyBorder="1"/>
    <xf numFmtId="167" fontId="8" fillId="0" borderId="121" xfId="1" applyNumberFormat="1" applyFont="1" applyFill="1" applyBorder="1" applyAlignment="1">
      <alignment horizontal="right"/>
    </xf>
    <xf numFmtId="167" fontId="11" fillId="0" borderId="125" xfId="1" applyNumberFormat="1" applyFont="1" applyFill="1" applyBorder="1"/>
    <xf numFmtId="167" fontId="10" fillId="0" borderId="37" xfId="1" applyNumberFormat="1" applyFont="1" applyFill="1" applyBorder="1"/>
    <xf numFmtId="167" fontId="11" fillId="0" borderId="37" xfId="1" applyNumberFormat="1" applyFont="1" applyFill="1" applyBorder="1" applyAlignment="1">
      <alignment vertical="center"/>
    </xf>
    <xf numFmtId="167" fontId="19" fillId="0" borderId="37" xfId="1" applyNumberFormat="1" applyFont="1" applyFill="1" applyBorder="1" applyAlignment="1">
      <alignment vertical="center"/>
    </xf>
    <xf numFmtId="167" fontId="8" fillId="2" borderId="98" xfId="1" applyNumberFormat="1" applyFont="1" applyFill="1" applyBorder="1" applyAlignment="1">
      <alignment horizontal="right"/>
    </xf>
    <xf numFmtId="167" fontId="9" fillId="2" borderId="98" xfId="1" applyNumberFormat="1" applyFont="1" applyFill="1" applyBorder="1" applyAlignment="1">
      <alignment horizontal="right"/>
    </xf>
    <xf numFmtId="49" fontId="8" fillId="11" borderId="98" xfId="0" applyNumberFormat="1" applyFont="1" applyFill="1" applyBorder="1" applyAlignment="1">
      <alignment horizontal="left"/>
    </xf>
    <xf numFmtId="167" fontId="8" fillId="11" borderId="98" xfId="1" applyNumberFormat="1" applyFont="1" applyFill="1" applyBorder="1" applyAlignment="1">
      <alignment horizontal="right"/>
    </xf>
    <xf numFmtId="49" fontId="8" fillId="11" borderId="37" xfId="0" applyNumberFormat="1" applyFont="1" applyFill="1" applyBorder="1" applyAlignment="1">
      <alignment horizontal="left"/>
    </xf>
    <xf numFmtId="167" fontId="19" fillId="11" borderId="37" xfId="1" applyNumberFormat="1" applyFont="1" applyFill="1" applyBorder="1" applyAlignment="1">
      <alignment horizontal="center" wrapText="1"/>
    </xf>
    <xf numFmtId="167" fontId="8" fillId="2" borderId="37" xfId="1" applyNumberFormat="1" applyFont="1" applyFill="1" applyBorder="1" applyAlignment="1">
      <alignment horizontal="left"/>
    </xf>
    <xf numFmtId="167" fontId="12" fillId="0" borderId="37" xfId="1" applyNumberFormat="1" applyFont="1" applyFill="1" applyBorder="1" applyAlignment="1">
      <alignment horizontal="left"/>
    </xf>
    <xf numFmtId="167" fontId="9" fillId="2" borderId="37" xfId="1" applyNumberFormat="1" applyFont="1" applyFill="1" applyBorder="1" applyAlignment="1">
      <alignment horizontal="left"/>
    </xf>
    <xf numFmtId="167" fontId="12" fillId="0" borderId="37" xfId="1" applyNumberFormat="1" applyFont="1" applyFill="1" applyBorder="1" applyAlignment="1">
      <alignment vertical="center"/>
    </xf>
    <xf numFmtId="167" fontId="12" fillId="0" borderId="37" xfId="1" applyNumberFormat="1" applyFont="1" applyBorder="1" applyAlignment="1">
      <alignment vertical="center"/>
    </xf>
    <xf numFmtId="167" fontId="12" fillId="0" borderId="37" xfId="1" applyNumberFormat="1" applyFont="1" applyFill="1" applyBorder="1" applyAlignment="1">
      <alignment horizontal="center" vertical="center"/>
    </xf>
    <xf numFmtId="167" fontId="12" fillId="0" borderId="37" xfId="1" applyNumberFormat="1" applyFont="1" applyBorder="1" applyAlignment="1">
      <alignment horizontal="center" vertical="center"/>
    </xf>
    <xf numFmtId="167" fontId="13" fillId="11" borderId="37" xfId="1" applyNumberFormat="1" applyFont="1" applyFill="1" applyBorder="1" applyAlignment="1">
      <alignment horizontal="left"/>
    </xf>
    <xf numFmtId="167" fontId="13" fillId="11" borderId="37" xfId="1" applyNumberFormat="1" applyFont="1" applyFill="1" applyBorder="1" applyAlignment="1">
      <alignment horizontal="center" vertical="center"/>
    </xf>
    <xf numFmtId="173" fontId="1" fillId="0" borderId="0" xfId="20" applyFill="1"/>
    <xf numFmtId="173" fontId="0" fillId="0" borderId="0" xfId="20" applyFont="1" applyFill="1"/>
    <xf numFmtId="173" fontId="2" fillId="0" borderId="0" xfId="20" applyFont="1" applyFill="1"/>
    <xf numFmtId="173" fontId="1" fillId="0" borderId="114" xfId="20" applyFill="1" applyBorder="1"/>
    <xf numFmtId="49" fontId="8" fillId="0" borderId="99" xfId="0" applyNumberFormat="1" applyFont="1" applyFill="1" applyBorder="1" applyAlignment="1">
      <alignment horizontal="left"/>
    </xf>
    <xf numFmtId="49" fontId="8" fillId="0" borderId="100" xfId="0" applyNumberFormat="1" applyFont="1" applyFill="1" applyBorder="1" applyAlignment="1">
      <alignment horizontal="left"/>
    </xf>
    <xf numFmtId="49" fontId="8" fillId="0" borderId="38" xfId="0" applyNumberFormat="1" applyFont="1" applyFill="1" applyBorder="1" applyAlignment="1">
      <alignment horizontal="center"/>
    </xf>
    <xf numFmtId="49" fontId="8" fillId="0" borderId="40" xfId="0" applyNumberFormat="1" applyFont="1" applyFill="1" applyBorder="1" applyAlignment="1">
      <alignment horizontal="center"/>
    </xf>
    <xf numFmtId="0" fontId="13" fillId="0" borderId="38" xfId="0" applyFont="1" applyFill="1" applyBorder="1" applyAlignment="1"/>
    <xf numFmtId="0" fontId="13" fillId="0" borderId="39" xfId="0" applyFont="1" applyFill="1" applyBorder="1" applyAlignment="1"/>
    <xf numFmtId="0" fontId="13"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49" fontId="8" fillId="0" borderId="0" xfId="0" applyNumberFormat="1" applyFont="1" applyFill="1" applyBorder="1" applyAlignment="1">
      <alignment horizontal="left" vertical="top" wrapText="1"/>
    </xf>
    <xf numFmtId="49" fontId="8" fillId="0" borderId="1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8"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19"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9" fillId="0" borderId="0" xfId="0" applyNumberFormat="1" applyFont="1" applyFill="1" applyBorder="1" applyAlignment="1">
      <alignment horizontal="left"/>
    </xf>
    <xf numFmtId="49" fontId="8" fillId="0" borderId="20" xfId="0" applyNumberFormat="1" applyFont="1" applyFill="1" applyBorder="1" applyAlignment="1">
      <alignment horizontal="left" vertical="center"/>
    </xf>
    <xf numFmtId="49" fontId="8" fillId="2" borderId="12" xfId="0" applyNumberFormat="1" applyFont="1" applyFill="1" applyBorder="1" applyAlignment="1">
      <alignment horizontal="center" vertical="center"/>
    </xf>
    <xf numFmtId="49" fontId="8" fillId="2" borderId="17" xfId="0" applyNumberFormat="1" applyFont="1" applyFill="1" applyBorder="1" applyAlignment="1">
      <alignment horizontal="center" vertical="center"/>
    </xf>
    <xf numFmtId="49" fontId="8" fillId="2" borderId="22" xfId="0" applyNumberFormat="1" applyFont="1" applyFill="1" applyBorder="1" applyAlignment="1">
      <alignment horizontal="center" vertical="center"/>
    </xf>
    <xf numFmtId="49" fontId="8" fillId="2" borderId="15" xfId="0" applyNumberFormat="1" applyFont="1" applyFill="1" applyBorder="1" applyAlignment="1">
      <alignment horizontal="center" wrapText="1"/>
    </xf>
    <xf numFmtId="49" fontId="8" fillId="2" borderId="21" xfId="0" applyNumberFormat="1" applyFont="1" applyFill="1" applyBorder="1" applyAlignment="1">
      <alignment horizontal="center" wrapText="1"/>
    </xf>
    <xf numFmtId="49" fontId="8" fillId="2" borderId="16" xfId="0" applyNumberFormat="1" applyFont="1" applyFill="1" applyBorder="1" applyAlignment="1">
      <alignment horizontal="center" wrapText="1"/>
    </xf>
    <xf numFmtId="49" fontId="8" fillId="2" borderId="15" xfId="0" applyNumberFormat="1" applyFont="1" applyFill="1" applyBorder="1" applyAlignment="1">
      <alignment horizontal="center"/>
    </xf>
    <xf numFmtId="49" fontId="8" fillId="2" borderId="16" xfId="0" applyNumberFormat="1" applyFont="1" applyFill="1" applyBorder="1" applyAlignment="1">
      <alignment horizont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0" fontId="19" fillId="0" borderId="2" xfId="0" applyFont="1" applyBorder="1" applyAlignment="1">
      <alignment horizontal="center" vertical="top"/>
    </xf>
    <xf numFmtId="0" fontId="19" fillId="0" borderId="3" xfId="0" applyFont="1" applyBorder="1" applyAlignment="1">
      <alignment horizontal="center" vertical="top"/>
    </xf>
    <xf numFmtId="0" fontId="13" fillId="0" borderId="83" xfId="0" applyFont="1" applyBorder="1" applyAlignment="1">
      <alignment horizontal="left" vertical="top" wrapText="1"/>
    </xf>
    <xf numFmtId="0" fontId="12" fillId="0" borderId="0" xfId="0" applyFont="1" applyAlignment="1">
      <alignment horizontal="left" vertical="top"/>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9" fillId="0" borderId="23" xfId="0" applyFont="1" applyBorder="1" applyAlignment="1">
      <alignment horizontal="center" vertical="center"/>
    </xf>
    <xf numFmtId="0" fontId="19" fillId="0" borderId="37" xfId="0" applyFont="1" applyFill="1" applyBorder="1" applyAlignment="1">
      <alignment horizontal="center" vertical="top"/>
    </xf>
    <xf numFmtId="0" fontId="19" fillId="0" borderId="99" xfId="0" applyFont="1" applyBorder="1" applyAlignment="1">
      <alignment horizontal="center" vertical="top"/>
    </xf>
    <xf numFmtId="0" fontId="19" fillId="0" borderId="101" xfId="0" applyFont="1" applyBorder="1" applyAlignment="1">
      <alignment horizontal="center" vertical="top"/>
    </xf>
    <xf numFmtId="49" fontId="8" fillId="0" borderId="102" xfId="0" applyNumberFormat="1" applyFont="1" applyFill="1" applyBorder="1" applyAlignment="1">
      <alignment horizontal="center" vertical="top"/>
    </xf>
    <xf numFmtId="49" fontId="8" fillId="0" borderId="103" xfId="0" applyNumberFormat="1" applyFont="1" applyFill="1" applyBorder="1" applyAlignment="1">
      <alignment horizontal="center" vertical="top"/>
    </xf>
    <xf numFmtId="49" fontId="8" fillId="0" borderId="20" xfId="0" applyNumberFormat="1"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49" fontId="8" fillId="0" borderId="91" xfId="0" applyNumberFormat="1" applyFont="1" applyFill="1" applyBorder="1" applyAlignment="1">
      <alignment horizontal="center" vertical="top"/>
    </xf>
    <xf numFmtId="49" fontId="8" fillId="0" borderId="92" xfId="0" applyNumberFormat="1" applyFont="1" applyFill="1" applyBorder="1" applyAlignment="1">
      <alignment horizontal="center" vertical="top"/>
    </xf>
    <xf numFmtId="49" fontId="8" fillId="0" borderId="91" xfId="0" applyNumberFormat="1" applyFont="1" applyFill="1" applyBorder="1" applyAlignment="1">
      <alignment horizontal="center" vertical="top" wrapText="1"/>
    </xf>
    <xf numFmtId="49" fontId="8" fillId="0" borderId="92" xfId="0" applyNumberFormat="1" applyFont="1" applyFill="1" applyBorder="1" applyAlignment="1">
      <alignment horizontal="center" vertical="top" wrapText="1"/>
    </xf>
    <xf numFmtId="49" fontId="8" fillId="0" borderId="25" xfId="0" applyNumberFormat="1" applyFont="1" applyFill="1" applyBorder="1" applyAlignment="1">
      <alignment horizontal="center" vertical="top" wrapText="1"/>
    </xf>
    <xf numFmtId="49" fontId="8" fillId="0" borderId="26"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49" fontId="8" fillId="0" borderId="18" xfId="0" applyNumberFormat="1" applyFont="1" applyFill="1" applyBorder="1" applyAlignment="1">
      <alignment horizontal="center" vertical="top" wrapText="1"/>
    </xf>
    <xf numFmtId="49" fontId="8" fillId="0" borderId="93" xfId="0" applyNumberFormat="1" applyFont="1" applyFill="1" applyBorder="1" applyAlignment="1">
      <alignment horizontal="center" vertical="top"/>
    </xf>
    <xf numFmtId="49" fontId="8" fillId="0" borderId="94" xfId="0" applyNumberFormat="1" applyFont="1" applyFill="1" applyBorder="1" applyAlignment="1">
      <alignment horizontal="center" vertical="top"/>
    </xf>
    <xf numFmtId="49" fontId="8" fillId="0" borderId="96" xfId="0" applyNumberFormat="1" applyFont="1" applyFill="1" applyBorder="1" applyAlignment="1">
      <alignment horizontal="center" vertical="top"/>
    </xf>
    <xf numFmtId="49" fontId="8" fillId="0" borderId="24"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23" fillId="0" borderId="6" xfId="0" applyNumberFormat="1" applyFont="1" applyFill="1" applyBorder="1" applyAlignment="1">
      <alignment horizontal="left" wrapText="1"/>
    </xf>
    <xf numFmtId="49" fontId="21" fillId="0" borderId="0" xfId="0" applyNumberFormat="1" applyFont="1" applyFill="1" applyAlignment="1">
      <alignment horizontal="left"/>
    </xf>
    <xf numFmtId="49" fontId="21" fillId="0" borderId="4" xfId="0" applyNumberFormat="1" applyFont="1" applyFill="1" applyBorder="1" applyAlignment="1">
      <alignment horizontal="center" vertical="top" wrapText="1"/>
    </xf>
    <xf numFmtId="49" fontId="21" fillId="0" borderId="2" xfId="0" applyNumberFormat="1" applyFont="1" applyFill="1" applyBorder="1" applyAlignment="1">
      <alignment horizontal="center" vertical="top" wrapText="1"/>
    </xf>
    <xf numFmtId="168" fontId="21" fillId="0" borderId="3" xfId="0" applyNumberFormat="1" applyFont="1" applyFill="1" applyBorder="1" applyAlignment="1">
      <alignment horizontal="center" vertical="top" wrapText="1"/>
    </xf>
    <xf numFmtId="168" fontId="21" fillId="0" borderId="4" xfId="0" applyNumberFormat="1" applyFont="1" applyFill="1" applyBorder="1" applyAlignment="1">
      <alignment horizontal="center" vertical="top" wrapText="1"/>
    </xf>
    <xf numFmtId="49" fontId="8" fillId="0" borderId="0" xfId="0" applyNumberFormat="1" applyFont="1" applyFill="1" applyAlignment="1">
      <alignment horizontal="left"/>
    </xf>
    <xf numFmtId="49" fontId="9" fillId="0" borderId="0" xfId="0" applyNumberFormat="1" applyFont="1" applyFill="1" applyBorder="1" applyAlignment="1">
      <alignment horizontal="left" vertical="center" wrapText="1"/>
    </xf>
    <xf numFmtId="49" fontId="8" fillId="2" borderId="2" xfId="0" applyNumberFormat="1" applyFont="1" applyFill="1" applyBorder="1" applyAlignment="1">
      <alignment horizontal="left" vertical="top"/>
    </xf>
    <xf numFmtId="49" fontId="8" fillId="2" borderId="5" xfId="0" applyNumberFormat="1" applyFont="1" applyFill="1" applyBorder="1" applyAlignment="1">
      <alignment horizontal="left" vertical="top"/>
    </xf>
    <xf numFmtId="49" fontId="8" fillId="2" borderId="3" xfId="0" applyNumberFormat="1" applyFont="1" applyFill="1" applyBorder="1" applyAlignment="1">
      <alignment horizontal="left" vertical="top"/>
    </xf>
    <xf numFmtId="49" fontId="8" fillId="2" borderId="23"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23"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0" fontId="9" fillId="0" borderId="0" xfId="0" applyFont="1" applyFill="1" applyBorder="1" applyAlignment="1">
      <alignment horizontal="left" vertical="center"/>
    </xf>
    <xf numFmtId="49" fontId="8" fillId="2" borderId="0" xfId="0" applyNumberFormat="1" applyFont="1" applyFill="1" applyAlignment="1">
      <alignment horizontal="left" vertical="top"/>
    </xf>
    <xf numFmtId="49" fontId="8" fillId="2" borderId="22"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xf>
    <xf numFmtId="49" fontId="8" fillId="2" borderId="16" xfId="0" applyNumberFormat="1" applyFont="1" applyFill="1" applyBorder="1" applyAlignment="1">
      <alignment horizontal="center" vertical="center"/>
    </xf>
    <xf numFmtId="0" fontId="8" fillId="0" borderId="6" xfId="0" applyFont="1" applyFill="1" applyBorder="1" applyAlignment="1">
      <alignment horizontal="left" vertical="top" wrapText="1"/>
    </xf>
    <xf numFmtId="49" fontId="8" fillId="0" borderId="0" xfId="0" applyNumberFormat="1" applyFont="1" applyFill="1" applyAlignment="1">
      <alignment horizontal="left" vertical="top" wrapText="1"/>
    </xf>
    <xf numFmtId="49" fontId="8" fillId="2" borderId="0" xfId="8" applyNumberFormat="1" applyFont="1" applyFill="1" applyAlignment="1">
      <alignment horizontal="left"/>
    </xf>
    <xf numFmtId="49" fontId="8" fillId="2" borderId="0" xfId="8" applyNumberFormat="1" applyFont="1" applyFill="1" applyAlignment="1">
      <alignment horizontal="left" vertical="top" wrapText="1"/>
    </xf>
    <xf numFmtId="49" fontId="8" fillId="2" borderId="12" xfId="8" applyNumberFormat="1" applyFont="1" applyFill="1" applyBorder="1" applyAlignment="1">
      <alignment horizontal="center"/>
    </xf>
    <xf numFmtId="49" fontId="8" fillId="2" borderId="22" xfId="8" applyNumberFormat="1" applyFont="1" applyFill="1" applyBorder="1" applyAlignment="1">
      <alignment horizontal="center"/>
    </xf>
    <xf numFmtId="49" fontId="8" fillId="2" borderId="15" xfId="8" applyNumberFormat="1" applyFont="1" applyFill="1" applyBorder="1" applyAlignment="1">
      <alignment horizontal="center"/>
    </xf>
    <xf numFmtId="49" fontId="8" fillId="2" borderId="16" xfId="8" applyNumberFormat="1" applyFont="1" applyFill="1" applyBorder="1" applyAlignment="1">
      <alignment horizontal="center"/>
    </xf>
    <xf numFmtId="49" fontId="8" fillId="2" borderId="48" xfId="8" applyNumberFormat="1" applyFont="1" applyFill="1" applyBorder="1" applyAlignment="1">
      <alignment horizontal="center"/>
    </xf>
    <xf numFmtId="49" fontId="8" fillId="2" borderId="50" xfId="8" applyNumberFormat="1" applyFont="1" applyFill="1" applyBorder="1" applyAlignment="1">
      <alignment horizontal="center"/>
    </xf>
    <xf numFmtId="49" fontId="8" fillId="2" borderId="38" xfId="8" applyNumberFormat="1" applyFont="1" applyFill="1" applyBorder="1" applyAlignment="1">
      <alignment horizontal="center"/>
    </xf>
    <xf numFmtId="0" fontId="12" fillId="0" borderId="40" xfId="8" applyNumberFormat="1" applyFont="1" applyFill="1" applyBorder="1" applyAlignment="1">
      <alignment horizontal="center"/>
    </xf>
    <xf numFmtId="49" fontId="8" fillId="2" borderId="47" xfId="8" applyNumberFormat="1" applyFont="1" applyFill="1" applyBorder="1" applyAlignment="1">
      <alignment horizontal="center" vertical="center"/>
    </xf>
    <xf numFmtId="49" fontId="8" fillId="2" borderId="42" xfId="8" applyNumberFormat="1" applyFont="1" applyFill="1" applyBorder="1" applyAlignment="1">
      <alignment horizontal="center" vertical="center"/>
    </xf>
    <xf numFmtId="49" fontId="8" fillId="2" borderId="49" xfId="8" applyNumberFormat="1" applyFont="1" applyFill="1" applyBorder="1" applyAlignment="1">
      <alignment horizontal="center"/>
    </xf>
    <xf numFmtId="49" fontId="8" fillId="2" borderId="0" xfId="8" applyNumberFormat="1" applyFont="1" applyFill="1" applyAlignment="1">
      <alignment horizontal="left" vertical="top"/>
    </xf>
    <xf numFmtId="49" fontId="8" fillId="2" borderId="12" xfId="8" applyNumberFormat="1" applyFont="1" applyFill="1" applyBorder="1" applyAlignment="1">
      <alignment horizontal="right"/>
    </xf>
    <xf numFmtId="49" fontId="8" fillId="2" borderId="22" xfId="8" applyNumberFormat="1" applyFont="1" applyFill="1" applyBorder="1" applyAlignment="1">
      <alignment horizontal="right"/>
    </xf>
    <xf numFmtId="49" fontId="8" fillId="2" borderId="21" xfId="8" applyNumberFormat="1" applyFont="1" applyFill="1" applyBorder="1" applyAlignment="1">
      <alignment horizontal="center"/>
    </xf>
    <xf numFmtId="49" fontId="8" fillId="2" borderId="13" xfId="8" applyNumberFormat="1" applyFont="1" applyFill="1" applyBorder="1" applyAlignment="1">
      <alignment horizontal="center" vertical="center"/>
    </xf>
    <xf numFmtId="49" fontId="8" fillId="2" borderId="14" xfId="8" applyNumberFormat="1" applyFont="1" applyFill="1" applyBorder="1" applyAlignment="1">
      <alignment horizontal="center" vertical="center"/>
    </xf>
    <xf numFmtId="49" fontId="8" fillId="2" borderId="28" xfId="8" applyNumberFormat="1" applyFont="1" applyFill="1" applyBorder="1" applyAlignment="1">
      <alignment horizontal="center" vertical="center"/>
    </xf>
    <xf numFmtId="49" fontId="8" fillId="2" borderId="29" xfId="8" applyNumberFormat="1" applyFont="1" applyFill="1" applyBorder="1" applyAlignment="1">
      <alignment horizontal="center" vertical="center"/>
    </xf>
    <xf numFmtId="49" fontId="8" fillId="2" borderId="15" xfId="8" applyNumberFormat="1" applyFont="1" applyFill="1" applyBorder="1" applyAlignment="1">
      <alignment horizontal="center" vertical="center"/>
    </xf>
    <xf numFmtId="49" fontId="8" fillId="2" borderId="16" xfId="8" applyNumberFormat="1" applyFont="1" applyFill="1" applyBorder="1" applyAlignment="1">
      <alignment horizontal="center" vertical="center"/>
    </xf>
    <xf numFmtId="49" fontId="8" fillId="2" borderId="47" xfId="8" applyNumberFormat="1" applyFont="1" applyFill="1" applyBorder="1" applyAlignment="1">
      <alignment horizontal="center" vertical="center" wrapText="1"/>
    </xf>
    <xf numFmtId="49" fontId="8" fillId="2" borderId="22" xfId="8" applyNumberFormat="1" applyFont="1" applyFill="1" applyBorder="1" applyAlignment="1">
      <alignment horizontal="center" vertical="center" wrapText="1"/>
    </xf>
    <xf numFmtId="49" fontId="8" fillId="2" borderId="48" xfId="8" applyNumberFormat="1" applyFont="1" applyFill="1" applyBorder="1" applyAlignment="1">
      <alignment horizontal="center" vertical="center" wrapText="1"/>
    </xf>
    <xf numFmtId="49" fontId="8" fillId="2" borderId="50" xfId="8" applyNumberFormat="1" applyFont="1" applyFill="1" applyBorder="1" applyAlignment="1">
      <alignment horizontal="center" vertical="center" wrapText="1"/>
    </xf>
    <xf numFmtId="49" fontId="8" fillId="2" borderId="49" xfId="8" applyNumberFormat="1" applyFont="1" applyFill="1" applyBorder="1" applyAlignment="1">
      <alignment horizontal="center" vertical="center" wrapText="1"/>
    </xf>
    <xf numFmtId="49" fontId="8" fillId="0" borderId="47" xfId="8" applyNumberFormat="1" applyFont="1" applyFill="1" applyBorder="1" applyAlignment="1">
      <alignment horizontal="center" vertical="center" wrapText="1"/>
    </xf>
    <xf numFmtId="49" fontId="8" fillId="0" borderId="22" xfId="8" applyNumberFormat="1" applyFont="1" applyFill="1" applyBorder="1" applyAlignment="1">
      <alignment horizontal="center" vertical="center" wrapText="1"/>
    </xf>
    <xf numFmtId="49" fontId="8" fillId="2" borderId="0" xfId="8" applyNumberFormat="1" applyFont="1" applyFill="1" applyAlignment="1">
      <alignment horizontal="left" wrapText="1"/>
    </xf>
    <xf numFmtId="49" fontId="9" fillId="2" borderId="0" xfId="8" applyNumberFormat="1" applyFont="1" applyFill="1" applyAlignment="1">
      <alignment horizontal="left" vertical="top" wrapText="1"/>
    </xf>
    <xf numFmtId="0" fontId="3" fillId="0" borderId="0" xfId="8" applyNumberFormat="1" applyFont="1" applyFill="1" applyBorder="1" applyAlignment="1">
      <alignment vertical="top" wrapText="1"/>
    </xf>
    <xf numFmtId="49" fontId="8" fillId="2" borderId="0" xfId="8" applyNumberFormat="1" applyFont="1" applyFill="1" applyBorder="1" applyAlignment="1">
      <alignment horizontal="left" wrapText="1"/>
    </xf>
    <xf numFmtId="49" fontId="9" fillId="2" borderId="0" xfId="8" applyNumberFormat="1" applyFont="1" applyFill="1" applyBorder="1" applyAlignment="1">
      <alignment horizontal="left" wrapText="1"/>
    </xf>
    <xf numFmtId="49" fontId="8" fillId="2" borderId="48" xfId="8" applyNumberFormat="1" applyFont="1" applyFill="1" applyBorder="1" applyAlignment="1">
      <alignment horizontal="center" vertical="center"/>
    </xf>
    <xf numFmtId="49" fontId="8" fillId="2" borderId="50" xfId="8" applyNumberFormat="1" applyFont="1" applyFill="1" applyBorder="1" applyAlignment="1">
      <alignment horizontal="center" vertical="center"/>
    </xf>
    <xf numFmtId="49" fontId="8" fillId="2" borderId="49" xfId="8" applyNumberFormat="1" applyFont="1" applyFill="1" applyBorder="1" applyAlignment="1">
      <alignment horizontal="center" vertical="center"/>
    </xf>
    <xf numFmtId="49" fontId="8" fillId="2" borderId="22" xfId="8" applyNumberFormat="1" applyFont="1" applyFill="1" applyBorder="1" applyAlignment="1">
      <alignment horizontal="center" vertical="center"/>
    </xf>
    <xf numFmtId="49" fontId="8" fillId="0" borderId="48" xfId="8" applyNumberFormat="1" applyFont="1" applyFill="1" applyBorder="1" applyAlignment="1">
      <alignment horizontal="center" vertical="center"/>
    </xf>
    <xf numFmtId="49" fontId="8" fillId="0" borderId="49" xfId="8" applyNumberFormat="1" applyFont="1" applyFill="1" applyBorder="1" applyAlignment="1">
      <alignment horizontal="center" vertical="center"/>
    </xf>
    <xf numFmtId="0" fontId="3" fillId="0" borderId="50" xfId="8" applyNumberFormat="1" applyFont="1" applyFill="1" applyBorder="1" applyAlignment="1">
      <alignment horizontal="center"/>
    </xf>
    <xf numFmtId="0" fontId="3" fillId="0" borderId="49" xfId="8" applyNumberFormat="1" applyFont="1" applyFill="1" applyBorder="1" applyAlignment="1">
      <alignment horizontal="center"/>
    </xf>
    <xf numFmtId="49" fontId="8" fillId="2" borderId="0" xfId="8" applyNumberFormat="1" applyFont="1" applyFill="1" applyBorder="1" applyAlignment="1">
      <alignment horizontal="left"/>
    </xf>
    <xf numFmtId="49" fontId="8" fillId="2" borderId="47" xfId="8" applyNumberFormat="1" applyFont="1" applyFill="1" applyBorder="1" applyAlignment="1">
      <alignment horizontal="center" vertical="top"/>
    </xf>
    <xf numFmtId="49" fontId="8" fillId="2" borderId="22" xfId="8" applyNumberFormat="1" applyFont="1" applyFill="1" applyBorder="1" applyAlignment="1">
      <alignment horizontal="center" vertical="top"/>
    </xf>
    <xf numFmtId="49" fontId="9" fillId="2" borderId="0" xfId="8" applyNumberFormat="1" applyFont="1" applyFill="1" applyBorder="1" applyAlignment="1">
      <alignment horizontal="left" vertical="top" wrapText="1"/>
    </xf>
    <xf numFmtId="49" fontId="30" fillId="2" borderId="0" xfId="8" applyNumberFormat="1" applyFont="1" applyFill="1" applyAlignment="1">
      <alignment horizontal="left" vertical="top" wrapText="1"/>
    </xf>
    <xf numFmtId="49" fontId="32" fillId="2" borderId="0" xfId="8" applyNumberFormat="1" applyFont="1" applyFill="1" applyAlignment="1">
      <alignment horizontal="left" vertical="top" wrapText="1"/>
    </xf>
    <xf numFmtId="49" fontId="9" fillId="2" borderId="0" xfId="8" applyNumberFormat="1" applyFont="1" applyFill="1" applyAlignment="1">
      <alignment horizontal="left" vertical="center" wrapText="1"/>
    </xf>
    <xf numFmtId="49" fontId="8" fillId="2" borderId="0" xfId="8" applyNumberFormat="1" applyFont="1" applyFill="1" applyAlignment="1">
      <alignment horizontal="left" vertical="center"/>
    </xf>
    <xf numFmtId="49" fontId="9" fillId="2" borderId="0" xfId="8" applyNumberFormat="1" applyFont="1" applyFill="1" applyAlignment="1">
      <alignment horizontal="left" vertical="center"/>
    </xf>
    <xf numFmtId="49" fontId="9" fillId="2" borderId="0" xfId="8" applyNumberFormat="1" applyFont="1" applyFill="1" applyAlignment="1">
      <alignment horizontal="left" wrapText="1"/>
    </xf>
    <xf numFmtId="0" fontId="3" fillId="0" borderId="0" xfId="8" applyNumberFormat="1" applyFont="1" applyFill="1" applyBorder="1" applyAlignment="1"/>
    <xf numFmtId="49" fontId="9" fillId="2" borderId="0" xfId="8" applyNumberFormat="1" applyFont="1" applyFill="1" applyAlignment="1">
      <alignment horizontal="left"/>
    </xf>
    <xf numFmtId="49" fontId="8" fillId="2" borderId="78" xfId="8" applyNumberFormat="1" applyFont="1" applyFill="1" applyBorder="1" applyAlignment="1">
      <alignment horizontal="center"/>
    </xf>
    <xf numFmtId="49" fontId="8" fillId="2" borderId="79" xfId="8" applyNumberFormat="1" applyFont="1" applyFill="1" applyBorder="1" applyAlignment="1">
      <alignment horizontal="center"/>
    </xf>
    <xf numFmtId="49" fontId="8" fillId="0" borderId="54" xfId="8" applyNumberFormat="1" applyFont="1" applyFill="1" applyBorder="1" applyAlignment="1">
      <alignment horizontal="center" vertical="center"/>
    </xf>
    <xf numFmtId="49" fontId="8" fillId="0" borderId="79" xfId="8" applyNumberFormat="1" applyFont="1" applyFill="1" applyBorder="1" applyAlignment="1">
      <alignment horizontal="center" vertical="center"/>
    </xf>
    <xf numFmtId="49" fontId="8" fillId="0" borderId="55" xfId="8" applyNumberFormat="1" applyFont="1" applyFill="1" applyBorder="1" applyAlignment="1">
      <alignment horizontal="center" vertical="center"/>
    </xf>
    <xf numFmtId="49" fontId="8" fillId="2" borderId="79" xfId="8" applyNumberFormat="1" applyFont="1" applyFill="1" applyBorder="1" applyAlignment="1">
      <alignment horizontal="center" vertical="center"/>
    </xf>
    <xf numFmtId="49" fontId="8" fillId="2" borderId="80" xfId="8" applyNumberFormat="1" applyFont="1" applyFill="1" applyBorder="1" applyAlignment="1">
      <alignment horizontal="center" vertical="center"/>
    </xf>
    <xf numFmtId="49" fontId="8" fillId="2" borderId="0" xfId="8" applyNumberFormat="1" applyFont="1" applyFill="1" applyBorder="1" applyAlignment="1">
      <alignment horizontal="center"/>
    </xf>
    <xf numFmtId="49" fontId="8" fillId="2" borderId="20" xfId="8" applyNumberFormat="1" applyFont="1" applyFill="1" applyBorder="1" applyAlignment="1">
      <alignment horizontal="center"/>
    </xf>
    <xf numFmtId="49" fontId="8" fillId="2" borderId="80" xfId="8" applyNumberFormat="1" applyFont="1" applyFill="1" applyBorder="1" applyAlignment="1">
      <alignment horizontal="center"/>
    </xf>
    <xf numFmtId="49" fontId="8" fillId="0" borderId="37" xfId="8" applyNumberFormat="1" applyFont="1" applyFill="1" applyBorder="1" applyAlignment="1">
      <alignment horizontal="center"/>
    </xf>
    <xf numFmtId="49" fontId="8" fillId="0" borderId="10" xfId="8" applyNumberFormat="1" applyFont="1" applyFill="1" applyBorder="1" applyAlignment="1">
      <alignment horizontal="center"/>
    </xf>
    <xf numFmtId="49" fontId="8" fillId="0" borderId="117" xfId="8" applyNumberFormat="1" applyFont="1" applyFill="1" applyBorder="1" applyAlignment="1">
      <alignment horizontal="center"/>
    </xf>
    <xf numFmtId="49" fontId="8" fillId="2" borderId="0" xfId="8" applyNumberFormat="1" applyFont="1" applyFill="1" applyAlignment="1">
      <alignment horizontal="left" vertical="center" wrapText="1"/>
    </xf>
    <xf numFmtId="0" fontId="13" fillId="0" borderId="37" xfId="12" applyFont="1" applyFill="1" applyBorder="1" applyAlignment="1">
      <alignment horizontal="center" vertical="center" wrapText="1"/>
    </xf>
    <xf numFmtId="0" fontId="13" fillId="0" borderId="67" xfId="12" applyFont="1" applyFill="1" applyBorder="1" applyAlignment="1">
      <alignment horizontal="center" vertical="center" wrapText="1"/>
    </xf>
    <xf numFmtId="0" fontId="13" fillId="0" borderId="10" xfId="12" applyFont="1" applyFill="1" applyBorder="1" applyAlignment="1">
      <alignment horizontal="center" vertical="center" wrapText="1"/>
    </xf>
    <xf numFmtId="0" fontId="13" fillId="0" borderId="23" xfId="12" applyFont="1" applyFill="1" applyBorder="1" applyAlignment="1">
      <alignment horizontal="center" vertical="center" wrapText="1"/>
    </xf>
    <xf numFmtId="0" fontId="13" fillId="0" borderId="75" xfId="12" applyFont="1" applyFill="1" applyBorder="1" applyAlignment="1">
      <alignment horizontal="center" vertical="center" wrapText="1"/>
    </xf>
    <xf numFmtId="0" fontId="13" fillId="0" borderId="76" xfId="12" applyFont="1" applyFill="1" applyBorder="1" applyAlignment="1">
      <alignment horizontal="center" vertical="center" wrapText="1"/>
    </xf>
    <xf numFmtId="0" fontId="13" fillId="0" borderId="31" xfId="12" applyFont="1" applyFill="1" applyBorder="1" applyAlignment="1">
      <alignment horizontal="center" vertical="center" wrapText="1"/>
    </xf>
    <xf numFmtId="0" fontId="13" fillId="0" borderId="27" xfId="12" applyFont="1" applyFill="1" applyBorder="1" applyAlignment="1">
      <alignment horizontal="center" vertical="center" wrapText="1"/>
    </xf>
    <xf numFmtId="0" fontId="13" fillId="0" borderId="77" xfId="12" applyFont="1" applyFill="1" applyBorder="1" applyAlignment="1">
      <alignment horizontal="center" vertical="center" wrapText="1"/>
    </xf>
    <xf numFmtId="0" fontId="13" fillId="0" borderId="32" xfId="12" applyFont="1" applyFill="1" applyBorder="1" applyAlignment="1">
      <alignment horizontal="center" vertical="center" wrapText="1"/>
    </xf>
    <xf numFmtId="0" fontId="13" fillId="0" borderId="38" xfId="12" applyFont="1" applyFill="1" applyBorder="1" applyAlignment="1">
      <alignment horizontal="center" vertical="center"/>
    </xf>
    <xf numFmtId="0" fontId="13" fillId="0" borderId="39" xfId="12" applyFont="1" applyFill="1" applyBorder="1" applyAlignment="1">
      <alignment horizontal="center" vertical="center"/>
    </xf>
    <xf numFmtId="0" fontId="13" fillId="0" borderId="40" xfId="12" applyFont="1" applyFill="1" applyBorder="1" applyAlignment="1">
      <alignment horizontal="center" vertical="center"/>
    </xf>
    <xf numFmtId="0" fontId="13" fillId="0" borderId="38" xfId="12" applyFont="1" applyFill="1" applyBorder="1" applyAlignment="1">
      <alignment horizontal="center" vertical="center" wrapText="1"/>
    </xf>
    <xf numFmtId="0" fontId="13" fillId="0" borderId="40" xfId="12" applyFont="1" applyFill="1" applyBorder="1" applyAlignment="1">
      <alignment horizontal="center" vertical="center" wrapText="1"/>
    </xf>
    <xf numFmtId="0" fontId="13" fillId="0" borderId="77" xfId="12" applyFont="1" applyFill="1" applyBorder="1" applyAlignment="1">
      <alignment horizontal="center" vertical="center"/>
    </xf>
    <xf numFmtId="0" fontId="13" fillId="0" borderId="31" xfId="12" applyFont="1" applyFill="1" applyBorder="1" applyAlignment="1">
      <alignment horizontal="center" vertical="center"/>
    </xf>
    <xf numFmtId="0" fontId="13" fillId="0" borderId="32" xfId="12" applyFont="1" applyFill="1" applyBorder="1" applyAlignment="1">
      <alignment horizontal="center" vertical="center"/>
    </xf>
    <xf numFmtId="0" fontId="13" fillId="0" borderId="37" xfId="12" applyFont="1" applyFill="1" applyBorder="1" applyAlignment="1">
      <alignment horizontal="center" vertical="center"/>
    </xf>
    <xf numFmtId="187" fontId="13" fillId="0" borderId="67" xfId="13" applyNumberFormat="1" applyFont="1" applyFill="1" applyBorder="1" applyAlignment="1">
      <alignment horizontal="center" vertical="center" wrapText="1"/>
    </xf>
    <xf numFmtId="187" fontId="13" fillId="0" borderId="10" xfId="13" applyNumberFormat="1" applyFont="1" applyFill="1" applyBorder="1" applyAlignment="1">
      <alignment horizontal="center" vertical="center" wrapText="1"/>
    </xf>
    <xf numFmtId="187" fontId="13" fillId="0" borderId="23" xfId="13" applyNumberFormat="1" applyFont="1" applyFill="1" applyBorder="1" applyAlignment="1">
      <alignment horizontal="center" vertical="center" wrapText="1"/>
    </xf>
    <xf numFmtId="0" fontId="13" fillId="0" borderId="59" xfId="12" applyFont="1" applyFill="1" applyBorder="1" applyAlignment="1">
      <alignment horizontal="center" vertical="center" wrapText="1"/>
    </xf>
    <xf numFmtId="0" fontId="13" fillId="0" borderId="9" xfId="12" applyFont="1" applyFill="1" applyBorder="1" applyAlignment="1">
      <alignment horizontal="center" vertical="center" wrapText="1"/>
    </xf>
    <xf numFmtId="49" fontId="8" fillId="2" borderId="71" xfId="8" applyNumberFormat="1" applyFont="1" applyFill="1" applyBorder="1" applyAlignment="1">
      <alignment horizontal="center" vertical="center"/>
    </xf>
    <xf numFmtId="0" fontId="8" fillId="2" borderId="71" xfId="8" applyFont="1" applyFill="1" applyBorder="1" applyAlignment="1">
      <alignment horizontal="center" vertical="center" wrapText="1"/>
    </xf>
    <xf numFmtId="0" fontId="8" fillId="2" borderId="22" xfId="8" applyFont="1" applyFill="1" applyBorder="1" applyAlignment="1">
      <alignment horizontal="center" vertical="center" wrapText="1"/>
    </xf>
    <xf numFmtId="49" fontId="8" fillId="2" borderId="71" xfId="8" applyNumberFormat="1" applyFont="1" applyFill="1" applyBorder="1" applyAlignment="1">
      <alignment horizontal="center" vertical="center" wrapText="1"/>
    </xf>
    <xf numFmtId="49" fontId="8" fillId="2" borderId="42" xfId="8" applyNumberFormat="1" applyFont="1" applyFill="1" applyBorder="1" applyAlignment="1">
      <alignment horizontal="center" vertical="center" wrapText="1"/>
    </xf>
    <xf numFmtId="49" fontId="8" fillId="2" borderId="78" xfId="8" applyNumberFormat="1" applyFont="1" applyFill="1" applyBorder="1" applyAlignment="1">
      <alignment horizontal="center" vertical="center"/>
    </xf>
    <xf numFmtId="0" fontId="8" fillId="2" borderId="78" xfId="8" applyFont="1" applyFill="1" applyBorder="1" applyAlignment="1">
      <alignment horizontal="center" vertical="center" wrapText="1"/>
    </xf>
    <xf numFmtId="0" fontId="8" fillId="2" borderId="79" xfId="8" applyFont="1" applyFill="1" applyBorder="1" applyAlignment="1">
      <alignment horizontal="center" vertical="center" wrapText="1"/>
    </xf>
    <xf numFmtId="0" fontId="3" fillId="0" borderId="80" xfId="8" applyNumberFormat="1" applyFont="1" applyFill="1" applyBorder="1" applyAlignment="1">
      <alignment horizontal="center" vertical="center" wrapText="1"/>
    </xf>
    <xf numFmtId="0" fontId="8" fillId="2" borderId="80" xfId="8" applyFont="1" applyFill="1" applyBorder="1" applyAlignment="1">
      <alignment horizontal="center" vertical="center" wrapText="1"/>
    </xf>
    <xf numFmtId="49" fontId="8" fillId="2" borderId="37" xfId="8" applyNumberFormat="1" applyFont="1" applyFill="1" applyBorder="1" applyAlignment="1">
      <alignment horizontal="center" vertical="center"/>
    </xf>
    <xf numFmtId="49" fontId="8" fillId="2" borderId="39" xfId="8" applyNumberFormat="1" applyFont="1" applyFill="1" applyBorder="1" applyAlignment="1">
      <alignment horizontal="center" vertical="center"/>
    </xf>
    <xf numFmtId="49" fontId="8" fillId="2" borderId="40" xfId="8" applyNumberFormat="1" applyFont="1" applyFill="1" applyBorder="1" applyAlignment="1">
      <alignment horizontal="center" vertical="center"/>
    </xf>
    <xf numFmtId="49" fontId="8" fillId="2" borderId="72" xfId="8" applyNumberFormat="1" applyFont="1" applyFill="1" applyBorder="1" applyAlignment="1">
      <alignment horizontal="center" vertical="center"/>
    </xf>
    <xf numFmtId="49" fontId="8" fillId="2" borderId="73" xfId="8" applyNumberFormat="1" applyFont="1" applyFill="1" applyBorder="1" applyAlignment="1">
      <alignment horizontal="center" vertical="center"/>
    </xf>
    <xf numFmtId="49" fontId="8" fillId="2" borderId="72" xfId="8" applyNumberFormat="1" applyFont="1" applyFill="1" applyBorder="1" applyAlignment="1">
      <alignment horizontal="center" vertical="center" wrapText="1"/>
    </xf>
    <xf numFmtId="49" fontId="8" fillId="2" borderId="73" xfId="8" applyNumberFormat="1" applyFont="1" applyFill="1" applyBorder="1" applyAlignment="1">
      <alignment horizontal="center" vertical="center" wrapText="1"/>
    </xf>
    <xf numFmtId="49" fontId="8" fillId="2" borderId="28" xfId="8" applyNumberFormat="1" applyFont="1" applyFill="1" applyBorder="1" applyAlignment="1">
      <alignment horizontal="center" vertical="center" wrapText="1"/>
    </xf>
    <xf numFmtId="49" fontId="8" fillId="2" borderId="29" xfId="8" applyNumberFormat="1" applyFont="1" applyFill="1" applyBorder="1" applyAlignment="1">
      <alignment horizontal="center" vertical="center" wrapText="1"/>
    </xf>
    <xf numFmtId="49" fontId="8" fillId="2" borderId="71" xfId="8" applyNumberFormat="1" applyFont="1" applyFill="1" applyBorder="1" applyAlignment="1">
      <alignment horizontal="center" wrapText="1"/>
    </xf>
    <xf numFmtId="0" fontId="3" fillId="0" borderId="22" xfId="8" applyNumberFormat="1" applyFont="1" applyFill="1" applyBorder="1" applyAlignment="1">
      <alignment horizontal="center" wrapText="1"/>
    </xf>
    <xf numFmtId="49" fontId="8" fillId="2" borderId="81" xfId="8" applyNumberFormat="1" applyFont="1" applyFill="1" applyBorder="1" applyAlignment="1">
      <alignment horizontal="center" vertical="center"/>
    </xf>
    <xf numFmtId="0" fontId="8" fillId="2" borderId="81" xfId="8" applyFont="1" applyFill="1" applyBorder="1" applyAlignment="1">
      <alignment horizontal="center" vertical="center" wrapText="1"/>
    </xf>
    <xf numFmtId="0" fontId="8" fillId="2" borderId="73" xfId="8" applyFont="1" applyFill="1" applyBorder="1" applyAlignment="1">
      <alignment horizontal="center" vertical="center" wrapText="1"/>
    </xf>
    <xf numFmtId="49" fontId="8" fillId="2" borderId="0" xfId="8" applyNumberFormat="1" applyFont="1" applyFill="1" applyAlignment="1">
      <alignment horizontal="center" vertical="center" wrapText="1"/>
    </xf>
    <xf numFmtId="0" fontId="8" fillId="2" borderId="78" xfId="8" applyFont="1" applyFill="1" applyBorder="1" applyAlignment="1">
      <alignment horizontal="center" wrapText="1"/>
    </xf>
    <xf numFmtId="0" fontId="8" fillId="2" borderId="79" xfId="8" applyFont="1" applyFill="1" applyBorder="1" applyAlignment="1">
      <alignment horizontal="center" wrapText="1"/>
    </xf>
    <xf numFmtId="0" fontId="8" fillId="2" borderId="80" xfId="8" applyFont="1" applyFill="1" applyBorder="1" applyAlignment="1">
      <alignment horizontal="center" wrapText="1"/>
    </xf>
    <xf numFmtId="49" fontId="8" fillId="2" borderId="72" xfId="8" applyNumberFormat="1" applyFont="1" applyFill="1" applyBorder="1" applyAlignment="1">
      <alignment horizontal="center"/>
    </xf>
    <xf numFmtId="49" fontId="8" fillId="2" borderId="81" xfId="8" applyNumberFormat="1" applyFont="1" applyFill="1" applyBorder="1" applyAlignment="1">
      <alignment horizontal="center"/>
    </xf>
    <xf numFmtId="49" fontId="8" fillId="2" borderId="73" xfId="8" applyNumberFormat="1" applyFont="1" applyFill="1" applyBorder="1" applyAlignment="1">
      <alignment horizontal="center"/>
    </xf>
    <xf numFmtId="49" fontId="8" fillId="0" borderId="71" xfId="8" applyNumberFormat="1" applyFont="1" applyFill="1" applyBorder="1" applyAlignment="1">
      <alignment horizontal="center" vertical="center"/>
    </xf>
    <xf numFmtId="49" fontId="8" fillId="0" borderId="28" xfId="8" applyNumberFormat="1" applyFont="1" applyFill="1" applyBorder="1" applyAlignment="1">
      <alignment horizontal="center" vertical="center"/>
    </xf>
    <xf numFmtId="49" fontId="8" fillId="0" borderId="72" xfId="8" applyNumberFormat="1" applyFont="1" applyFill="1" applyBorder="1" applyAlignment="1">
      <alignment horizontal="center" vertical="center"/>
    </xf>
    <xf numFmtId="0" fontId="3" fillId="0" borderId="81" xfId="8" applyNumberFormat="1" applyFont="1" applyFill="1" applyBorder="1" applyAlignment="1">
      <alignment horizontal="center" vertical="center"/>
    </xf>
    <xf numFmtId="0" fontId="3" fillId="0" borderId="73" xfId="8" applyNumberFormat="1" applyFont="1" applyFill="1" applyBorder="1" applyAlignment="1">
      <alignment horizontal="center" vertical="center"/>
    </xf>
    <xf numFmtId="49" fontId="8" fillId="0" borderId="78" xfId="8" applyNumberFormat="1" applyFont="1" applyFill="1" applyBorder="1" applyAlignment="1">
      <alignment horizontal="center" vertical="center"/>
    </xf>
    <xf numFmtId="0" fontId="3" fillId="0" borderId="79" xfId="8" applyNumberFormat="1" applyFont="1" applyFill="1" applyBorder="1" applyAlignment="1">
      <alignment horizontal="center" vertical="center"/>
    </xf>
    <xf numFmtId="0" fontId="3" fillId="0" borderId="80" xfId="8" applyNumberFormat="1" applyFont="1" applyFill="1" applyBorder="1" applyAlignment="1">
      <alignment horizontal="center" vertical="center"/>
    </xf>
    <xf numFmtId="49" fontId="9" fillId="0" borderId="0" xfId="8" applyNumberFormat="1" applyFont="1" applyFill="1" applyBorder="1" applyAlignment="1">
      <alignment horizontal="left" wrapText="1"/>
    </xf>
    <xf numFmtId="49" fontId="8" fillId="3" borderId="20" xfId="0" applyNumberFormat="1" applyFont="1" applyFill="1" applyBorder="1" applyAlignment="1">
      <alignment horizontal="left" vertical="top" wrapText="1"/>
    </xf>
    <xf numFmtId="49" fontId="28" fillId="2" borderId="0" xfId="0" applyNumberFormat="1" applyFont="1" applyFill="1" applyAlignment="1">
      <alignment horizontal="left" wrapText="1"/>
    </xf>
    <xf numFmtId="49" fontId="94" fillId="2" borderId="0" xfId="0" applyNumberFormat="1" applyFont="1" applyFill="1" applyAlignment="1">
      <alignment horizontal="left" wrapText="1"/>
    </xf>
    <xf numFmtId="0" fontId="28" fillId="2" borderId="97" xfId="0" applyFont="1" applyFill="1" applyBorder="1" applyAlignment="1">
      <alignment horizontal="left" wrapText="1"/>
    </xf>
    <xf numFmtId="0" fontId="28" fillId="2" borderId="0" xfId="0" applyFont="1" applyFill="1" applyAlignment="1">
      <alignment horizontal="left" wrapText="1"/>
    </xf>
    <xf numFmtId="49" fontId="26" fillId="2" borderId="0" xfId="0" applyNumberFormat="1" applyFont="1" applyFill="1" applyAlignment="1">
      <alignment horizontal="left" wrapText="1"/>
    </xf>
    <xf numFmtId="49" fontId="28" fillId="2" borderId="0" xfId="0" applyNumberFormat="1" applyFont="1" applyFill="1" applyBorder="1" applyAlignment="1">
      <alignment horizontal="left" wrapText="1"/>
    </xf>
    <xf numFmtId="49" fontId="8" fillId="2" borderId="48" xfId="0" applyNumberFormat="1" applyFont="1" applyFill="1" applyBorder="1" applyAlignment="1">
      <alignment horizontal="center" vertical="center" wrapText="1"/>
    </xf>
    <xf numFmtId="49" fontId="8" fillId="2" borderId="49" xfId="0" applyNumberFormat="1" applyFont="1" applyFill="1" applyBorder="1" applyAlignment="1">
      <alignment horizontal="center" vertical="center"/>
    </xf>
    <xf numFmtId="49" fontId="8" fillId="2" borderId="98" xfId="0" applyNumberFormat="1" applyFont="1" applyFill="1" applyBorder="1" applyAlignment="1">
      <alignment horizontal="center" vertical="center" wrapText="1"/>
    </xf>
    <xf numFmtId="49" fontId="8" fillId="2" borderId="98" xfId="0" applyNumberFormat="1" applyFont="1" applyFill="1" applyBorder="1" applyAlignment="1">
      <alignment horizontal="center" vertical="center"/>
    </xf>
    <xf numFmtId="0" fontId="8" fillId="2" borderId="98" xfId="0" applyFont="1" applyFill="1" applyBorder="1" applyAlignment="1">
      <alignment horizontal="center" vertical="center" wrapText="1"/>
    </xf>
    <xf numFmtId="0" fontId="8" fillId="2" borderId="124" xfId="0" applyFont="1" applyFill="1" applyBorder="1" applyAlignment="1">
      <alignment horizontal="center" vertical="center" wrapText="1"/>
    </xf>
    <xf numFmtId="0" fontId="8" fillId="2" borderId="123" xfId="0" applyFont="1" applyFill="1" applyBorder="1" applyAlignment="1">
      <alignment horizontal="center" vertical="center" wrapText="1"/>
    </xf>
    <xf numFmtId="0" fontId="8" fillId="2" borderId="122" xfId="0" applyFont="1" applyFill="1" applyBorder="1" applyAlignment="1">
      <alignment horizontal="center" vertical="center" wrapText="1"/>
    </xf>
    <xf numFmtId="49" fontId="8" fillId="2" borderId="122" xfId="0" applyNumberFormat="1" applyFont="1" applyFill="1" applyBorder="1" applyAlignment="1">
      <alignment horizontal="center" vertical="center" wrapText="1"/>
    </xf>
    <xf numFmtId="49" fontId="8" fillId="2" borderId="123" xfId="0" applyNumberFormat="1" applyFont="1" applyFill="1" applyBorder="1" applyAlignment="1">
      <alignment horizontal="center" vertical="center"/>
    </xf>
    <xf numFmtId="49" fontId="8" fillId="3" borderId="0" xfId="0" applyNumberFormat="1" applyFont="1" applyFill="1" applyAlignment="1">
      <alignment horizontal="left" vertical="top" wrapText="1"/>
    </xf>
    <xf numFmtId="49" fontId="8" fillId="3" borderId="0" xfId="0" applyNumberFormat="1" applyFont="1" applyFill="1" applyAlignment="1">
      <alignment horizontal="left" vertical="top"/>
    </xf>
    <xf numFmtId="49" fontId="8" fillId="2" borderId="98" xfId="0" applyNumberFormat="1" applyFont="1" applyFill="1" applyBorder="1" applyAlignment="1">
      <alignment horizontal="left" vertical="center" wrapText="1"/>
    </xf>
    <xf numFmtId="49" fontId="8" fillId="2" borderId="37" xfId="0" applyNumberFormat="1" applyFont="1" applyFill="1" applyBorder="1" applyAlignment="1">
      <alignment horizontal="left" vertical="center" wrapText="1"/>
    </xf>
    <xf numFmtId="49" fontId="8" fillId="2" borderId="98" xfId="0" applyNumberFormat="1" applyFont="1" applyFill="1" applyBorder="1" applyAlignment="1">
      <alignment vertical="center" wrapText="1"/>
    </xf>
    <xf numFmtId="49" fontId="8" fillId="2" borderId="98" xfId="0" applyNumberFormat="1" applyFont="1" applyFill="1" applyBorder="1" applyAlignment="1">
      <alignment vertical="center"/>
    </xf>
    <xf numFmtId="0" fontId="8" fillId="2" borderId="98" xfId="0" applyFont="1" applyFill="1" applyBorder="1" applyAlignment="1">
      <alignment vertical="center" wrapText="1"/>
    </xf>
    <xf numFmtId="0" fontId="13" fillId="0" borderId="37" xfId="0" applyFont="1" applyFill="1" applyBorder="1" applyAlignment="1">
      <alignment horizontal="center" vertical="center" wrapText="1"/>
    </xf>
    <xf numFmtId="0" fontId="12" fillId="0" borderId="37" xfId="0" applyNumberFormat="1" applyFont="1" applyFill="1" applyBorder="1" applyAlignment="1"/>
    <xf numFmtId="0" fontId="13" fillId="3" borderId="31"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0" borderId="38" xfId="0" applyNumberFormat="1" applyFont="1" applyFill="1" applyBorder="1" applyAlignment="1">
      <alignment horizontal="center"/>
    </xf>
    <xf numFmtId="0" fontId="13" fillId="0" borderId="39" xfId="0" applyNumberFormat="1" applyFont="1" applyFill="1" applyBorder="1" applyAlignment="1">
      <alignment horizontal="center"/>
    </xf>
    <xf numFmtId="0" fontId="13" fillId="0" borderId="40" xfId="0" applyNumberFormat="1" applyFont="1" applyFill="1" applyBorder="1" applyAlignment="1">
      <alignment horizontal="center"/>
    </xf>
    <xf numFmtId="49" fontId="9" fillId="2" borderId="0" xfId="0" applyNumberFormat="1" applyFont="1" applyFill="1" applyAlignment="1">
      <alignment horizontal="left" wrapText="1"/>
    </xf>
    <xf numFmtId="0" fontId="28" fillId="0" borderId="0" xfId="0" applyFont="1" applyFill="1" applyAlignment="1">
      <alignment horizontal="left" vertical="top" wrapText="1"/>
    </xf>
    <xf numFmtId="49" fontId="8" fillId="0" borderId="37" xfId="0" applyNumberFormat="1" applyFont="1" applyFill="1" applyBorder="1" applyAlignment="1">
      <alignment horizontal="left" wrapText="1"/>
    </xf>
    <xf numFmtId="49" fontId="8" fillId="2" borderId="37" xfId="0" applyNumberFormat="1" applyFont="1" applyFill="1" applyBorder="1" applyAlignment="1">
      <alignment horizontal="left" vertical="center"/>
    </xf>
    <xf numFmtId="0" fontId="8" fillId="2" borderId="37" xfId="0" applyFont="1" applyFill="1" applyBorder="1" applyAlignment="1">
      <alignment horizontal="left" vertical="center" wrapText="1"/>
    </xf>
    <xf numFmtId="167" fontId="13" fillId="0" borderId="110" xfId="1" applyNumberFormat="1" applyFont="1" applyFill="1" applyBorder="1" applyAlignment="1">
      <alignment vertical="center"/>
    </xf>
    <xf numFmtId="167" fontId="13" fillId="0" borderId="111" xfId="1" applyNumberFormat="1" applyFont="1" applyFill="1" applyBorder="1" applyAlignment="1">
      <alignment vertical="center"/>
    </xf>
    <xf numFmtId="0" fontId="26" fillId="0" borderId="0" xfId="32" applyFont="1" applyFill="1" applyBorder="1" applyAlignment="1">
      <alignment vertical="center" wrapText="1"/>
    </xf>
    <xf numFmtId="0" fontId="26" fillId="0" borderId="0" xfId="8" applyFont="1" applyFill="1" applyAlignment="1">
      <alignment vertical="center" wrapText="1"/>
    </xf>
    <xf numFmtId="0" fontId="26" fillId="0" borderId="0" xfId="8" applyFont="1" applyFill="1" applyAlignment="1">
      <alignment vertical="center"/>
    </xf>
    <xf numFmtId="0" fontId="13" fillId="0" borderId="98" xfId="32" applyFont="1" applyFill="1" applyBorder="1" applyAlignment="1">
      <alignment vertical="center" wrapText="1"/>
    </xf>
    <xf numFmtId="0" fontId="13" fillId="0" borderId="98" xfId="32" applyFont="1" applyFill="1" applyBorder="1" applyAlignment="1">
      <alignment vertical="center"/>
    </xf>
    <xf numFmtId="0" fontId="13" fillId="0" borderId="98" xfId="8" applyFont="1" applyFill="1" applyBorder="1" applyAlignment="1">
      <alignment vertical="center" wrapText="1"/>
    </xf>
    <xf numFmtId="49" fontId="13" fillId="0" borderId="27" xfId="8" applyNumberFormat="1" applyFont="1" applyFill="1" applyBorder="1" applyAlignment="1">
      <alignment vertical="center" wrapText="1"/>
    </xf>
    <xf numFmtId="0" fontId="27" fillId="0" borderId="0" xfId="0" applyNumberFormat="1" applyFont="1" applyFill="1" applyBorder="1" applyAlignment="1">
      <alignment horizontal="left" wrapText="1"/>
    </xf>
    <xf numFmtId="49" fontId="19" fillId="0" borderId="110" xfId="0" applyNumberFormat="1" applyFont="1" applyFill="1" applyBorder="1" applyAlignment="1">
      <alignment horizontal="left" vertical="center" wrapText="1"/>
    </xf>
    <xf numFmtId="49" fontId="19" fillId="0" borderId="111" xfId="0" applyNumberFormat="1" applyFont="1" applyFill="1" applyBorder="1" applyAlignment="1">
      <alignment horizontal="left" vertical="center" wrapText="1"/>
    </xf>
    <xf numFmtId="49" fontId="19" fillId="0" borderId="112" xfId="0" applyNumberFormat="1" applyFont="1" applyFill="1" applyBorder="1" applyAlignment="1">
      <alignment horizontal="left" vertical="center" wrapText="1"/>
    </xf>
    <xf numFmtId="49" fontId="19" fillId="0" borderId="98" xfId="0" applyNumberFormat="1" applyFont="1" applyFill="1" applyBorder="1" applyAlignment="1">
      <alignment horizontal="center" vertical="center" wrapText="1"/>
    </xf>
    <xf numFmtId="49" fontId="19" fillId="0" borderId="98" xfId="0" applyNumberFormat="1" applyFont="1" applyFill="1" applyBorder="1" applyAlignment="1">
      <alignment horizontal="center" vertical="center"/>
    </xf>
    <xf numFmtId="17" fontId="13" fillId="0" borderId="98" xfId="1" applyNumberFormat="1" applyFont="1" applyFill="1" applyBorder="1" applyAlignment="1">
      <alignment horizontal="center" vertical="center"/>
    </xf>
    <xf numFmtId="167" fontId="11" fillId="0" borderId="117" xfId="1" applyNumberFormat="1" applyFont="1" applyBorder="1" applyAlignment="1">
      <alignment horizontal="center" vertical="center" wrapText="1"/>
    </xf>
    <xf numFmtId="167" fontId="11" fillId="0" borderId="10" xfId="1" applyNumberFormat="1" applyFont="1" applyBorder="1" applyAlignment="1">
      <alignment horizontal="center" vertical="center" wrapText="1"/>
    </xf>
    <xf numFmtId="167" fontId="11" fillId="0" borderId="23" xfId="1" applyNumberFormat="1" applyFont="1" applyBorder="1" applyAlignment="1">
      <alignment horizontal="center" vertical="center" wrapText="1"/>
    </xf>
    <xf numFmtId="167" fontId="11" fillId="0" borderId="37" xfId="1" applyNumberFormat="1" applyFont="1" applyFill="1" applyBorder="1" applyAlignment="1">
      <alignment horizontal="center" vertical="center"/>
    </xf>
    <xf numFmtId="167" fontId="11" fillId="0" borderId="117" xfId="1" applyNumberFormat="1" applyFont="1" applyBorder="1" applyAlignment="1">
      <alignment horizontal="center" vertical="center"/>
    </xf>
    <xf numFmtId="167" fontId="11" fillId="0" borderId="10" xfId="1" applyNumberFormat="1" applyFont="1" applyBorder="1" applyAlignment="1">
      <alignment horizontal="center" vertical="center"/>
    </xf>
    <xf numFmtId="167" fontId="11" fillId="0" borderId="23" xfId="1" applyNumberFormat="1" applyFont="1" applyBorder="1" applyAlignment="1">
      <alignment horizontal="center" vertical="center"/>
    </xf>
    <xf numFmtId="49" fontId="8" fillId="0" borderId="31"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8" fillId="0" borderId="32" xfId="0" applyNumberFormat="1" applyFont="1" applyFill="1" applyBorder="1" applyAlignment="1">
      <alignment horizontal="center" vertical="center"/>
    </xf>
    <xf numFmtId="0" fontId="9" fillId="2" borderId="0" xfId="8" applyFont="1" applyFill="1" applyBorder="1" applyAlignment="1">
      <alignment horizontal="left" vertical="top" wrapText="1"/>
    </xf>
    <xf numFmtId="49" fontId="8" fillId="2" borderId="106" xfId="8" applyNumberFormat="1" applyFont="1" applyFill="1" applyBorder="1" applyAlignment="1">
      <alignment horizontal="center" vertical="center"/>
    </xf>
    <xf numFmtId="0" fontId="9" fillId="2" borderId="0" xfId="8" applyFont="1" applyFill="1" applyBorder="1" applyAlignment="1">
      <alignment horizontal="left" wrapText="1"/>
    </xf>
    <xf numFmtId="49" fontId="8" fillId="2" borderId="89" xfId="8" applyNumberFormat="1" applyFont="1" applyFill="1" applyBorder="1" applyAlignment="1">
      <alignment horizontal="center" vertical="center"/>
    </xf>
    <xf numFmtId="49" fontId="8" fillId="2" borderId="93" xfId="8" applyNumberFormat="1" applyFont="1" applyFill="1" applyBorder="1" applyAlignment="1">
      <alignment horizontal="center" vertical="center"/>
    </xf>
    <xf numFmtId="49" fontId="8" fillId="2" borderId="94" xfId="8" applyNumberFormat="1" applyFont="1" applyFill="1" applyBorder="1" applyAlignment="1">
      <alignment horizontal="center" vertical="center"/>
    </xf>
    <xf numFmtId="49" fontId="8" fillId="2" borderId="96" xfId="8" applyNumberFormat="1" applyFont="1" applyFill="1" applyBorder="1" applyAlignment="1">
      <alignment horizontal="center" vertical="center"/>
    </xf>
    <xf numFmtId="49" fontId="8" fillId="2" borderId="122" xfId="8" applyNumberFormat="1" applyFont="1" applyFill="1" applyBorder="1" applyAlignment="1">
      <alignment horizontal="center" vertical="center"/>
    </xf>
    <xf numFmtId="49" fontId="8" fillId="2" borderId="124" xfId="8" applyNumberFormat="1" applyFont="1" applyFill="1" applyBorder="1" applyAlignment="1">
      <alignment horizontal="center" vertical="center"/>
    </xf>
    <xf numFmtId="49" fontId="8" fillId="2" borderId="123" xfId="8" applyNumberFormat="1" applyFont="1" applyFill="1" applyBorder="1" applyAlignment="1">
      <alignment horizontal="center" vertical="center"/>
    </xf>
    <xf numFmtId="49" fontId="8" fillId="2" borderId="41" xfId="8" applyNumberFormat="1" applyFont="1" applyFill="1" applyBorder="1" applyAlignment="1">
      <alignment horizontal="center" vertical="center"/>
    </xf>
    <xf numFmtId="0" fontId="39" fillId="0" borderId="59" xfId="20" applyNumberFormat="1" applyFont="1" applyFill="1" applyBorder="1" applyAlignment="1">
      <alignment horizontal="left"/>
    </xf>
    <xf numFmtId="0" fontId="39" fillId="0" borderId="0" xfId="20" applyNumberFormat="1" applyFont="1" applyFill="1" applyBorder="1" applyAlignment="1">
      <alignment horizontal="left"/>
    </xf>
    <xf numFmtId="0" fontId="15" fillId="0" borderId="83" xfId="20" applyNumberFormat="1" applyFont="1" applyFill="1" applyBorder="1" applyAlignment="1">
      <alignment horizontal="left" vertical="top"/>
    </xf>
    <xf numFmtId="0" fontId="36" fillId="3" borderId="37" xfId="20" applyNumberFormat="1" applyFont="1" applyFill="1" applyBorder="1" applyAlignment="1">
      <alignment horizontal="center" vertical="center" wrapText="1"/>
    </xf>
    <xf numFmtId="0" fontId="36" fillId="3" borderId="37" xfId="20" applyNumberFormat="1" applyFont="1" applyFill="1" applyBorder="1" applyAlignment="1">
      <alignment horizontal="center" vertical="center"/>
    </xf>
    <xf numFmtId="0" fontId="15" fillId="3" borderId="37" xfId="20" applyNumberFormat="1" applyFont="1" applyFill="1" applyBorder="1" applyAlignment="1">
      <alignment horizontal="center" vertical="center"/>
    </xf>
    <xf numFmtId="0" fontId="36" fillId="3" borderId="37" xfId="20" applyNumberFormat="1" applyFont="1" applyFill="1" applyBorder="1" applyAlignment="1">
      <alignment horizontal="left" vertical="center" wrapText="1"/>
    </xf>
    <xf numFmtId="173" fontId="27" fillId="0" borderId="105" xfId="20" applyFont="1" applyBorder="1" applyAlignment="1">
      <alignment horizontal="left"/>
    </xf>
    <xf numFmtId="173" fontId="27" fillId="0" borderId="0" xfId="20" applyFont="1" applyAlignment="1">
      <alignment horizontal="left" vertical="top"/>
    </xf>
    <xf numFmtId="0" fontId="15" fillId="3" borderId="0" xfId="20" applyNumberFormat="1" applyFont="1" applyFill="1" applyBorder="1" applyAlignment="1">
      <alignment horizontal="left" vertical="top"/>
    </xf>
    <xf numFmtId="49" fontId="8" fillId="2" borderId="41" xfId="21" applyNumberFormat="1" applyFont="1" applyFill="1" applyBorder="1" applyAlignment="1">
      <alignment horizontal="center" vertical="center" wrapText="1"/>
    </xf>
    <xf numFmtId="49" fontId="8" fillId="2" borderId="22" xfId="21" applyNumberFormat="1" applyFont="1" applyFill="1" applyBorder="1" applyAlignment="1">
      <alignment horizontal="center" vertical="center"/>
    </xf>
    <xf numFmtId="0" fontId="36" fillId="7" borderId="38" xfId="20" applyNumberFormat="1" applyFont="1" applyFill="1" applyBorder="1" applyAlignment="1">
      <alignment horizontal="center" vertical="top"/>
    </xf>
    <xf numFmtId="0" fontId="36" fillId="7" borderId="39" xfId="20" applyNumberFormat="1" applyFont="1" applyFill="1" applyBorder="1" applyAlignment="1">
      <alignment horizontal="center" vertical="top"/>
    </xf>
    <xf numFmtId="0" fontId="36" fillId="7" borderId="40" xfId="20" applyNumberFormat="1" applyFont="1" applyFill="1" applyBorder="1" applyAlignment="1">
      <alignment horizontal="center" vertical="top"/>
    </xf>
    <xf numFmtId="173" fontId="40" fillId="9" borderId="37" xfId="20" applyFont="1" applyFill="1" applyBorder="1" applyAlignment="1">
      <alignment horizontal="center" vertical="center" wrapText="1"/>
    </xf>
    <xf numFmtId="0" fontId="36" fillId="9" borderId="37" xfId="20" applyNumberFormat="1" applyFont="1" applyFill="1" applyBorder="1" applyAlignment="1">
      <alignment horizontal="center" vertical="center" wrapText="1"/>
    </xf>
    <xf numFmtId="0" fontId="40" fillId="9" borderId="38" xfId="25" applyFont="1" applyFill="1" applyBorder="1" applyAlignment="1">
      <alignment horizontal="center" vertical="center"/>
    </xf>
    <xf numFmtId="0" fontId="40" fillId="9" borderId="40" xfId="25" applyFont="1" applyFill="1" applyBorder="1" applyAlignment="1">
      <alignment horizontal="center" vertical="center"/>
    </xf>
    <xf numFmtId="0" fontId="36" fillId="9" borderId="53" xfId="20" applyNumberFormat="1" applyFont="1" applyFill="1" applyBorder="1" applyAlignment="1">
      <alignment horizontal="center" vertical="center" wrapText="1"/>
    </xf>
    <xf numFmtId="0" fontId="36" fillId="9" borderId="23" xfId="20" applyNumberFormat="1" applyFont="1" applyFill="1" applyBorder="1" applyAlignment="1">
      <alignment horizontal="center" vertical="center" wrapText="1"/>
    </xf>
    <xf numFmtId="0" fontId="40" fillId="9" borderId="53" xfId="25" applyFont="1" applyFill="1" applyBorder="1" applyAlignment="1">
      <alignment horizontal="center" vertical="center" wrapText="1"/>
    </xf>
    <xf numFmtId="0" fontId="40" fillId="9" borderId="23" xfId="25" applyFont="1" applyFill="1" applyBorder="1" applyAlignment="1">
      <alignment horizontal="center" vertical="center" wrapText="1"/>
    </xf>
    <xf numFmtId="0" fontId="40" fillId="9" borderId="10" xfId="25" applyFont="1" applyFill="1" applyBorder="1" applyAlignment="1">
      <alignment horizontal="center" vertical="center" wrapText="1"/>
    </xf>
    <xf numFmtId="173" fontId="40" fillId="9" borderId="38" xfId="20" applyFont="1" applyFill="1" applyBorder="1" applyAlignment="1">
      <alignment horizontal="center" vertical="center" wrapText="1"/>
    </xf>
    <xf numFmtId="173" fontId="40" fillId="9" borderId="39" xfId="20" applyFont="1" applyFill="1" applyBorder="1" applyAlignment="1">
      <alignment horizontal="center" vertical="center" wrapText="1"/>
    </xf>
    <xf numFmtId="173" fontId="40" fillId="9" borderId="40" xfId="20" applyFont="1" applyFill="1" applyBorder="1" applyAlignment="1">
      <alignment horizontal="center" vertical="center" wrapText="1"/>
    </xf>
    <xf numFmtId="0" fontId="48" fillId="0" borderId="27" xfId="20" applyNumberFormat="1" applyFont="1" applyBorder="1" applyAlignment="1">
      <alignment horizontal="center"/>
    </xf>
    <xf numFmtId="0" fontId="43" fillId="3" borderId="27" xfId="20" applyNumberFormat="1" applyFont="1" applyFill="1" applyBorder="1" applyAlignment="1">
      <alignment horizontal="left" wrapText="1"/>
    </xf>
    <xf numFmtId="0" fontId="44" fillId="3" borderId="37" xfId="20" applyNumberFormat="1" applyFont="1" applyFill="1" applyBorder="1" applyAlignment="1">
      <alignment horizontal="center" vertical="center"/>
    </xf>
    <xf numFmtId="49" fontId="8" fillId="2" borderId="17" xfId="21" applyNumberFormat="1" applyFont="1" applyFill="1" applyBorder="1" applyAlignment="1">
      <alignment horizontal="center" vertical="center" wrapText="1"/>
    </xf>
    <xf numFmtId="0" fontId="36" fillId="9" borderId="10" xfId="20" applyNumberFormat="1" applyFont="1" applyFill="1" applyBorder="1" applyAlignment="1">
      <alignment horizontal="center" vertical="center" wrapText="1"/>
    </xf>
    <xf numFmtId="0" fontId="36" fillId="9" borderId="31" xfId="20" applyNumberFormat="1" applyFont="1" applyFill="1" applyBorder="1" applyAlignment="1">
      <alignment horizontal="center" vertical="center" wrapText="1"/>
    </xf>
    <xf numFmtId="0" fontId="36" fillId="9" borderId="32" xfId="20" applyNumberFormat="1" applyFont="1" applyFill="1" applyBorder="1" applyAlignment="1">
      <alignment horizontal="center" vertical="center" wrapText="1"/>
    </xf>
    <xf numFmtId="0" fontId="40" fillId="9" borderId="38" xfId="25" applyFont="1" applyFill="1" applyBorder="1" applyAlignment="1">
      <alignment horizontal="center" vertical="center" wrapText="1"/>
    </xf>
    <xf numFmtId="0" fontId="40" fillId="9" borderId="40" xfId="25" applyFont="1" applyFill="1" applyBorder="1" applyAlignment="1">
      <alignment horizontal="center" vertical="center" wrapText="1"/>
    </xf>
    <xf numFmtId="0" fontId="36" fillId="9" borderId="38" xfId="20" applyNumberFormat="1" applyFont="1" applyFill="1" applyBorder="1" applyAlignment="1">
      <alignment horizontal="center" vertical="center" wrapText="1"/>
    </xf>
    <xf numFmtId="0" fontId="36" fillId="9" borderId="40" xfId="20" applyNumberFormat="1" applyFont="1" applyFill="1" applyBorder="1" applyAlignment="1">
      <alignment horizontal="center" vertical="center" wrapText="1"/>
    </xf>
    <xf numFmtId="0" fontId="44" fillId="0" borderId="27" xfId="20" applyNumberFormat="1" applyFont="1" applyFill="1" applyBorder="1" applyAlignment="1">
      <alignment horizontal="left" vertical="top"/>
    </xf>
    <xf numFmtId="0" fontId="48" fillId="9" borderId="38" xfId="20" applyNumberFormat="1" applyFont="1" applyFill="1" applyBorder="1" applyAlignment="1">
      <alignment horizontal="center"/>
    </xf>
    <xf numFmtId="0" fontId="48" fillId="9" borderId="39" xfId="20" applyNumberFormat="1" applyFont="1" applyFill="1" applyBorder="1" applyAlignment="1">
      <alignment horizontal="center"/>
    </xf>
    <xf numFmtId="0" fontId="48" fillId="9" borderId="40" xfId="20" applyNumberFormat="1" applyFont="1" applyFill="1" applyBorder="1" applyAlignment="1">
      <alignment horizontal="center"/>
    </xf>
    <xf numFmtId="0" fontId="49" fillId="9" borderId="38" xfId="25" applyFont="1" applyFill="1" applyBorder="1" applyAlignment="1">
      <alignment horizontal="center" vertical="center" wrapText="1"/>
    </xf>
    <xf numFmtId="0" fontId="49" fillId="9" borderId="40" xfId="25" applyFont="1" applyFill="1" applyBorder="1" applyAlignment="1">
      <alignment horizontal="center" vertical="center" wrapText="1"/>
    </xf>
    <xf numFmtId="0" fontId="44" fillId="3" borderId="39" xfId="20" applyNumberFormat="1" applyFont="1" applyFill="1" applyBorder="1" applyAlignment="1">
      <alignment horizontal="center" vertical="center"/>
    </xf>
    <xf numFmtId="0" fontId="44" fillId="3" borderId="27" xfId="20" applyNumberFormat="1" applyFont="1" applyFill="1" applyBorder="1" applyAlignment="1">
      <alignment horizontal="center" vertical="center"/>
    </xf>
    <xf numFmtId="3" fontId="40" fillId="3" borderId="53" xfId="24" applyNumberFormat="1" applyFont="1" applyFill="1" applyBorder="1" applyAlignment="1">
      <alignment horizontal="center" vertical="center" wrapText="1"/>
    </xf>
    <xf numFmtId="3" fontId="40" fillId="3" borderId="23" xfId="24" applyNumberFormat="1" applyFont="1" applyFill="1" applyBorder="1" applyAlignment="1">
      <alignment horizontal="center" vertical="center" wrapText="1"/>
    </xf>
    <xf numFmtId="0" fontId="48" fillId="0" borderId="37" xfId="20" applyNumberFormat="1" applyFont="1" applyBorder="1" applyAlignment="1">
      <alignment horizontal="center"/>
    </xf>
    <xf numFmtId="0" fontId="40" fillId="9" borderId="37" xfId="0" applyFont="1" applyFill="1" applyBorder="1" applyAlignment="1">
      <alignment horizontal="center" vertical="center" wrapText="1"/>
    </xf>
    <xf numFmtId="0" fontId="40" fillId="9" borderId="37" xfId="25" applyFont="1" applyFill="1" applyBorder="1" applyAlignment="1">
      <alignment horizontal="center" vertical="center" wrapText="1"/>
    </xf>
    <xf numFmtId="0" fontId="40" fillId="9" borderId="37" xfId="25" applyFont="1" applyFill="1" applyBorder="1" applyAlignment="1">
      <alignment horizontal="center" vertical="center"/>
    </xf>
    <xf numFmtId="0" fontId="58" fillId="0" borderId="31" xfId="20" applyNumberFormat="1" applyFont="1" applyBorder="1" applyAlignment="1">
      <alignment horizontal="center"/>
    </xf>
    <xf numFmtId="0" fontId="58" fillId="0" borderId="27" xfId="20" applyNumberFormat="1" applyFont="1" applyBorder="1" applyAlignment="1">
      <alignment horizontal="center"/>
    </xf>
    <xf numFmtId="0" fontId="54" fillId="9" borderId="53" xfId="25" applyFont="1" applyFill="1" applyBorder="1" applyAlignment="1">
      <alignment horizontal="center" vertical="center" wrapText="1"/>
    </xf>
    <xf numFmtId="0" fontId="54" fillId="9" borderId="10" xfId="25" applyFont="1" applyFill="1" applyBorder="1" applyAlignment="1">
      <alignment horizontal="center" vertical="center" wrapText="1"/>
    </xf>
    <xf numFmtId="0" fontId="54" fillId="9" borderId="23" xfId="25" applyFont="1" applyFill="1" applyBorder="1" applyAlignment="1">
      <alignment horizontal="center" vertical="center" wrapText="1"/>
    </xf>
    <xf numFmtId="173" fontId="54" fillId="9" borderId="38" xfId="20" applyFont="1" applyFill="1" applyBorder="1" applyAlignment="1">
      <alignment horizontal="center" vertical="center" wrapText="1"/>
    </xf>
    <xf numFmtId="173" fontId="54" fillId="9" borderId="39" xfId="20" applyFont="1" applyFill="1" applyBorder="1" applyAlignment="1">
      <alignment horizontal="center" vertical="center" wrapText="1"/>
    </xf>
    <xf numFmtId="173" fontId="54" fillId="9" borderId="40" xfId="20" applyFont="1" applyFill="1" applyBorder="1" applyAlignment="1">
      <alignment horizontal="center" vertical="center" wrapText="1"/>
    </xf>
    <xf numFmtId="0" fontId="54" fillId="9" borderId="37" xfId="0" applyFont="1" applyFill="1" applyBorder="1" applyAlignment="1">
      <alignment horizontal="center" vertical="center" wrapText="1"/>
    </xf>
    <xf numFmtId="0" fontId="54" fillId="9" borderId="38" xfId="25" applyFont="1" applyFill="1" applyBorder="1" applyAlignment="1">
      <alignment horizontal="center" vertical="center"/>
    </xf>
    <xf numFmtId="0" fontId="54" fillId="9" borderId="40" xfId="25" applyFont="1" applyFill="1" applyBorder="1" applyAlignment="1">
      <alignment horizontal="center" vertical="center"/>
    </xf>
    <xf numFmtId="0" fontId="54" fillId="9" borderId="37" xfId="25" applyFont="1" applyFill="1" applyBorder="1" applyAlignment="1">
      <alignment horizontal="center" vertical="center"/>
    </xf>
    <xf numFmtId="0" fontId="48" fillId="9" borderId="53" xfId="20" applyNumberFormat="1" applyFont="1" applyFill="1" applyBorder="1" applyAlignment="1">
      <alignment horizontal="center" vertical="center" wrapText="1"/>
    </xf>
    <xf numFmtId="0" fontId="48" fillId="9" borderId="23" xfId="20" applyNumberFormat="1" applyFont="1" applyFill="1" applyBorder="1" applyAlignment="1">
      <alignment horizontal="center" vertical="center" wrapText="1"/>
    </xf>
    <xf numFmtId="0" fontId="51" fillId="3" borderId="39" xfId="20" applyNumberFormat="1" applyFont="1" applyFill="1" applyBorder="1" applyAlignment="1">
      <alignment horizontal="center" vertical="center"/>
    </xf>
    <xf numFmtId="0" fontId="48" fillId="9" borderId="37" xfId="20" applyNumberFormat="1" applyFont="1" applyFill="1" applyBorder="1" applyAlignment="1">
      <alignment horizontal="center" vertical="center" wrapText="1"/>
    </xf>
    <xf numFmtId="0" fontId="48" fillId="9" borderId="38" xfId="20" applyNumberFormat="1" applyFont="1" applyFill="1" applyBorder="1" applyAlignment="1">
      <alignment horizontal="center" vertical="center" wrapText="1"/>
    </xf>
    <xf numFmtId="0" fontId="48" fillId="9" borderId="40" xfId="20" applyNumberFormat="1" applyFont="1" applyFill="1" applyBorder="1" applyAlignment="1">
      <alignment horizontal="center" vertical="center" wrapText="1"/>
    </xf>
    <xf numFmtId="168" fontId="6" fillId="0" borderId="110" xfId="20" applyNumberFormat="1" applyFont="1" applyFill="1" applyBorder="1" applyAlignment="1">
      <alignment horizontal="left" vertical="top" wrapText="1"/>
    </xf>
    <xf numFmtId="168" fontId="6" fillId="0" borderId="111" xfId="20" applyNumberFormat="1" applyFont="1" applyFill="1" applyBorder="1" applyAlignment="1">
      <alignment horizontal="left" vertical="top" wrapText="1"/>
    </xf>
    <xf numFmtId="168" fontId="6" fillId="0" borderId="10" xfId="20" applyNumberFormat="1" applyFont="1" applyFill="1" applyBorder="1" applyAlignment="1">
      <alignment horizontal="left" vertical="center" wrapText="1"/>
    </xf>
    <xf numFmtId="168" fontId="6" fillId="0" borderId="37" xfId="20" applyNumberFormat="1" applyFont="1" applyFill="1" applyBorder="1" applyAlignment="1">
      <alignment horizontal="left" vertical="center" wrapText="1"/>
    </xf>
    <xf numFmtId="168" fontId="6" fillId="0" borderId="110" xfId="20" applyNumberFormat="1" applyFont="1" applyFill="1" applyBorder="1" applyAlignment="1">
      <alignment horizontal="left" vertical="top"/>
    </xf>
    <xf numFmtId="168" fontId="6" fillId="0" borderId="111" xfId="20" applyNumberFormat="1" applyFont="1" applyFill="1" applyBorder="1" applyAlignment="1">
      <alignment horizontal="left" vertical="top"/>
    </xf>
    <xf numFmtId="173" fontId="48" fillId="0" borderId="31" xfId="20" applyFont="1" applyFill="1" applyBorder="1" applyAlignment="1">
      <alignment horizontal="left" vertical="top"/>
    </xf>
    <xf numFmtId="173" fontId="48" fillId="0" borderId="83" xfId="20" applyFont="1" applyFill="1" applyBorder="1" applyAlignment="1">
      <alignment horizontal="left" vertical="top"/>
    </xf>
    <xf numFmtId="173" fontId="48" fillId="0" borderId="110" xfId="20" applyFont="1" applyFill="1" applyBorder="1" applyAlignment="1">
      <alignment horizontal="center"/>
    </xf>
    <xf numFmtId="173" fontId="48" fillId="0" borderId="111" xfId="20" applyFont="1" applyFill="1" applyBorder="1" applyAlignment="1">
      <alignment horizontal="center"/>
    </xf>
    <xf numFmtId="0" fontId="15" fillId="0" borderId="27" xfId="20" applyNumberFormat="1" applyFont="1" applyFill="1" applyBorder="1" applyAlignment="1">
      <alignment horizontal="left" vertical="top"/>
    </xf>
    <xf numFmtId="0" fontId="60" fillId="9" borderId="117" xfId="20" applyNumberFormat="1" applyFont="1" applyFill="1" applyBorder="1" applyAlignment="1">
      <alignment horizontal="center" vertical="center" wrapText="1"/>
    </xf>
    <xf numFmtId="0" fontId="60" fillId="9" borderId="23" xfId="20" applyNumberFormat="1" applyFont="1" applyFill="1" applyBorder="1" applyAlignment="1">
      <alignment horizontal="center" vertical="center" wrapText="1"/>
    </xf>
    <xf numFmtId="0" fontId="36" fillId="9" borderId="39" xfId="20" applyNumberFormat="1" applyFont="1" applyFill="1" applyBorder="1" applyAlignment="1">
      <alignment horizontal="center" vertical="center" wrapText="1"/>
    </xf>
    <xf numFmtId="0" fontId="36" fillId="9" borderId="117" xfId="20" applyNumberFormat="1" applyFont="1" applyFill="1" applyBorder="1" applyAlignment="1">
      <alignment horizontal="center" vertical="center" wrapText="1"/>
    </xf>
    <xf numFmtId="173" fontId="26" fillId="0" borderId="117" xfId="20" applyFont="1" applyFill="1" applyBorder="1" applyAlignment="1">
      <alignment horizontal="center" vertical="center" wrapText="1"/>
    </xf>
    <xf numFmtId="173" fontId="26" fillId="0" borderId="10" xfId="20" applyFont="1" applyFill="1" applyBorder="1" applyAlignment="1">
      <alignment horizontal="center" vertical="center" wrapText="1"/>
    </xf>
    <xf numFmtId="173" fontId="26" fillId="0" borderId="23" xfId="20" applyFont="1" applyFill="1" applyBorder="1" applyAlignment="1">
      <alignment horizontal="center" vertical="center" wrapText="1"/>
    </xf>
    <xf numFmtId="196" fontId="26" fillId="0" borderId="117" xfId="20" applyNumberFormat="1" applyFont="1" applyFill="1" applyBorder="1" applyAlignment="1">
      <alignment horizontal="center" vertical="center" wrapText="1"/>
    </xf>
    <xf numFmtId="196" fontId="26" fillId="0" borderId="10" xfId="20" applyNumberFormat="1" applyFont="1" applyFill="1" applyBorder="1" applyAlignment="1">
      <alignment horizontal="center" vertical="center" wrapText="1"/>
    </xf>
    <xf numFmtId="196" fontId="26" fillId="0" borderId="23" xfId="20" applyNumberFormat="1" applyFont="1" applyFill="1" applyBorder="1" applyAlignment="1">
      <alignment horizontal="center" vertical="center" wrapText="1"/>
    </xf>
    <xf numFmtId="173" fontId="39" fillId="0" borderId="27" xfId="20" applyFont="1" applyFill="1" applyBorder="1" applyAlignment="1">
      <alignment horizontal="left" vertical="center"/>
    </xf>
    <xf numFmtId="173" fontId="73" fillId="0" borderId="10" xfId="20" applyFont="1" applyFill="1" applyBorder="1" applyAlignment="1">
      <alignment horizontal="center" vertical="center" wrapText="1"/>
    </xf>
    <xf numFmtId="173" fontId="73" fillId="0" borderId="23" xfId="20" applyFont="1" applyFill="1" applyBorder="1" applyAlignment="1">
      <alignment horizontal="center" vertical="center" wrapText="1"/>
    </xf>
    <xf numFmtId="196" fontId="73" fillId="0" borderId="117" xfId="20" applyNumberFormat="1" applyFont="1" applyFill="1" applyBorder="1" applyAlignment="1">
      <alignment horizontal="center" vertical="center" wrapText="1"/>
    </xf>
    <xf numFmtId="196" fontId="73" fillId="0" borderId="23" xfId="20" applyNumberFormat="1" applyFont="1" applyFill="1" applyBorder="1" applyAlignment="1">
      <alignment horizontal="center" vertical="center" wrapText="1"/>
    </xf>
    <xf numFmtId="196" fontId="73" fillId="0" borderId="10" xfId="20" applyNumberFormat="1" applyFont="1" applyFill="1" applyBorder="1" applyAlignment="1">
      <alignment horizontal="center" vertical="center" wrapText="1"/>
    </xf>
    <xf numFmtId="173" fontId="73" fillId="0" borderId="117" xfId="20" applyFont="1" applyFill="1" applyBorder="1" applyAlignment="1">
      <alignment horizontal="center" vertical="center" wrapText="1"/>
    </xf>
    <xf numFmtId="173" fontId="50" fillId="3" borderId="117" xfId="20" applyFont="1" applyFill="1" applyBorder="1" applyAlignment="1">
      <alignment horizontal="center" vertical="center" wrapText="1"/>
    </xf>
    <xf numFmtId="173" fontId="50" fillId="3" borderId="10" xfId="20" applyFont="1" applyFill="1" applyBorder="1" applyAlignment="1">
      <alignment horizontal="center" vertical="center" wrapText="1"/>
    </xf>
    <xf numFmtId="173" fontId="50" fillId="3" borderId="23" xfId="20" applyFont="1" applyFill="1" applyBorder="1" applyAlignment="1">
      <alignment horizontal="center" vertical="center" wrapText="1"/>
    </xf>
    <xf numFmtId="173" fontId="50" fillId="3" borderId="117" xfId="20" applyFont="1" applyFill="1" applyBorder="1" applyAlignment="1">
      <alignment horizontal="center" vertical="center"/>
    </xf>
    <xf numFmtId="173" fontId="50" fillId="3" borderId="23" xfId="20" applyFont="1" applyFill="1" applyBorder="1" applyAlignment="1">
      <alignment horizontal="center" vertical="center"/>
    </xf>
    <xf numFmtId="173" fontId="50" fillId="3" borderId="10" xfId="20" applyFont="1" applyFill="1" applyBorder="1" applyAlignment="1">
      <alignment horizontal="center" vertical="center"/>
    </xf>
    <xf numFmtId="0" fontId="15" fillId="3" borderId="27" xfId="0" applyNumberFormat="1" applyFont="1" applyFill="1" applyBorder="1" applyAlignment="1">
      <alignment horizontal="left" vertical="top"/>
    </xf>
    <xf numFmtId="0" fontId="77" fillId="9" borderId="37" xfId="20" applyNumberFormat="1" applyFont="1" applyFill="1" applyBorder="1" applyAlignment="1">
      <alignment horizontal="center" vertical="center" wrapText="1"/>
    </xf>
    <xf numFmtId="43" fontId="19" fillId="0" borderId="2" xfId="1" applyFont="1" applyFill="1" applyBorder="1" applyAlignment="1">
      <alignment horizontal="left" vertical="top" wrapText="1"/>
    </xf>
    <xf numFmtId="43" fontId="19" fillId="0" borderId="65" xfId="1" applyFont="1" applyFill="1" applyBorder="1" applyAlignment="1">
      <alignment horizontal="left" vertical="top" wrapText="1"/>
    </xf>
    <xf numFmtId="43" fontId="19" fillId="0" borderId="66" xfId="1" applyFont="1" applyFill="1" applyBorder="1" applyAlignment="1">
      <alignment horizontal="left" vertical="top" wrapText="1"/>
    </xf>
    <xf numFmtId="43" fontId="19" fillId="0" borderId="27" xfId="1" applyFont="1" applyFill="1" applyBorder="1" applyAlignment="1">
      <alignment horizontal="left" vertical="top" wrapText="1"/>
    </xf>
    <xf numFmtId="43" fontId="19" fillId="0" borderId="32" xfId="1" applyFont="1" applyFill="1" applyBorder="1" applyAlignment="1">
      <alignment horizontal="left" vertical="top" wrapText="1"/>
    </xf>
    <xf numFmtId="43" fontId="19" fillId="0" borderId="5" xfId="1" applyFont="1" applyFill="1" applyBorder="1" applyAlignment="1">
      <alignment horizontal="left" vertical="top" wrapText="1"/>
    </xf>
    <xf numFmtId="43" fontId="19" fillId="0" borderId="3" xfId="1" applyFont="1" applyFill="1" applyBorder="1" applyAlignment="1">
      <alignment horizontal="left" vertical="top" wrapText="1"/>
    </xf>
  </cellXfs>
  <cellStyles count="50">
    <cellStyle name="Comma" xfId="1" builtinId="3"/>
    <cellStyle name="Comma 10 5" xfId="13"/>
    <cellStyle name="Comma 11 2" xfId="37"/>
    <cellStyle name="Comma 11 2 2" xfId="48"/>
    <cellStyle name="Comma 16" xfId="33"/>
    <cellStyle name="Comma 16 2" xfId="34"/>
    <cellStyle name="Comma 16 2 2" xfId="46"/>
    <cellStyle name="Comma 18" xfId="30"/>
    <cellStyle name="Comma 18 2" xfId="44"/>
    <cellStyle name="Comma 2" xfId="11"/>
    <cellStyle name="Comma 2 124" xfId="7"/>
    <cellStyle name="Comma 2 124 2" xfId="29"/>
    <cellStyle name="Comma 2 124 2 2" xfId="43"/>
    <cellStyle name="Comma 2 124 3" xfId="39"/>
    <cellStyle name="Comma 2 2" xfId="40"/>
    <cellStyle name="Comma 2 3 86" xfId="27"/>
    <cellStyle name="Comma 2 3 86 2" xfId="42"/>
    <cellStyle name="Comma 2 4" xfId="31"/>
    <cellStyle name="Comma 2 4 2" xfId="45"/>
    <cellStyle name="Comma 3" xfId="26"/>
    <cellStyle name="Comma 3 101" xfId="28"/>
    <cellStyle name="Comma 3 2" xfId="35"/>
    <cellStyle name="Comma 3 2 2" xfId="47"/>
    <cellStyle name="Comma 4" xfId="38"/>
    <cellStyle name="Comma 7" xfId="17"/>
    <cellStyle name="Comma 7 2" xfId="41"/>
    <cellStyle name="Hyperlink" xfId="36" builtinId="8"/>
    <cellStyle name="Indian Comma" xfId="24"/>
    <cellStyle name="Normal" xfId="0" builtinId="0"/>
    <cellStyle name="Normal 11" xfId="4"/>
    <cellStyle name="Normal 11 2" xfId="16"/>
    <cellStyle name="Normal 12 3 3" xfId="8"/>
    <cellStyle name="Normal 12 3 3 2" xfId="21"/>
    <cellStyle name="Normal 2" xfId="12"/>
    <cellStyle name="Normal 2 134" xfId="20"/>
    <cellStyle name="Normal 2 18 2" xfId="9"/>
    <cellStyle name="Normal 2 2" xfId="6"/>
    <cellStyle name="Normal 23 2" xfId="18"/>
    <cellStyle name="Normal 3" xfId="14"/>
    <cellStyle name="Normal 3 144" xfId="25"/>
    <cellStyle name="Normal 30" xfId="49"/>
    <cellStyle name="Normal 34 2" xfId="15"/>
    <cellStyle name="Normal 4" xfId="5"/>
    <cellStyle name="Normal 41" xfId="3"/>
    <cellStyle name="Normal 5 10" xfId="23"/>
    <cellStyle name="Normal 7" xfId="32"/>
    <cellStyle name="Normal 8" xfId="22"/>
    <cellStyle name="Normal_tables-oct 4" xfId="19"/>
    <cellStyle name="Percent" xfId="2" builtinId="5"/>
    <cellStyle name="Percent 2" xfId="1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Monthly%20bulltein\Bulletin%20tables%20template\Table%206,7,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harastra"/>
      <sheetName val="Table 6"/>
      <sheetName val="maharashtra Industry"/>
      <sheetName val="Table 7"/>
      <sheetName val="table 8"/>
      <sheetName val="table 9"/>
      <sheetName val="Working 23-24"/>
      <sheetName val="Working 22-23"/>
      <sheetName val="formula"/>
    </sheetNames>
    <sheetDataSet>
      <sheetData sheetId="0" refreshError="1"/>
      <sheetData sheetId="1" refreshError="1"/>
      <sheetData sheetId="2" refreshError="1"/>
      <sheetData sheetId="3">
        <row r="5">
          <cell r="A5" t="str">
            <v>Automobiles</v>
          </cell>
          <cell r="N5">
            <v>1</v>
          </cell>
          <cell r="O5">
            <v>16.84</v>
          </cell>
          <cell r="P5">
            <v>1</v>
          </cell>
          <cell r="Q5">
            <v>833.91</v>
          </cell>
          <cell r="V5">
            <v>1</v>
          </cell>
          <cell r="W5">
            <v>47.197920000000003</v>
          </cell>
          <cell r="X5">
            <v>1</v>
          </cell>
          <cell r="Y5">
            <v>601.54999999999995</v>
          </cell>
          <cell r="Z5">
            <v>4</v>
          </cell>
          <cell r="AA5">
            <v>1499.4979199999998</v>
          </cell>
        </row>
        <row r="6">
          <cell r="A6" t="str">
            <v>Banks/FIs</v>
          </cell>
          <cell r="H6">
            <v>1</v>
          </cell>
          <cell r="I6">
            <v>500</v>
          </cell>
          <cell r="J6">
            <v>1</v>
          </cell>
          <cell r="K6">
            <v>46.966444000000003</v>
          </cell>
          <cell r="N6">
            <v>1</v>
          </cell>
          <cell r="O6">
            <v>49.91</v>
          </cell>
          <cell r="P6">
            <v>2</v>
          </cell>
          <cell r="Q6">
            <v>1556.4041069999998</v>
          </cell>
          <cell r="V6">
            <v>2</v>
          </cell>
          <cell r="W6">
            <v>1093.0700000000002</v>
          </cell>
          <cell r="Z6">
            <v>7</v>
          </cell>
          <cell r="AA6">
            <v>3246.350551</v>
          </cell>
        </row>
        <row r="7">
          <cell r="A7" t="str">
            <v>Cement/ Constructions</v>
          </cell>
          <cell r="F7">
            <v>2</v>
          </cell>
          <cell r="G7">
            <v>97.355571999999995</v>
          </cell>
          <cell r="H7">
            <v>1</v>
          </cell>
          <cell r="I7">
            <v>448.43013539999998</v>
          </cell>
          <cell r="L7">
            <v>2</v>
          </cell>
          <cell r="M7">
            <v>351.86</v>
          </cell>
          <cell r="T7">
            <v>1</v>
          </cell>
          <cell r="U7">
            <v>49.89</v>
          </cell>
          <cell r="V7">
            <v>2</v>
          </cell>
          <cell r="W7">
            <v>4012.7422572</v>
          </cell>
          <cell r="X7">
            <v>1</v>
          </cell>
          <cell r="Y7">
            <v>52.344000000000001</v>
          </cell>
          <cell r="Z7">
            <v>9</v>
          </cell>
          <cell r="AA7">
            <v>5012.6219646</v>
          </cell>
        </row>
        <row r="8">
          <cell r="A8" t="str">
            <v>Chemical</v>
          </cell>
          <cell r="J8">
            <v>4</v>
          </cell>
          <cell r="K8">
            <v>83.828246000000007</v>
          </cell>
          <cell r="L8">
            <v>1</v>
          </cell>
          <cell r="M8">
            <v>9.11</v>
          </cell>
          <cell r="N8">
            <v>2</v>
          </cell>
          <cell r="O8">
            <v>172.70000000000002</v>
          </cell>
          <cell r="P8">
            <v>2</v>
          </cell>
          <cell r="Q8">
            <v>64.66</v>
          </cell>
          <cell r="R8">
            <v>1</v>
          </cell>
          <cell r="S8">
            <v>23.04</v>
          </cell>
          <cell r="T8">
            <v>1</v>
          </cell>
          <cell r="U8">
            <v>143.81030000000001</v>
          </cell>
          <cell r="X8">
            <v>2</v>
          </cell>
          <cell r="Y8">
            <v>486.5069398</v>
          </cell>
          <cell r="Z8">
            <v>13</v>
          </cell>
          <cell r="AA8">
            <v>983.65548580000006</v>
          </cell>
        </row>
        <row r="9">
          <cell r="A9" t="str">
            <v>Consumer Services</v>
          </cell>
          <cell r="B9">
            <v>1</v>
          </cell>
          <cell r="C9">
            <v>21.12</v>
          </cell>
          <cell r="J9">
            <v>1</v>
          </cell>
          <cell r="K9">
            <v>7.74</v>
          </cell>
          <cell r="P9">
            <v>3</v>
          </cell>
          <cell r="Q9">
            <v>4103.17</v>
          </cell>
          <cell r="T9">
            <v>1</v>
          </cell>
          <cell r="U9">
            <v>60.16</v>
          </cell>
          <cell r="X9">
            <v>1</v>
          </cell>
          <cell r="Y9">
            <v>27</v>
          </cell>
          <cell r="Z9">
            <v>7</v>
          </cell>
          <cell r="AA9">
            <v>4219.1899999999996</v>
          </cell>
        </row>
        <row r="10">
          <cell r="A10" t="str">
            <v>Electronic Equipments/ Products</v>
          </cell>
          <cell r="B10">
            <v>1</v>
          </cell>
          <cell r="C10">
            <v>864.99984559999996</v>
          </cell>
          <cell r="D10">
            <v>1</v>
          </cell>
          <cell r="E10">
            <v>27.069099999999999</v>
          </cell>
          <cell r="F10">
            <v>3</v>
          </cell>
          <cell r="G10">
            <v>669.14120000000003</v>
          </cell>
          <cell r="J10">
            <v>2</v>
          </cell>
          <cell r="K10">
            <v>96.817100000000011</v>
          </cell>
          <cell r="L10">
            <v>6</v>
          </cell>
          <cell r="M10">
            <v>2561.09</v>
          </cell>
          <cell r="N10">
            <v>1</v>
          </cell>
          <cell r="O10">
            <v>71.28</v>
          </cell>
          <cell r="P10">
            <v>1</v>
          </cell>
          <cell r="Q10">
            <v>21</v>
          </cell>
          <cell r="R10">
            <v>2</v>
          </cell>
          <cell r="S10">
            <v>820.68000000000006</v>
          </cell>
          <cell r="T10">
            <v>2</v>
          </cell>
          <cell r="U10">
            <v>667.53899999999999</v>
          </cell>
          <cell r="V10">
            <v>3</v>
          </cell>
          <cell r="W10">
            <v>273.46380740000001</v>
          </cell>
          <cell r="X10">
            <v>2</v>
          </cell>
          <cell r="Y10">
            <v>480.82223999999997</v>
          </cell>
          <cell r="Z10">
            <v>24</v>
          </cell>
          <cell r="AA10">
            <v>6553.9022929999983</v>
          </cell>
        </row>
        <row r="11">
          <cell r="A11" t="str">
            <v>Engineering</v>
          </cell>
          <cell r="D11">
            <v>2</v>
          </cell>
          <cell r="E11">
            <v>99.759999999999991</v>
          </cell>
          <cell r="H11">
            <v>1</v>
          </cell>
          <cell r="I11">
            <v>13.23</v>
          </cell>
          <cell r="J11">
            <v>1</v>
          </cell>
          <cell r="K11">
            <v>42.72</v>
          </cell>
          <cell r="L11">
            <v>4</v>
          </cell>
          <cell r="M11">
            <v>222.95000000000002</v>
          </cell>
          <cell r="N11">
            <v>1</v>
          </cell>
          <cell r="O11">
            <v>54.66</v>
          </cell>
          <cell r="R11">
            <v>2</v>
          </cell>
          <cell r="S11">
            <v>39.33</v>
          </cell>
          <cell r="T11">
            <v>4</v>
          </cell>
          <cell r="U11">
            <v>169</v>
          </cell>
          <cell r="V11">
            <v>1</v>
          </cell>
          <cell r="W11">
            <v>56.253120000000003</v>
          </cell>
          <cell r="X11">
            <v>3</v>
          </cell>
          <cell r="Y11">
            <v>273.5</v>
          </cell>
          <cell r="Z11">
            <v>19</v>
          </cell>
          <cell r="AA11">
            <v>971.40311999999994</v>
          </cell>
        </row>
        <row r="12">
          <cell r="A12" t="str">
            <v>Entertainment</v>
          </cell>
          <cell r="D12">
            <v>1</v>
          </cell>
          <cell r="E12">
            <v>21.17</v>
          </cell>
          <cell r="J12">
            <v>1</v>
          </cell>
          <cell r="K12">
            <v>5.4761309999999996</v>
          </cell>
          <cell r="N12">
            <v>2</v>
          </cell>
          <cell r="O12">
            <v>51.69</v>
          </cell>
          <cell r="T12">
            <v>1</v>
          </cell>
          <cell r="U12">
            <v>20.260000000000002</v>
          </cell>
          <cell r="V12">
            <v>1</v>
          </cell>
          <cell r="W12">
            <v>97.2</v>
          </cell>
          <cell r="Z12">
            <v>6</v>
          </cell>
          <cell r="AA12">
            <v>195.796131</v>
          </cell>
        </row>
        <row r="13">
          <cell r="A13" t="str">
            <v>Finance</v>
          </cell>
          <cell r="B13">
            <v>2</v>
          </cell>
          <cell r="C13">
            <v>854.01050000000009</v>
          </cell>
          <cell r="D13">
            <v>2</v>
          </cell>
          <cell r="E13">
            <v>2533.7220699999998</v>
          </cell>
          <cell r="J13">
            <v>1</v>
          </cell>
          <cell r="K13">
            <v>1025.22</v>
          </cell>
          <cell r="L13">
            <v>1</v>
          </cell>
          <cell r="M13">
            <v>26.86</v>
          </cell>
          <cell r="R13">
            <v>2</v>
          </cell>
          <cell r="S13">
            <v>2160</v>
          </cell>
          <cell r="T13">
            <v>2</v>
          </cell>
          <cell r="U13">
            <v>78.669999999999987</v>
          </cell>
          <cell r="V13">
            <v>1</v>
          </cell>
          <cell r="W13">
            <v>3693.3977249999998</v>
          </cell>
          <cell r="X13">
            <v>2</v>
          </cell>
          <cell r="Y13">
            <v>80.06</v>
          </cell>
          <cell r="Z13">
            <v>13</v>
          </cell>
          <cell r="AA13">
            <v>10451.940294999999</v>
          </cell>
        </row>
        <row r="14">
          <cell r="A14" t="str">
            <v>Food processing</v>
          </cell>
          <cell r="F14">
            <v>2</v>
          </cell>
          <cell r="G14">
            <v>72.36999999999999</v>
          </cell>
          <cell r="J14">
            <v>1</v>
          </cell>
          <cell r="K14">
            <v>8.99</v>
          </cell>
          <cell r="N14">
            <v>1</v>
          </cell>
          <cell r="O14">
            <v>6.36</v>
          </cell>
          <cell r="R14">
            <v>1</v>
          </cell>
          <cell r="S14">
            <v>23.8</v>
          </cell>
          <cell r="X14">
            <v>4</v>
          </cell>
          <cell r="Y14">
            <v>973.55712859999994</v>
          </cell>
          <cell r="Z14">
            <v>9</v>
          </cell>
          <cell r="AA14">
            <v>1085.0771285999999</v>
          </cell>
        </row>
        <row r="15">
          <cell r="A15" t="str">
            <v>Healthcare</v>
          </cell>
          <cell r="D15">
            <v>1</v>
          </cell>
          <cell r="E15">
            <v>47.685200000000002</v>
          </cell>
          <cell r="F15">
            <v>5</v>
          </cell>
          <cell r="G15">
            <v>166.39370360000001</v>
          </cell>
          <cell r="H15">
            <v>1</v>
          </cell>
          <cell r="I15">
            <v>26.94</v>
          </cell>
          <cell r="J15">
            <v>5</v>
          </cell>
          <cell r="K15">
            <v>2277.27</v>
          </cell>
          <cell r="L15">
            <v>3</v>
          </cell>
          <cell r="M15">
            <v>940.47</v>
          </cell>
          <cell r="P15">
            <v>4</v>
          </cell>
          <cell r="Q15">
            <v>874.79</v>
          </cell>
          <cell r="R15">
            <v>2</v>
          </cell>
          <cell r="S15">
            <v>648.4</v>
          </cell>
          <cell r="V15">
            <v>4</v>
          </cell>
          <cell r="W15">
            <v>2172.52736</v>
          </cell>
          <cell r="Z15">
            <v>25</v>
          </cell>
          <cell r="AA15">
            <v>7154.4762636000005</v>
          </cell>
        </row>
        <row r="16">
          <cell r="A16" t="str">
            <v>Hotels &amp; Resorts</v>
          </cell>
          <cell r="H16">
            <v>1</v>
          </cell>
          <cell r="I16">
            <v>49.087030499999997</v>
          </cell>
          <cell r="L16">
            <v>1</v>
          </cell>
          <cell r="M16">
            <v>1370.1</v>
          </cell>
          <cell r="V16">
            <v>2</v>
          </cell>
          <cell r="W16">
            <v>2720.04</v>
          </cell>
          <cell r="Z16">
            <v>4</v>
          </cell>
          <cell r="AA16">
            <v>4139.2270305000002</v>
          </cell>
        </row>
        <row r="17">
          <cell r="A17" t="str">
            <v>Info Tech</v>
          </cell>
          <cell r="B17">
            <v>1</v>
          </cell>
          <cell r="C17">
            <v>5.1464999999999996</v>
          </cell>
          <cell r="D17">
            <v>1</v>
          </cell>
          <cell r="E17">
            <v>9.3330000000000002</v>
          </cell>
          <cell r="H17">
            <v>4</v>
          </cell>
          <cell r="I17">
            <v>132.8656</v>
          </cell>
          <cell r="J17">
            <v>2</v>
          </cell>
          <cell r="K17">
            <v>94.68</v>
          </cell>
          <cell r="L17">
            <v>2</v>
          </cell>
          <cell r="M17">
            <v>93.86999999999999</v>
          </cell>
          <cell r="N17">
            <v>3</v>
          </cell>
          <cell r="O17">
            <v>99.320000000000007</v>
          </cell>
          <cell r="P17">
            <v>4</v>
          </cell>
          <cell r="Q17">
            <v>3616.9</v>
          </cell>
          <cell r="R17">
            <v>1</v>
          </cell>
          <cell r="S17">
            <v>12.23</v>
          </cell>
          <cell r="T17">
            <v>1</v>
          </cell>
          <cell r="U17">
            <v>9.6</v>
          </cell>
          <cell r="V17">
            <v>4</v>
          </cell>
          <cell r="W17">
            <v>983.59400000000005</v>
          </cell>
          <cell r="X17">
            <v>4</v>
          </cell>
          <cell r="Y17">
            <v>135.36096000000001</v>
          </cell>
          <cell r="Z17">
            <v>27</v>
          </cell>
          <cell r="AA17">
            <v>5192.9000599999999</v>
          </cell>
        </row>
        <row r="18">
          <cell r="A18" t="str">
            <v>Insurance</v>
          </cell>
          <cell r="T18">
            <v>1</v>
          </cell>
          <cell r="U18">
            <v>1171.58</v>
          </cell>
          <cell r="Z18">
            <v>1</v>
          </cell>
          <cell r="AA18">
            <v>1171.58</v>
          </cell>
        </row>
        <row r="19">
          <cell r="A19" t="str">
            <v>Misc</v>
          </cell>
          <cell r="B19">
            <v>6</v>
          </cell>
          <cell r="C19">
            <v>107.7757</v>
          </cell>
          <cell r="D19">
            <v>6</v>
          </cell>
          <cell r="E19">
            <v>4534.8100999999997</v>
          </cell>
          <cell r="F19">
            <v>11</v>
          </cell>
          <cell r="G19">
            <v>409.40344110000001</v>
          </cell>
          <cell r="H19">
            <v>19</v>
          </cell>
          <cell r="I19">
            <v>3216.4141819000001</v>
          </cell>
          <cell r="J19">
            <v>11</v>
          </cell>
          <cell r="K19">
            <v>2771.6556558000007</v>
          </cell>
          <cell r="L19">
            <v>12</v>
          </cell>
          <cell r="M19">
            <v>2762.54</v>
          </cell>
          <cell r="N19">
            <v>17</v>
          </cell>
          <cell r="O19">
            <v>4088.2999999999988</v>
          </cell>
          <cell r="P19">
            <v>12</v>
          </cell>
          <cell r="Q19">
            <v>2464.79</v>
          </cell>
          <cell r="R19">
            <v>19</v>
          </cell>
          <cell r="S19">
            <v>5725.64</v>
          </cell>
          <cell r="T19">
            <v>11</v>
          </cell>
          <cell r="U19">
            <v>1241.7388000000001</v>
          </cell>
          <cell r="V19">
            <v>10</v>
          </cell>
          <cell r="W19">
            <v>278.62219749999997</v>
          </cell>
          <cell r="X19">
            <v>12</v>
          </cell>
          <cell r="Y19">
            <v>1036.576208</v>
          </cell>
          <cell r="Z19">
            <v>146</v>
          </cell>
          <cell r="AA19">
            <v>28638.266284299985</v>
          </cell>
        </row>
        <row r="20">
          <cell r="A20" t="str">
            <v>Oil &amp; Natural Gas</v>
          </cell>
          <cell r="B20">
            <v>1</v>
          </cell>
          <cell r="C20">
            <v>41.133301199999998</v>
          </cell>
          <cell r="N20">
            <v>1</v>
          </cell>
          <cell r="O20">
            <v>544.36</v>
          </cell>
          <cell r="Z20">
            <v>2</v>
          </cell>
          <cell r="AA20">
            <v>585.49330120000002</v>
          </cell>
        </row>
        <row r="21">
          <cell r="A21" t="str">
            <v>Plastic</v>
          </cell>
          <cell r="F21">
            <v>1</v>
          </cell>
          <cell r="G21">
            <v>27.615120000000001</v>
          </cell>
          <cell r="R21">
            <v>1</v>
          </cell>
          <cell r="S21">
            <v>40.75</v>
          </cell>
          <cell r="X21">
            <v>1</v>
          </cell>
          <cell r="Y21">
            <v>40.214399999999998</v>
          </cell>
          <cell r="Z21">
            <v>3</v>
          </cell>
          <cell r="AA21">
            <v>108.57952</v>
          </cell>
        </row>
        <row r="22">
          <cell r="A22" t="str">
            <v>Power</v>
          </cell>
          <cell r="B22">
            <v>1</v>
          </cell>
          <cell r="C22">
            <v>21.111952800000001</v>
          </cell>
          <cell r="J22">
            <v>1</v>
          </cell>
          <cell r="K22">
            <v>5.31</v>
          </cell>
          <cell r="R22">
            <v>1</v>
          </cell>
          <cell r="S22">
            <v>46.67</v>
          </cell>
          <cell r="V22">
            <v>2</v>
          </cell>
          <cell r="W22">
            <v>97.406841599999993</v>
          </cell>
          <cell r="Z22">
            <v>5</v>
          </cell>
          <cell r="AA22">
            <v>170.49879439999998</v>
          </cell>
        </row>
        <row r="23">
          <cell r="A23" t="str">
            <v>Roads &amp; Highways</v>
          </cell>
          <cell r="B23">
            <v>1</v>
          </cell>
          <cell r="C23">
            <v>65.999996999999993</v>
          </cell>
          <cell r="N23">
            <v>1</v>
          </cell>
          <cell r="O23">
            <v>49.98</v>
          </cell>
          <cell r="V23">
            <v>1</v>
          </cell>
          <cell r="W23">
            <v>94.682699999999997</v>
          </cell>
          <cell r="Z23">
            <v>3</v>
          </cell>
          <cell r="AA23">
            <v>210.66269699999998</v>
          </cell>
        </row>
        <row r="24">
          <cell r="A24" t="str">
            <v>Telecom</v>
          </cell>
          <cell r="N24">
            <v>1</v>
          </cell>
          <cell r="O24">
            <v>49.46</v>
          </cell>
          <cell r="Z24">
            <v>1</v>
          </cell>
          <cell r="AA24">
            <v>49.46</v>
          </cell>
        </row>
        <row r="25">
          <cell r="A25" t="str">
            <v>Textile</v>
          </cell>
          <cell r="F25">
            <v>1</v>
          </cell>
          <cell r="G25">
            <v>42.21</v>
          </cell>
          <cell r="L25">
            <v>3</v>
          </cell>
          <cell r="M25">
            <v>1226.06</v>
          </cell>
          <cell r="N25">
            <v>2</v>
          </cell>
          <cell r="O25">
            <v>33.06</v>
          </cell>
          <cell r="P25">
            <v>1</v>
          </cell>
          <cell r="Q25">
            <v>7.6</v>
          </cell>
          <cell r="R25">
            <v>1</v>
          </cell>
          <cell r="S25">
            <v>31.24</v>
          </cell>
          <cell r="V25">
            <v>1</v>
          </cell>
          <cell r="W25">
            <v>22.491</v>
          </cell>
          <cell r="X25">
            <v>3</v>
          </cell>
          <cell r="Y25">
            <v>89.276399999999995</v>
          </cell>
          <cell r="Z25">
            <v>12</v>
          </cell>
          <cell r="AA25">
            <v>1451.9373999999998</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5"/>
  <sheetViews>
    <sheetView zoomScaleNormal="100" workbookViewId="0">
      <selection activeCell="A62" sqref="A62"/>
    </sheetView>
  </sheetViews>
  <sheetFormatPr defaultRowHeight="15.75"/>
  <cols>
    <col min="1" max="1" width="109.85546875" style="3" customWidth="1"/>
    <col min="2" max="16384" width="9.140625" style="1"/>
  </cols>
  <sheetData>
    <row r="1" spans="1:1" s="2" customFormat="1" ht="18.75" customHeight="1">
      <c r="A1" s="1197" t="s">
        <v>0</v>
      </c>
    </row>
    <row r="2" spans="1:1" s="2" customFormat="1" ht="18" customHeight="1">
      <c r="A2" s="291" t="s">
        <v>1</v>
      </c>
    </row>
    <row r="3" spans="1:1" s="2" customFormat="1" ht="18" customHeight="1">
      <c r="A3" s="291" t="s">
        <v>2</v>
      </c>
    </row>
    <row r="4" spans="1:1" s="2" customFormat="1" ht="18" customHeight="1">
      <c r="A4" s="291" t="s">
        <v>3</v>
      </c>
    </row>
    <row r="5" spans="1:1" s="1209" customFormat="1" ht="18" customHeight="1">
      <c r="A5" s="291" t="s">
        <v>1342</v>
      </c>
    </row>
    <row r="6" spans="1:1" s="2" customFormat="1" ht="18" customHeight="1">
      <c r="A6" s="291" t="s">
        <v>1269</v>
      </c>
    </row>
    <row r="7" spans="1:1" s="2" customFormat="1" ht="18" customHeight="1">
      <c r="A7" s="947" t="s">
        <v>1270</v>
      </c>
    </row>
    <row r="8" spans="1:1" s="2" customFormat="1" ht="18" customHeight="1">
      <c r="A8" s="291" t="s">
        <v>4</v>
      </c>
    </row>
    <row r="9" spans="1:1" s="2" customFormat="1" ht="18" customHeight="1">
      <c r="A9" s="291" t="s">
        <v>5</v>
      </c>
    </row>
    <row r="10" spans="1:1" s="2" customFormat="1" ht="18" customHeight="1">
      <c r="A10" s="291" t="s">
        <v>6</v>
      </c>
    </row>
    <row r="11" spans="1:1" s="2" customFormat="1" ht="18" customHeight="1">
      <c r="A11" s="291" t="s">
        <v>7</v>
      </c>
    </row>
    <row r="12" spans="1:1" s="2" customFormat="1" ht="18" customHeight="1">
      <c r="A12" s="291" t="s">
        <v>8</v>
      </c>
    </row>
    <row r="13" spans="1:1" s="2" customFormat="1" ht="18" customHeight="1">
      <c r="A13" s="291" t="s">
        <v>9</v>
      </c>
    </row>
    <row r="14" spans="1:1" s="2" customFormat="1" ht="18" customHeight="1">
      <c r="A14" s="291" t="s">
        <v>10</v>
      </c>
    </row>
    <row r="15" spans="1:1" s="2" customFormat="1" ht="18" customHeight="1">
      <c r="A15" s="291" t="s">
        <v>11</v>
      </c>
    </row>
    <row r="16" spans="1:1" s="2" customFormat="1" ht="18" customHeight="1">
      <c r="A16" s="291" t="s">
        <v>12</v>
      </c>
    </row>
    <row r="17" spans="1:1" s="2" customFormat="1" ht="18" customHeight="1">
      <c r="A17" s="291" t="s">
        <v>13</v>
      </c>
    </row>
    <row r="18" spans="1:1" s="2" customFormat="1" ht="18" customHeight="1">
      <c r="A18" s="291" t="s">
        <v>14</v>
      </c>
    </row>
    <row r="19" spans="1:1" s="2" customFormat="1" ht="18" customHeight="1">
      <c r="A19" s="291" t="s">
        <v>15</v>
      </c>
    </row>
    <row r="20" spans="1:1" s="2" customFormat="1" ht="18" customHeight="1">
      <c r="A20" s="291" t="s">
        <v>16</v>
      </c>
    </row>
    <row r="21" spans="1:1" s="2" customFormat="1" ht="18" customHeight="1">
      <c r="A21" s="291" t="s">
        <v>17</v>
      </c>
    </row>
    <row r="22" spans="1:1" s="2" customFormat="1" ht="18" customHeight="1">
      <c r="A22" s="291" t="s">
        <v>18</v>
      </c>
    </row>
    <row r="23" spans="1:1" s="2" customFormat="1" ht="18" customHeight="1">
      <c r="A23" s="291" t="s">
        <v>19</v>
      </c>
    </row>
    <row r="24" spans="1:1" s="2" customFormat="1" ht="18" customHeight="1">
      <c r="A24" s="291" t="s">
        <v>20</v>
      </c>
    </row>
    <row r="25" spans="1:1" s="2" customFormat="1" ht="18" customHeight="1">
      <c r="A25" s="291" t="s">
        <v>21</v>
      </c>
    </row>
    <row r="26" spans="1:1" s="2" customFormat="1" ht="18" customHeight="1">
      <c r="A26" s="291" t="s">
        <v>22</v>
      </c>
    </row>
    <row r="27" spans="1:1" s="2" customFormat="1" ht="18" customHeight="1">
      <c r="A27" s="291" t="s">
        <v>23</v>
      </c>
    </row>
    <row r="28" spans="1:1" s="2" customFormat="1" ht="18" customHeight="1">
      <c r="A28" s="291" t="s">
        <v>24</v>
      </c>
    </row>
    <row r="29" spans="1:1" s="2" customFormat="1" ht="18" customHeight="1">
      <c r="A29" s="291" t="s">
        <v>25</v>
      </c>
    </row>
    <row r="30" spans="1:1" s="2" customFormat="1" ht="18" customHeight="1">
      <c r="A30" s="291" t="s">
        <v>26</v>
      </c>
    </row>
    <row r="31" spans="1:1" s="2" customFormat="1" ht="18" customHeight="1">
      <c r="A31" s="291" t="s">
        <v>27</v>
      </c>
    </row>
    <row r="32" spans="1:1" s="2" customFormat="1" ht="18" customHeight="1">
      <c r="A32" s="291" t="s">
        <v>28</v>
      </c>
    </row>
    <row r="33" spans="1:1" s="2" customFormat="1" ht="18" customHeight="1">
      <c r="A33" s="291" t="s">
        <v>29</v>
      </c>
    </row>
    <row r="34" spans="1:1" s="2" customFormat="1" ht="18" customHeight="1">
      <c r="A34" s="291" t="s">
        <v>30</v>
      </c>
    </row>
    <row r="35" spans="1:1" s="2" customFormat="1" ht="18" customHeight="1">
      <c r="A35" s="291" t="s">
        <v>31</v>
      </c>
    </row>
    <row r="36" spans="1:1" s="2" customFormat="1" ht="18" customHeight="1">
      <c r="A36" s="291" t="s">
        <v>32</v>
      </c>
    </row>
    <row r="37" spans="1:1" s="2" customFormat="1" ht="18" customHeight="1">
      <c r="A37" s="291" t="s">
        <v>33</v>
      </c>
    </row>
    <row r="38" spans="1:1" s="2" customFormat="1" ht="18" customHeight="1">
      <c r="A38" s="291" t="s">
        <v>34</v>
      </c>
    </row>
    <row r="39" spans="1:1" s="2" customFormat="1" ht="18" customHeight="1">
      <c r="A39" s="291" t="s">
        <v>35</v>
      </c>
    </row>
    <row r="40" spans="1:1" s="2" customFormat="1" ht="18" customHeight="1">
      <c r="A40" s="291" t="s">
        <v>36</v>
      </c>
    </row>
    <row r="41" spans="1:1" s="2" customFormat="1" ht="18" customHeight="1">
      <c r="A41" s="291" t="s">
        <v>37</v>
      </c>
    </row>
    <row r="42" spans="1:1" s="2" customFormat="1" ht="18" customHeight="1">
      <c r="A42" s="291" t="s">
        <v>38</v>
      </c>
    </row>
    <row r="43" spans="1:1" s="2" customFormat="1" ht="18" customHeight="1">
      <c r="A43" s="291" t="s">
        <v>39</v>
      </c>
    </row>
    <row r="44" spans="1:1" s="2" customFormat="1" ht="18" customHeight="1">
      <c r="A44" s="291" t="s">
        <v>40</v>
      </c>
    </row>
    <row r="45" spans="1:1" s="2" customFormat="1" ht="18" customHeight="1">
      <c r="A45" s="291" t="s">
        <v>41</v>
      </c>
    </row>
    <row r="46" spans="1:1" s="2" customFormat="1" ht="18" customHeight="1">
      <c r="A46" s="291" t="s">
        <v>42</v>
      </c>
    </row>
    <row r="47" spans="1:1" s="2" customFormat="1" ht="18" customHeight="1">
      <c r="A47" s="291" t="s">
        <v>43</v>
      </c>
    </row>
    <row r="48" spans="1:1" s="2" customFormat="1" ht="18" customHeight="1">
      <c r="A48" s="291" t="s">
        <v>44</v>
      </c>
    </row>
    <row r="49" spans="1:1" s="2" customFormat="1" ht="18" customHeight="1">
      <c r="A49" s="291" t="s">
        <v>45</v>
      </c>
    </row>
    <row r="50" spans="1:1" s="2" customFormat="1" ht="18" customHeight="1">
      <c r="A50" s="291" t="s">
        <v>46</v>
      </c>
    </row>
    <row r="51" spans="1:1" s="2" customFormat="1" ht="18" customHeight="1">
      <c r="A51" s="291" t="s">
        <v>47</v>
      </c>
    </row>
    <row r="52" spans="1:1" s="2" customFormat="1" ht="18" customHeight="1">
      <c r="A52" s="291" t="s">
        <v>48</v>
      </c>
    </row>
    <row r="53" spans="1:1" s="2" customFormat="1" ht="18" customHeight="1">
      <c r="A53" s="291" t="s">
        <v>49</v>
      </c>
    </row>
    <row r="54" spans="1:1" s="2" customFormat="1" ht="18" customHeight="1">
      <c r="A54" s="291" t="s">
        <v>50</v>
      </c>
    </row>
    <row r="55" spans="1:1" s="2" customFormat="1" ht="18" customHeight="1">
      <c r="A55" s="291" t="s">
        <v>51</v>
      </c>
    </row>
    <row r="56" spans="1:1" s="2" customFormat="1" ht="18" customHeight="1">
      <c r="A56" s="291" t="s">
        <v>52</v>
      </c>
    </row>
    <row r="57" spans="1:1" s="2" customFormat="1" ht="18" customHeight="1">
      <c r="A57" s="291" t="s">
        <v>53</v>
      </c>
    </row>
    <row r="58" spans="1:1" s="2" customFormat="1" ht="18" customHeight="1">
      <c r="A58" s="291" t="s">
        <v>54</v>
      </c>
    </row>
    <row r="59" spans="1:1" s="2" customFormat="1" ht="18" customHeight="1">
      <c r="A59" s="291" t="s">
        <v>55</v>
      </c>
    </row>
    <row r="60" spans="1:1" s="2" customFormat="1" ht="18" customHeight="1">
      <c r="A60" s="291" t="s">
        <v>56</v>
      </c>
    </row>
    <row r="61" spans="1:1" s="2" customFormat="1" ht="18" customHeight="1">
      <c r="A61" s="291" t="s">
        <v>57</v>
      </c>
    </row>
    <row r="62" spans="1:1" s="2" customFormat="1" ht="18" customHeight="1">
      <c r="A62" s="291" t="s">
        <v>58</v>
      </c>
    </row>
    <row r="63" spans="1:1" s="2" customFormat="1" ht="18" customHeight="1">
      <c r="A63" s="291" t="s">
        <v>59</v>
      </c>
    </row>
    <row r="64" spans="1:1" s="2" customFormat="1" ht="18" customHeight="1">
      <c r="A64" s="291" t="s">
        <v>60</v>
      </c>
    </row>
    <row r="65" spans="1:1" s="2" customFormat="1" ht="18" customHeight="1">
      <c r="A65" s="291" t="s">
        <v>61</v>
      </c>
    </row>
    <row r="66" spans="1:1" s="2" customFormat="1" ht="18" customHeight="1">
      <c r="A66" s="291" t="s">
        <v>62</v>
      </c>
    </row>
    <row r="67" spans="1:1" s="2" customFormat="1" ht="18" customHeight="1">
      <c r="A67" s="291" t="s">
        <v>63</v>
      </c>
    </row>
    <row r="68" spans="1:1" s="2" customFormat="1" ht="18" customHeight="1">
      <c r="A68" s="291" t="s">
        <v>64</v>
      </c>
    </row>
    <row r="69" spans="1:1" s="2" customFormat="1" ht="18" customHeight="1">
      <c r="A69" s="291" t="s">
        <v>65</v>
      </c>
    </row>
    <row r="70" spans="1:1" s="2" customFormat="1" ht="18" customHeight="1">
      <c r="A70" s="291" t="s">
        <v>66</v>
      </c>
    </row>
    <row r="71" spans="1:1" s="2" customFormat="1" ht="18" customHeight="1">
      <c r="A71" s="291" t="s">
        <v>67</v>
      </c>
    </row>
    <row r="72" spans="1:1" s="2" customFormat="1" ht="18" customHeight="1">
      <c r="A72" s="291" t="s">
        <v>68</v>
      </c>
    </row>
    <row r="73" spans="1:1" s="2" customFormat="1" ht="18" customHeight="1">
      <c r="A73" s="291" t="s">
        <v>69</v>
      </c>
    </row>
    <row r="74" spans="1:1" s="2" customFormat="1" ht="18" customHeight="1">
      <c r="A74" s="291" t="s">
        <v>70</v>
      </c>
    </row>
    <row r="75" spans="1:1" s="2" customFormat="1" ht="15">
      <c r="A75" s="291" t="s">
        <v>71</v>
      </c>
    </row>
  </sheetData>
  <hyperlinks>
    <hyperlink ref="A2" location="'1'!A1" display="Table 1: SEBI Registered Market Intermediaries/Institutions"/>
    <hyperlink ref="A3" location="'2'!A1" display="Table 2: Company-Wise Capital Raised through Public and Rights Issues (Equity)"/>
    <hyperlink ref="A4" location="'3'!A1" display="Table 3: Offers closed during the month under SEBI (SAST), 2011"/>
    <hyperlink ref="A5" location="'4'!A1" display="Table 4: Trends in Open Offers"/>
    <hyperlink ref="A6" location="'5'!A1" display="Table 5A: Consolidated Resource Mobilisation through Primary Market"/>
    <hyperlink ref="A8" location="'7'!A1" display="Table 7: Industry-wise Classification of Capital Raised through Public and Rights Issues (Equity)"/>
    <hyperlink ref="A9" location="'8'!A1" display="Table 8: Sector-wise and Region-wise Distribution of Capital Mobilised through Public and Rights Issues (Equity)"/>
    <hyperlink ref="A10" location="'9'!A1" display="Table 9: Size-wise Classification of Capital Raised through Public and Rights Issues (Equity)"/>
    <hyperlink ref="A11" location="'10'!A1" display="Table 10: Capital Raised by Listed Companies from the Primary Market through QIPs"/>
    <hyperlink ref="A12" location="'11'!A1" display="Table 11: Preferential Allotments Listed at BSE and NSE"/>
    <hyperlink ref="A13" location="'12'!A1" display="Table 12: Private Placement of Corporate Debt Reported to BSE and NSE"/>
    <hyperlink ref="A14" location="'13'!A1" display="Table 13: Trends in Settled Trades in the Corporate Debt Market"/>
    <hyperlink ref="A15" location="'14'!A1" display="Table 14: Ratings Assigned for Long-term Corporate Debt Securities (Maturity &gt;= 1 year)"/>
    <hyperlink ref="A16" location="'15'!A1" display="Table 15: Review of Accepted Ratings of Corporate Debt Securities (Maturity &gt;= 1 year)"/>
    <hyperlink ref="A17" location="'16'!A1" display="Table 16: Distribution of Turnover on Cash Segments of Exchanges"/>
    <hyperlink ref="A18" location="'17'!A1" display="Table 17: Trends in Cash Segment of BSE"/>
    <hyperlink ref="A19" location="'18'!A1" display="Table 18: Trends in Cash Segment of NSE"/>
    <hyperlink ref="A20" location="'19'!A1" display="Table 19: Trends in Cash Segment of MSEI"/>
    <hyperlink ref="A21" location="'20'!A1" display="Table 20: City-wise Distribution of Turnover on Cash Segments"/>
    <hyperlink ref="A22" location="'21'!A1" display="Table 21: Category-wise Share of Turnover in Cash Segment of BSE"/>
    <hyperlink ref="A23" location="'22'!A1" display="Table 22: Category-wise Share of Turnover in Cash Segment of NSE"/>
    <hyperlink ref="A24" location="'23'!A1" display="Table 23: Category-wise Share of Turnover in Cash Segment of MSEI"/>
    <hyperlink ref="A25" location="'24'!A1" display="Table 24: Component Stocks: S&amp;P BSE Sensex"/>
    <hyperlink ref="A26" location="'25'!A1" display="Table 25: Component Stocks: Nifty 50 Index"/>
    <hyperlink ref="A27" location="'26'!A1" display="Table 26: Component Stock: SX 40 Index"/>
    <hyperlink ref="A28" location="'27'!A1" display="Table 27: Advances/Declines in Cash Segment"/>
    <hyperlink ref="A29" location="'28'!A1" display="Table 28: Trading Frequency in Cash Segment"/>
    <hyperlink ref="A30" location="'29'!A1" display="Table 29: Daily Volatility of Major Indices"/>
    <hyperlink ref="A31" location="'30'!A1" display="Table 30: Percentage Share of Top ‘N’ Securities/Members in Turnover of Cash Segment"/>
    <hyperlink ref="A32" location="'31'!A1" display="Table 31: Settlement Statistics for Cash Segment of BSE"/>
    <hyperlink ref="A33" location="'32'!A1" display="Table 32: Settlement Statistics for Cash Segment of NSE "/>
    <hyperlink ref="A34" location="'33'!A1" display="Table 33: Settlement Statistics for Cash Segment of MSEI "/>
    <hyperlink ref="A35" location="'34'!A1" display="Table 34: Trends in Equity Derivatives Segment at BSE (Turnover in Notional Value) "/>
    <hyperlink ref="A36" location="'35'!A1" display="Table 35: Trends in Equity Derivatives Segment at NSE (Turnover in Notional Value) "/>
    <hyperlink ref="A37" location="'36'!A1" display="Table 36: Settlement Statistics in Equity Derivatives Segment at BSE and NSE"/>
    <hyperlink ref="A38" location="'37'!A1" display="Table 37: Category-wise Share of Turnover &amp; Open Interest in Equity Derivative Segment of BSE"/>
    <hyperlink ref="A39" location="'38'!A1" display="Table 38: Category-wise Share of Turnover &amp; Open Interest in Equity Derivative Segment of NSE"/>
    <hyperlink ref="A40" location="'39'!A1" display="Table 39: Instrument-wise Turnover in Index Derivatives at BSE"/>
    <hyperlink ref="A41" location="'40'!A1" display="Table 40: Instrument-wise Turnover in Index Derivatives at NSE"/>
    <hyperlink ref="A42" location="'41'!A1" display="Table 41: Trends in Currency Derivatives Segment at BSE"/>
    <hyperlink ref="A43" location="'42'!A1" display="Table 42: Trends in Currency Derivatives Segment at NSE"/>
    <hyperlink ref="A44" location="'43'!A1" display="Table 43: Trends in Currency Derivatives Segment at MSEI"/>
    <hyperlink ref="A45" location="'44'!A1" display="Table 44: Settlement Statistics of Currency Derivatives Segment "/>
    <hyperlink ref="A46" location="'45'!A1" display="Table 45: Instrument-wise Turnover in Currency Futures Segment of BSE"/>
    <hyperlink ref="A47" location="'46'!A1" display="Table 46: Instrument-wise Turnover in Currency Derivatives Segment  of NSE"/>
    <hyperlink ref="A48" location="'47'!A1" display="Table 47: Instrument-wise Turnover in Currency Derivative Segment of MSEI"/>
    <hyperlink ref="A49" location="'48'!A1" display="Table 48: Maturity-wise Turnover in Currency Derivative Segment of BSE"/>
    <hyperlink ref="A50" location="'49'!A1" display="Table 49: Maturity-wise Turnover in Currency Derivative Segment of NSE"/>
    <hyperlink ref="A51" location="'50'!A1" display="Table 50: Maturity-wise Turnover in Currency Derivative Segment of MSEI "/>
    <hyperlink ref="A52" location="'51'!A1" display="Table 51: Trading Statistics of Interest Rate Futures at BSE, NSE and MSEI"/>
    <hyperlink ref="A53" location="'52'!A1" display="Table 52: Settlement Statistics in Interest Rate Futures at BSE, NSE and MSEI"/>
    <hyperlink ref="A54" location="'53'!A1" display="Table 53: Trends in Foreign Portfolio Investment"/>
    <hyperlink ref="A55" location="'54'!A1" display="Table 54: Notional Value of Offshore Derivative Instruments (ODIs) Vs Assets Under Custody (AUC) of FPIs"/>
    <hyperlink ref="A56" location="'55'!A1" display="Table 55: Assets under the Custody of Custodians"/>
    <hyperlink ref="A57" location="'56'!A1" display="Table 56: Cumulative Sectoral  Investment of Foreign Venture Capital Investors (FVCIs)"/>
    <hyperlink ref="A58" location="'57'!A1" display="Table 57: Trends in Resource Mobilization by Mutual Funds "/>
    <hyperlink ref="A59" location="'58'!A1" display="Table 58: Scheme-wise Statistics of Mutual Funds"/>
    <hyperlink ref="A60" location="'59'!A1" display="Table 59: Trends in Transactions on Stock Exchanges by Mutual Funds"/>
    <hyperlink ref="A61" location="'60'!A1" display="Table 60: Assets Managed by Portfolio Managers"/>
    <hyperlink ref="A62" location="'61'!A1" display="Table 61: Progress Report of NSDL &amp; CDSl as on end of Month (Listed Companies)"/>
    <hyperlink ref="A63" location="'62'!A1" display="Table 62: Progress of Dematerialisation at NSDL and CDSL (Listed and Unlisted Companies)"/>
    <hyperlink ref="A64" location="'63'!A1" display="Table 63: Depository Statistics"/>
    <hyperlink ref="A65" location="'64'!A1" display="Table 64: Number of Commodities Permitted and traded at Exchanges"/>
    <hyperlink ref="A66" location="'65'!A1" display="Table 65: Trends in Commodity Indices"/>
    <hyperlink ref="A67" location="'66'!A1" display="Table 66: Trends in Commodity Derivatives at MCX"/>
    <hyperlink ref="A68" location="'67'!A1" display="Table 67: Trends in Commodity Derivatives at NCDEX"/>
    <hyperlink ref="A69" location="'68'!A1" display="Table 68: Trends in  Commodity Derivatives at BSE"/>
    <hyperlink ref="A70" location="'69'!A1" display="Table 69: Trends in Commodity Derivatives at NSE"/>
    <hyperlink ref="A71" location="'70'!A1" display="Table 70: Participant-wise percentage share of turnover in Commodity Futures"/>
    <hyperlink ref="A72" location="'71'!A1" display="Table 71: Commodity-wise Trading Volume and Turnover at MCX"/>
    <hyperlink ref="A73" location="'72'!A1" display="Table 72: Commodity-wise Trading Volume and Turnover at NCDEX"/>
    <hyperlink ref="A74" location="'73'!A1" display="Table 73: Commodity-wise Trading Volume and Turnover at ICEX, NSE and BSE"/>
    <hyperlink ref="A75" location="'74'!A1" display="Table 74: Macro Economic Indicators"/>
    <hyperlink ref="A7" location="'6'!A1" display="Table 6: Capital Raised from the Primary Market through  Public and Rights Issues (Equity and Debt)"/>
  </hyperlinks>
  <printOptions horizontalCentered="1"/>
  <pageMargins left="0.23622047244094491" right="0.23622047244094491" top="0.31496062992125984" bottom="0.39370078740157483" header="0.31496062992125984" footer="0.31496062992125984"/>
  <pageSetup paperSize="9" scale="90" fitToHeight="0" orientation="portrait" useFirstPageNumber="1" r:id="rId1"/>
  <headerFooter>
    <oddFooter>Page &amp;P&amp;R&amp;F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N1"/>
    </sheetView>
  </sheetViews>
  <sheetFormatPr defaultRowHeight="15"/>
  <sheetData>
    <row r="1" spans="1:18">
      <c r="A1" s="1451" t="s">
        <v>6</v>
      </c>
      <c r="B1" s="1451"/>
      <c r="C1" s="1451"/>
      <c r="D1" s="1451"/>
      <c r="E1" s="1451"/>
      <c r="F1" s="1451"/>
      <c r="G1" s="1451"/>
      <c r="H1" s="1451"/>
      <c r="I1" s="1451"/>
      <c r="J1" s="1451"/>
      <c r="K1" s="1451"/>
      <c r="L1" s="1451"/>
      <c r="M1" s="1451"/>
      <c r="N1" s="1451"/>
      <c r="O1" s="105"/>
    </row>
    <row r="2" spans="1:18">
      <c r="A2" s="1405" t="s">
        <v>117</v>
      </c>
      <c r="B2" s="1453" t="s">
        <v>97</v>
      </c>
      <c r="C2" s="1454"/>
      <c r="D2" s="1453" t="s">
        <v>183</v>
      </c>
      <c r="E2" s="1454"/>
      <c r="F2" s="1455" t="s">
        <v>184</v>
      </c>
      <c r="G2" s="1456"/>
      <c r="H2" s="1453" t="s">
        <v>185</v>
      </c>
      <c r="I2" s="1454"/>
      <c r="J2" s="1453" t="s">
        <v>186</v>
      </c>
      <c r="K2" s="1454"/>
      <c r="L2" s="1453" t="s">
        <v>187</v>
      </c>
      <c r="M2" s="1454"/>
      <c r="N2" s="1453" t="s">
        <v>188</v>
      </c>
      <c r="O2" s="1454"/>
    </row>
    <row r="3" spans="1:18" ht="45">
      <c r="A3" s="1452"/>
      <c r="B3" s="124" t="s">
        <v>144</v>
      </c>
      <c r="C3" s="124" t="s">
        <v>145</v>
      </c>
      <c r="D3" s="124" t="s">
        <v>144</v>
      </c>
      <c r="E3" s="124" t="s">
        <v>145</v>
      </c>
      <c r="F3" s="124" t="s">
        <v>144</v>
      </c>
      <c r="G3" s="124" t="s">
        <v>145</v>
      </c>
      <c r="H3" s="124" t="s">
        <v>144</v>
      </c>
      <c r="I3" s="124" t="s">
        <v>145</v>
      </c>
      <c r="J3" s="124" t="s">
        <v>144</v>
      </c>
      <c r="K3" s="124" t="s">
        <v>145</v>
      </c>
      <c r="L3" s="124" t="s">
        <v>144</v>
      </c>
      <c r="M3" s="124" t="s">
        <v>145</v>
      </c>
      <c r="N3" s="124" t="s">
        <v>144</v>
      </c>
      <c r="O3" s="124" t="s">
        <v>145</v>
      </c>
    </row>
    <row r="4" spans="1:18">
      <c r="A4" s="4" t="s">
        <v>72</v>
      </c>
      <c r="B4" s="125">
        <v>238</v>
      </c>
      <c r="C4" s="125">
        <v>65823.222790500004</v>
      </c>
      <c r="D4" s="125">
        <v>22</v>
      </c>
      <c r="E4" s="125">
        <v>75.134</v>
      </c>
      <c r="F4" s="125">
        <v>37</v>
      </c>
      <c r="G4" s="125">
        <v>280.11500000000001</v>
      </c>
      <c r="H4" s="125">
        <v>117</v>
      </c>
      <c r="I4" s="125">
        <v>3087.3290099000001</v>
      </c>
      <c r="J4" s="125">
        <v>15</v>
      </c>
      <c r="K4" s="125">
        <v>956.42131999999992</v>
      </c>
      <c r="L4" s="125">
        <v>20</v>
      </c>
      <c r="M4" s="125">
        <v>6114.4434606000013</v>
      </c>
      <c r="N4" s="125">
        <v>27</v>
      </c>
      <c r="O4" s="125">
        <v>55309.78</v>
      </c>
    </row>
    <row r="5" spans="1:18">
      <c r="A5" s="110" t="s">
        <v>557</v>
      </c>
      <c r="B5" s="636">
        <f>SUM(B6:B17)</f>
        <v>340</v>
      </c>
      <c r="C5" s="636">
        <f t="shared" ref="C5:O5" si="0">SUM(C6:C17)</f>
        <v>83091.976240000004</v>
      </c>
      <c r="D5" s="636">
        <f t="shared" si="0"/>
        <v>3</v>
      </c>
      <c r="E5" s="636">
        <f t="shared" si="0"/>
        <v>9.4619999999999997</v>
      </c>
      <c r="F5" s="636">
        <f t="shared" si="0"/>
        <v>28</v>
      </c>
      <c r="G5" s="636">
        <f t="shared" si="0"/>
        <v>218.70821859999998</v>
      </c>
      <c r="H5" s="636">
        <f t="shared" si="0"/>
        <v>187</v>
      </c>
      <c r="I5" s="636">
        <f t="shared" si="0"/>
        <v>5420.5137005000006</v>
      </c>
      <c r="J5" s="636">
        <f t="shared" si="0"/>
        <v>38</v>
      </c>
      <c r="K5" s="636">
        <f t="shared" si="0"/>
        <v>2473.5783006000001</v>
      </c>
      <c r="L5" s="636">
        <f t="shared" si="0"/>
        <v>29</v>
      </c>
      <c r="M5" s="636">
        <f t="shared" si="0"/>
        <v>8297.8353831000004</v>
      </c>
      <c r="N5" s="636">
        <f t="shared" si="0"/>
        <v>55</v>
      </c>
      <c r="O5" s="636">
        <f t="shared" si="0"/>
        <v>66671.878637200003</v>
      </c>
      <c r="Q5" s="52"/>
      <c r="R5" s="52"/>
    </row>
    <row r="6" spans="1:18" ht="15.75">
      <c r="A6" s="126">
        <v>45017</v>
      </c>
      <c r="B6" s="127">
        <f t="shared" ref="B6:C11" si="1">D6+F6+H6+J6+L6+N6</f>
        <v>14</v>
      </c>
      <c r="C6" s="127">
        <f t="shared" si="1"/>
        <v>1981.2977965999999</v>
      </c>
      <c r="D6" s="127">
        <v>1</v>
      </c>
      <c r="E6" s="127">
        <v>4.5999999999999996</v>
      </c>
      <c r="F6" s="127">
        <v>2</v>
      </c>
      <c r="G6" s="127">
        <v>13.8705</v>
      </c>
      <c r="H6" s="127">
        <v>8</v>
      </c>
      <c r="I6" s="127">
        <v>227.78239399999998</v>
      </c>
      <c r="J6" s="127">
        <v>1</v>
      </c>
      <c r="K6" s="127">
        <v>65.999996999999993</v>
      </c>
      <c r="L6" s="127">
        <v>0</v>
      </c>
      <c r="M6" s="127">
        <v>0</v>
      </c>
      <c r="N6" s="127">
        <v>2</v>
      </c>
      <c r="O6" s="127">
        <v>1669.0449056</v>
      </c>
    </row>
    <row r="7" spans="1:18" ht="15.75">
      <c r="A7" s="126">
        <v>45077</v>
      </c>
      <c r="B7" s="127">
        <f t="shared" si="1"/>
        <v>14</v>
      </c>
      <c r="C7" s="127">
        <f t="shared" si="1"/>
        <v>7273.5494699999999</v>
      </c>
      <c r="D7" s="127">
        <v>0</v>
      </c>
      <c r="E7" s="127">
        <v>0</v>
      </c>
      <c r="F7" s="127">
        <v>1</v>
      </c>
      <c r="G7" s="127">
        <v>9.3330000000000002</v>
      </c>
      <c r="H7" s="127">
        <v>10</v>
      </c>
      <c r="I7" s="127">
        <v>336.61740000000003</v>
      </c>
      <c r="J7" s="127">
        <v>0</v>
      </c>
      <c r="K7" s="127">
        <v>0</v>
      </c>
      <c r="L7" s="127">
        <v>1</v>
      </c>
      <c r="M7" s="127">
        <v>107.49379999999999</v>
      </c>
      <c r="N7" s="127">
        <v>2</v>
      </c>
      <c r="O7" s="127">
        <v>6820.10527</v>
      </c>
    </row>
    <row r="8" spans="1:18" ht="15.75">
      <c r="A8" s="126">
        <v>45078</v>
      </c>
      <c r="B8" s="127">
        <f t="shared" si="1"/>
        <v>25</v>
      </c>
      <c r="C8" s="127">
        <f t="shared" si="1"/>
        <v>1484.4890366999998</v>
      </c>
      <c r="D8" s="127">
        <v>1</v>
      </c>
      <c r="E8" s="127">
        <v>2.8319999999999999</v>
      </c>
      <c r="F8" s="127">
        <v>1</v>
      </c>
      <c r="G8" s="127">
        <v>6.0158075999999996</v>
      </c>
      <c r="H8" s="127">
        <v>16</v>
      </c>
      <c r="I8" s="127">
        <v>447.04522909999997</v>
      </c>
      <c r="J8" s="127">
        <v>5</v>
      </c>
      <c r="K8" s="127">
        <v>316.95599999999996</v>
      </c>
      <c r="L8" s="127">
        <v>1</v>
      </c>
      <c r="M8" s="127">
        <v>105.14</v>
      </c>
      <c r="N8" s="127">
        <v>1</v>
      </c>
      <c r="O8" s="127">
        <v>606.5</v>
      </c>
    </row>
    <row r="9" spans="1:18" ht="15.75">
      <c r="A9" s="126">
        <v>45108</v>
      </c>
      <c r="B9" s="127">
        <f t="shared" si="1"/>
        <v>28</v>
      </c>
      <c r="C9" s="127">
        <f t="shared" si="1"/>
        <v>4386.9669477999996</v>
      </c>
      <c r="D9" s="127">
        <v>0</v>
      </c>
      <c r="E9" s="127">
        <v>0</v>
      </c>
      <c r="F9" s="127">
        <v>1</v>
      </c>
      <c r="G9" s="127">
        <v>5.69</v>
      </c>
      <c r="H9" s="127">
        <v>15</v>
      </c>
      <c r="I9" s="127">
        <v>439.30113630000005</v>
      </c>
      <c r="J9" s="127">
        <v>5</v>
      </c>
      <c r="K9" s="127">
        <v>318.30568360000001</v>
      </c>
      <c r="L9" s="127">
        <v>3</v>
      </c>
      <c r="M9" s="127">
        <v>1333.4301278999999</v>
      </c>
      <c r="N9" s="127">
        <v>4</v>
      </c>
      <c r="O9" s="127">
        <v>2290.2399999999998</v>
      </c>
    </row>
    <row r="10" spans="1:18" ht="15.75">
      <c r="A10" s="126">
        <v>45139</v>
      </c>
      <c r="B10" s="127">
        <f t="shared" si="1"/>
        <v>31</v>
      </c>
      <c r="C10" s="127">
        <f t="shared" si="1"/>
        <v>6466.6735767999999</v>
      </c>
      <c r="D10" s="127">
        <v>1</v>
      </c>
      <c r="E10" s="127">
        <v>2.0299999999999998</v>
      </c>
      <c r="F10" s="127">
        <v>5</v>
      </c>
      <c r="G10" s="127">
        <v>36.516131000000001</v>
      </c>
      <c r="H10" s="127">
        <v>16</v>
      </c>
      <c r="I10" s="127">
        <v>575.59020200000009</v>
      </c>
      <c r="J10" s="127">
        <v>2</v>
      </c>
      <c r="K10" s="127">
        <v>156.39999999999998</v>
      </c>
      <c r="L10" s="127">
        <v>2</v>
      </c>
      <c r="M10" s="127">
        <v>504.05</v>
      </c>
      <c r="N10" s="127">
        <v>5</v>
      </c>
      <c r="O10" s="127">
        <v>5192.0872437999997</v>
      </c>
    </row>
    <row r="11" spans="1:18" ht="15.75">
      <c r="A11" s="126">
        <v>45170</v>
      </c>
      <c r="B11" s="127">
        <f t="shared" si="1"/>
        <v>35</v>
      </c>
      <c r="C11" s="127">
        <f t="shared" si="1"/>
        <v>9564.3700000000008</v>
      </c>
      <c r="D11" s="127">
        <v>0</v>
      </c>
      <c r="E11" s="127">
        <v>0</v>
      </c>
      <c r="F11" s="127">
        <v>2</v>
      </c>
      <c r="G11" s="127">
        <v>14.87</v>
      </c>
      <c r="H11" s="127">
        <v>17</v>
      </c>
      <c r="I11" s="127">
        <v>334.79999999999995</v>
      </c>
      <c r="J11" s="127">
        <v>4</v>
      </c>
      <c r="K11" s="127">
        <v>226.46999999999997</v>
      </c>
      <c r="L11" s="127">
        <v>5</v>
      </c>
      <c r="M11" s="127">
        <v>1515.6599999999999</v>
      </c>
      <c r="N11" s="127">
        <v>7</v>
      </c>
      <c r="O11" s="127">
        <v>7472.5700000000006</v>
      </c>
    </row>
    <row r="12" spans="1:18" ht="15.75">
      <c r="A12" s="126">
        <v>45200</v>
      </c>
      <c r="B12" s="127">
        <f t="shared" ref="B12" si="2">D12+F12+H12+J12+L12+N12</f>
        <v>34</v>
      </c>
      <c r="C12" s="127">
        <f t="shared" ref="C12" si="3">E12+G12+I12+K12+M12+O12</f>
        <v>5287.92</v>
      </c>
      <c r="D12" s="127">
        <v>0</v>
      </c>
      <c r="E12" s="127">
        <v>0</v>
      </c>
      <c r="F12" s="127">
        <v>4</v>
      </c>
      <c r="G12" s="127">
        <v>33.82</v>
      </c>
      <c r="H12" s="127">
        <v>21</v>
      </c>
      <c r="I12" s="127">
        <v>616.2299999999999</v>
      </c>
      <c r="J12" s="127">
        <v>4</v>
      </c>
      <c r="K12" s="127">
        <v>230.85</v>
      </c>
      <c r="L12" s="127">
        <v>2</v>
      </c>
      <c r="M12" s="127">
        <v>422.65999999999997</v>
      </c>
      <c r="N12" s="127">
        <v>3</v>
      </c>
      <c r="O12" s="127">
        <v>3984.36</v>
      </c>
    </row>
    <row r="13" spans="1:18" ht="15.75">
      <c r="A13" s="126">
        <v>45231</v>
      </c>
      <c r="B13" s="127">
        <f t="shared" ref="B13:C15" si="4">D13+F13+H13+J13+L13+N13</f>
        <v>30</v>
      </c>
      <c r="C13" s="127">
        <f t="shared" si="4"/>
        <v>13543.224107000002</v>
      </c>
      <c r="D13" s="127">
        <v>0</v>
      </c>
      <c r="E13" s="127">
        <v>0</v>
      </c>
      <c r="F13" s="127">
        <v>3</v>
      </c>
      <c r="G13" s="127">
        <v>26.14</v>
      </c>
      <c r="H13" s="127">
        <v>15</v>
      </c>
      <c r="I13" s="127">
        <v>395.26000000000005</v>
      </c>
      <c r="J13" s="127">
        <v>2</v>
      </c>
      <c r="K13" s="127">
        <v>106.15</v>
      </c>
      <c r="L13" s="127">
        <v>2</v>
      </c>
      <c r="M13" s="127">
        <v>953.33999999999992</v>
      </c>
      <c r="N13" s="127">
        <v>8</v>
      </c>
      <c r="O13" s="127">
        <v>12062.334107000002</v>
      </c>
    </row>
    <row r="14" spans="1:18">
      <c r="A14" s="300">
        <v>45261</v>
      </c>
      <c r="B14" s="127">
        <f t="shared" si="4"/>
        <v>33</v>
      </c>
      <c r="C14" s="127">
        <f t="shared" si="4"/>
        <v>9571.7799999999988</v>
      </c>
      <c r="D14" s="127">
        <v>0</v>
      </c>
      <c r="E14" s="127">
        <v>0</v>
      </c>
      <c r="F14" s="127">
        <v>1</v>
      </c>
      <c r="G14" s="127">
        <v>6.88</v>
      </c>
      <c r="H14" s="127">
        <v>17</v>
      </c>
      <c r="I14" s="127">
        <v>420.63000000000005</v>
      </c>
      <c r="J14" s="127">
        <v>3</v>
      </c>
      <c r="K14" s="127">
        <v>212.49</v>
      </c>
      <c r="L14" s="127">
        <v>3</v>
      </c>
      <c r="M14" s="127">
        <v>651.09</v>
      </c>
      <c r="N14" s="127">
        <v>9</v>
      </c>
      <c r="O14" s="127">
        <v>8280.6899999999987</v>
      </c>
    </row>
    <row r="15" spans="1:18">
      <c r="A15" s="300">
        <v>45292</v>
      </c>
      <c r="B15" s="127">
        <f t="shared" si="4"/>
        <v>25</v>
      </c>
      <c r="C15" s="127">
        <f t="shared" si="4"/>
        <v>3612.2480999999998</v>
      </c>
      <c r="D15" s="127">
        <v>0</v>
      </c>
      <c r="E15" s="127">
        <v>0</v>
      </c>
      <c r="F15" s="127">
        <v>2</v>
      </c>
      <c r="G15" s="127">
        <v>19.168799999999997</v>
      </c>
      <c r="H15" s="127">
        <v>16</v>
      </c>
      <c r="I15" s="127">
        <v>416.22899999999998</v>
      </c>
      <c r="J15" s="127">
        <v>3</v>
      </c>
      <c r="K15" s="127">
        <v>221.17000000000002</v>
      </c>
      <c r="L15" s="127">
        <v>1</v>
      </c>
      <c r="M15" s="127">
        <v>143.81030000000001</v>
      </c>
      <c r="N15" s="127">
        <v>3</v>
      </c>
      <c r="O15" s="127">
        <v>2811.87</v>
      </c>
    </row>
    <row r="16" spans="1:18">
      <c r="A16" s="300">
        <v>45323</v>
      </c>
      <c r="B16" s="127">
        <f t="shared" ref="B16" si="5">D16+F16+H16+J16+L16+N16</f>
        <v>35</v>
      </c>
      <c r="C16" s="127">
        <f t="shared" ref="C16" si="6">E16+G16+I16+K16+M16+O16</f>
        <v>15642.688928699998</v>
      </c>
      <c r="D16" s="127">
        <v>0</v>
      </c>
      <c r="E16" s="127">
        <v>0</v>
      </c>
      <c r="F16" s="598">
        <v>3</v>
      </c>
      <c r="G16" s="598">
        <v>21.761980000000001</v>
      </c>
      <c r="H16" s="598">
        <v>15</v>
      </c>
      <c r="I16" s="598">
        <v>433.48733909999999</v>
      </c>
      <c r="J16" s="598">
        <v>6</v>
      </c>
      <c r="K16" s="598">
        <v>448.73942000000005</v>
      </c>
      <c r="L16" s="598">
        <v>2</v>
      </c>
      <c r="M16" s="598">
        <v>508.47020740000005</v>
      </c>
      <c r="N16" s="598">
        <v>9</v>
      </c>
      <c r="O16" s="598">
        <v>14230.229982199999</v>
      </c>
      <c r="P16" s="52"/>
      <c r="Q16" s="52"/>
    </row>
    <row r="17" spans="1:15">
      <c r="A17" s="300">
        <v>45352</v>
      </c>
      <c r="B17" s="127">
        <f t="shared" ref="B17" si="7">D17+F17+H17+J17+L17+N17</f>
        <v>36</v>
      </c>
      <c r="C17" s="127">
        <f t="shared" ref="C17" si="8">E17+G17+I17+K17+M17+O17</f>
        <v>4276.7682764000001</v>
      </c>
      <c r="D17" s="127">
        <v>0</v>
      </c>
      <c r="E17" s="127">
        <v>0</v>
      </c>
      <c r="F17" s="127">
        <v>3</v>
      </c>
      <c r="G17" s="127">
        <v>24.641999999999999</v>
      </c>
      <c r="H17" s="127">
        <v>21</v>
      </c>
      <c r="I17" s="127">
        <v>777.54099999999994</v>
      </c>
      <c r="J17" s="127">
        <v>3</v>
      </c>
      <c r="K17" s="127">
        <v>170.0472</v>
      </c>
      <c r="L17" s="127">
        <v>7</v>
      </c>
      <c r="M17" s="127">
        <v>2052.6909478000002</v>
      </c>
      <c r="N17" s="127">
        <v>2</v>
      </c>
      <c r="O17" s="127">
        <v>1251.8471285999999</v>
      </c>
    </row>
    <row r="18" spans="1:15" ht="15.75">
      <c r="A18" s="1450" t="s">
        <v>174</v>
      </c>
      <c r="B18" s="1450"/>
      <c r="C18" s="1450"/>
      <c r="D18" s="1450"/>
      <c r="E18" s="1450"/>
      <c r="F18" s="1450"/>
      <c r="G18" s="1450"/>
      <c r="H18" s="1450"/>
      <c r="I18" s="1450"/>
      <c r="J18" s="128"/>
      <c r="K18" s="128"/>
      <c r="L18" s="128"/>
      <c r="M18" s="128"/>
      <c r="N18" s="128"/>
      <c r="O18" s="128"/>
    </row>
    <row r="19" spans="1:15">
      <c r="A19" s="1441" t="s">
        <v>133</v>
      </c>
      <c r="B19" s="1441"/>
      <c r="C19" s="115"/>
      <c r="D19" s="123"/>
      <c r="E19" s="123"/>
      <c r="F19" s="123"/>
      <c r="G19" s="123"/>
      <c r="H19" s="123"/>
      <c r="I19" s="123"/>
      <c r="J19" s="129"/>
      <c r="K19" s="129"/>
      <c r="L19" s="129"/>
      <c r="M19" s="129"/>
      <c r="N19" s="129"/>
      <c r="O19" s="129"/>
    </row>
    <row r="20" spans="1:15">
      <c r="A20" s="130"/>
      <c r="B20" s="129"/>
      <c r="C20" s="129"/>
      <c r="D20" s="129"/>
      <c r="E20" s="129"/>
      <c r="F20" s="129"/>
      <c r="J20" s="129"/>
      <c r="K20" s="129"/>
      <c r="L20" s="129"/>
      <c r="M20" s="129"/>
      <c r="N20" s="129"/>
      <c r="O20" s="129"/>
    </row>
    <row r="21" spans="1:15" ht="15" customHeight="1">
      <c r="A21" s="130"/>
      <c r="B21" s="117"/>
      <c r="C21" s="117"/>
    </row>
    <row r="22" spans="1:15">
      <c r="A22" s="130"/>
      <c r="B22" s="117"/>
      <c r="C22" s="117"/>
      <c r="D22" s="117"/>
      <c r="E22" s="117"/>
      <c r="F22" s="117"/>
      <c r="J22" s="117"/>
      <c r="K22" s="117"/>
      <c r="L22" s="117"/>
      <c r="M22" s="117"/>
      <c r="N22" s="117"/>
      <c r="O22" s="117"/>
    </row>
    <row r="23" spans="1:15">
      <c r="A23" s="130"/>
      <c r="B23" s="117"/>
      <c r="C23" s="117"/>
      <c r="D23" s="117"/>
      <c r="E23" s="117"/>
      <c r="F23" s="117"/>
      <c r="J23" s="117"/>
      <c r="K23" s="117"/>
      <c r="L23" s="117"/>
      <c r="M23" s="117"/>
      <c r="N23" s="117"/>
      <c r="O23" s="117"/>
    </row>
    <row r="24" spans="1:15">
      <c r="A24" s="130"/>
      <c r="B24" s="117"/>
      <c r="C24" s="117"/>
      <c r="D24" s="117"/>
      <c r="E24" s="117"/>
      <c r="F24" s="117"/>
      <c r="J24" s="117"/>
      <c r="K24" s="117"/>
      <c r="L24" s="117"/>
      <c r="M24" s="117"/>
      <c r="N24" s="117"/>
      <c r="O24" s="117"/>
    </row>
    <row r="25" spans="1:15">
      <c r="A25" s="131"/>
      <c r="B25" s="122"/>
      <c r="C25" s="122"/>
      <c r="D25" s="122"/>
      <c r="E25" s="122"/>
      <c r="F25" s="122"/>
      <c r="J25" s="122"/>
      <c r="K25" s="122"/>
      <c r="L25" s="122"/>
      <c r="M25" s="122"/>
      <c r="N25" s="122"/>
      <c r="O25" s="122"/>
    </row>
    <row r="26" spans="1:15">
      <c r="A26" s="131"/>
      <c r="B26" s="122"/>
      <c r="C26" s="122"/>
      <c r="D26" s="122"/>
      <c r="E26" s="122"/>
      <c r="F26" s="122"/>
      <c r="J26" s="122"/>
      <c r="K26" s="122"/>
      <c r="L26" s="122"/>
      <c r="M26" s="122"/>
      <c r="N26" s="122"/>
      <c r="O26" s="122"/>
    </row>
    <row r="27" spans="1:15" ht="15.75">
      <c r="A27" s="132"/>
      <c r="B27" s="128"/>
      <c r="C27" s="128"/>
      <c r="D27" s="128"/>
      <c r="E27" s="128"/>
      <c r="F27" s="128"/>
      <c r="G27" s="128"/>
      <c r="H27" s="128"/>
      <c r="I27" s="128"/>
      <c r="J27" s="128"/>
      <c r="K27" s="128"/>
      <c r="L27" s="128"/>
      <c r="M27" s="128"/>
      <c r="N27" s="128"/>
      <c r="O27" s="128"/>
    </row>
    <row r="29" spans="1:15">
      <c r="J29" s="123"/>
      <c r="K29" s="123"/>
      <c r="L29" s="123"/>
      <c r="M29" s="123"/>
      <c r="N29" s="123"/>
      <c r="O29" s="123"/>
    </row>
    <row r="30" spans="1:15">
      <c r="J30" s="123"/>
      <c r="K30" s="123"/>
      <c r="L30" s="123"/>
      <c r="M30" s="123"/>
      <c r="N30" s="123"/>
      <c r="O30" s="123"/>
    </row>
    <row r="31" spans="1:15">
      <c r="J31" s="39"/>
      <c r="K31" s="39"/>
      <c r="L31" s="39"/>
      <c r="M31" s="39"/>
      <c r="N31" s="39"/>
      <c r="O31" s="39"/>
    </row>
  </sheetData>
  <mergeCells count="11">
    <mergeCell ref="A18:I18"/>
    <mergeCell ref="A19:B19"/>
    <mergeCell ref="A1:N1"/>
    <mergeCell ref="A2:A3"/>
    <mergeCell ref="B2:C2"/>
    <mergeCell ref="D2:E2"/>
    <mergeCell ref="F2:G2"/>
    <mergeCell ref="H2:I2"/>
    <mergeCell ref="J2:K2"/>
    <mergeCell ref="L2:M2"/>
    <mergeCell ref="N2:O2"/>
  </mergeCells>
  <printOptions horizontalCentered="1"/>
  <pageMargins left="0.7" right="0.7" top="0.75" bottom="0.75" header="0.3" footer="0.3"/>
  <pageSetup paperSize="9" scale="9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sqref="A1:I1"/>
    </sheetView>
  </sheetViews>
  <sheetFormatPr defaultRowHeight="15"/>
  <sheetData>
    <row r="1" spans="1:11">
      <c r="A1" s="1451" t="s">
        <v>7</v>
      </c>
      <c r="B1" s="1451"/>
      <c r="C1" s="1451"/>
      <c r="D1" s="1451"/>
      <c r="E1" s="1451"/>
      <c r="F1" s="1451"/>
      <c r="G1" s="1451"/>
      <c r="H1" s="1451"/>
      <c r="I1" s="1451"/>
      <c r="J1" s="105"/>
      <c r="K1" s="105"/>
    </row>
    <row r="2" spans="1:11">
      <c r="A2" s="1405" t="s">
        <v>117</v>
      </c>
      <c r="B2" s="1455" t="s">
        <v>189</v>
      </c>
      <c r="C2" s="1456"/>
      <c r="D2" s="1455" t="s">
        <v>190</v>
      </c>
      <c r="E2" s="1456"/>
      <c r="F2" s="1455" t="s">
        <v>191</v>
      </c>
      <c r="G2" s="1456"/>
      <c r="H2" s="1455" t="s">
        <v>192</v>
      </c>
      <c r="I2" s="1456"/>
      <c r="J2" s="1455" t="s">
        <v>97</v>
      </c>
      <c r="K2" s="1456"/>
    </row>
    <row r="3" spans="1:11" ht="45">
      <c r="A3" s="1452"/>
      <c r="B3" s="100" t="s">
        <v>144</v>
      </c>
      <c r="C3" s="100" t="s">
        <v>145</v>
      </c>
      <c r="D3" s="100" t="s">
        <v>144</v>
      </c>
      <c r="E3" s="100" t="s">
        <v>145</v>
      </c>
      <c r="F3" s="100" t="s">
        <v>144</v>
      </c>
      <c r="G3" s="100" t="s">
        <v>145</v>
      </c>
      <c r="H3" s="100" t="s">
        <v>144</v>
      </c>
      <c r="I3" s="100" t="s">
        <v>145</v>
      </c>
      <c r="J3" s="133" t="s">
        <v>144</v>
      </c>
      <c r="K3" s="100" t="s">
        <v>145</v>
      </c>
    </row>
    <row r="4" spans="1:11">
      <c r="A4" s="53" t="s">
        <v>72</v>
      </c>
      <c r="B4" s="134">
        <v>0</v>
      </c>
      <c r="C4" s="135">
        <v>0</v>
      </c>
      <c r="D4" s="134">
        <v>0</v>
      </c>
      <c r="E4" s="135">
        <v>0</v>
      </c>
      <c r="F4" s="136">
        <v>0</v>
      </c>
      <c r="G4" s="136">
        <v>0</v>
      </c>
      <c r="H4" s="134">
        <v>11</v>
      </c>
      <c r="I4" s="135">
        <v>8212.34</v>
      </c>
      <c r="J4" s="136">
        <v>11</v>
      </c>
      <c r="K4" s="135">
        <v>8212.3399348889998</v>
      </c>
    </row>
    <row r="5" spans="1:11">
      <c r="A5" s="110" t="s">
        <v>557</v>
      </c>
      <c r="B5" s="637">
        <f t="shared" ref="B5:K5" si="0">SUM(B6:B17)</f>
        <v>0</v>
      </c>
      <c r="C5" s="637">
        <f t="shared" si="0"/>
        <v>0</v>
      </c>
      <c r="D5" s="637">
        <f t="shared" si="0"/>
        <v>3</v>
      </c>
      <c r="E5" s="637">
        <f t="shared" si="0"/>
        <v>266.53775969999998</v>
      </c>
      <c r="F5" s="637">
        <f t="shared" si="0"/>
        <v>0</v>
      </c>
      <c r="G5" s="637">
        <f t="shared" si="0"/>
        <v>0</v>
      </c>
      <c r="H5" s="637">
        <f t="shared" si="0"/>
        <v>58</v>
      </c>
      <c r="I5" s="637">
        <f t="shared" si="0"/>
        <v>68704.953550000006</v>
      </c>
      <c r="J5" s="637">
        <f t="shared" si="0"/>
        <v>61</v>
      </c>
      <c r="K5" s="637">
        <f t="shared" si="0"/>
        <v>68971.49130970001</v>
      </c>
    </row>
    <row r="6" spans="1:11">
      <c r="A6" s="97">
        <v>45017</v>
      </c>
      <c r="B6" s="8">
        <v>0</v>
      </c>
      <c r="C6" s="8">
        <v>0</v>
      </c>
      <c r="D6" s="8">
        <v>0</v>
      </c>
      <c r="E6" s="8">
        <v>0</v>
      </c>
      <c r="F6" s="8">
        <v>0</v>
      </c>
      <c r="G6" s="8">
        <v>0</v>
      </c>
      <c r="H6" s="137">
        <v>2</v>
      </c>
      <c r="I6" s="282">
        <v>1000.49</v>
      </c>
      <c r="J6" s="216">
        <f t="shared" ref="J6:K12" si="1">SUM(B6,D6,F6,H6)</f>
        <v>2</v>
      </c>
      <c r="K6" s="216">
        <f t="shared" si="1"/>
        <v>1000.49</v>
      </c>
    </row>
    <row r="7" spans="1:11">
      <c r="A7" s="97">
        <v>45047</v>
      </c>
      <c r="B7" s="8">
        <v>0</v>
      </c>
      <c r="C7" s="8">
        <v>0</v>
      </c>
      <c r="D7" s="8">
        <v>0</v>
      </c>
      <c r="E7" s="8">
        <v>0</v>
      </c>
      <c r="F7" s="8">
        <v>0</v>
      </c>
      <c r="G7" s="8">
        <v>0</v>
      </c>
      <c r="H7" s="138">
        <v>2</v>
      </c>
      <c r="I7" s="282">
        <v>349.91</v>
      </c>
      <c r="J7" s="216">
        <f t="shared" si="1"/>
        <v>2</v>
      </c>
      <c r="K7" s="216">
        <f t="shared" si="1"/>
        <v>349.91</v>
      </c>
    </row>
    <row r="8" spans="1:11">
      <c r="A8" s="97">
        <v>45078</v>
      </c>
      <c r="B8" s="8">
        <v>0</v>
      </c>
      <c r="C8" s="8">
        <v>0</v>
      </c>
      <c r="D8" s="8">
        <v>0</v>
      </c>
      <c r="E8" s="8">
        <v>0</v>
      </c>
      <c r="F8" s="8">
        <v>0</v>
      </c>
      <c r="G8" s="8">
        <v>0</v>
      </c>
      <c r="H8" s="8">
        <v>3</v>
      </c>
      <c r="I8" s="215">
        <v>1800</v>
      </c>
      <c r="J8" s="216">
        <f t="shared" si="1"/>
        <v>3</v>
      </c>
      <c r="K8" s="216">
        <f t="shared" si="1"/>
        <v>1800</v>
      </c>
    </row>
    <row r="9" spans="1:11">
      <c r="A9" s="97">
        <v>45108</v>
      </c>
      <c r="B9" s="8">
        <v>0</v>
      </c>
      <c r="C9" s="8">
        <v>0</v>
      </c>
      <c r="D9" s="8">
        <v>0</v>
      </c>
      <c r="E9" s="8">
        <v>0</v>
      </c>
      <c r="F9" s="8">
        <v>0</v>
      </c>
      <c r="G9" s="8">
        <v>0</v>
      </c>
      <c r="H9" s="8">
        <v>4</v>
      </c>
      <c r="I9" s="215">
        <v>5690</v>
      </c>
      <c r="J9" s="216">
        <f t="shared" si="1"/>
        <v>4</v>
      </c>
      <c r="K9" s="216">
        <f t="shared" si="1"/>
        <v>5690</v>
      </c>
    </row>
    <row r="10" spans="1:11">
      <c r="A10" s="97">
        <v>45139</v>
      </c>
      <c r="B10" s="8">
        <v>0</v>
      </c>
      <c r="C10" s="8">
        <v>0</v>
      </c>
      <c r="D10" s="8">
        <v>0</v>
      </c>
      <c r="E10" s="8">
        <v>0</v>
      </c>
      <c r="F10" s="8">
        <v>0</v>
      </c>
      <c r="G10" s="8">
        <v>0</v>
      </c>
      <c r="H10" s="215">
        <v>4</v>
      </c>
      <c r="I10" s="215">
        <v>7400</v>
      </c>
      <c r="J10" s="216">
        <f t="shared" si="1"/>
        <v>4</v>
      </c>
      <c r="K10" s="216">
        <f t="shared" si="1"/>
        <v>7400</v>
      </c>
    </row>
    <row r="11" spans="1:11">
      <c r="A11" s="97">
        <v>45170</v>
      </c>
      <c r="B11" s="8">
        <v>0</v>
      </c>
      <c r="C11" s="8">
        <v>0</v>
      </c>
      <c r="D11" s="8">
        <v>0</v>
      </c>
      <c r="E11" s="8">
        <v>0</v>
      </c>
      <c r="F11" s="8">
        <v>0</v>
      </c>
      <c r="G11" s="8">
        <v>0</v>
      </c>
      <c r="H11" s="215">
        <v>5</v>
      </c>
      <c r="I11" s="215">
        <v>3102</v>
      </c>
      <c r="J11" s="216">
        <f t="shared" si="1"/>
        <v>5</v>
      </c>
      <c r="K11" s="216">
        <f t="shared" si="1"/>
        <v>3102</v>
      </c>
    </row>
    <row r="12" spans="1:11">
      <c r="A12" s="97">
        <v>45200</v>
      </c>
      <c r="B12" s="8">
        <v>0</v>
      </c>
      <c r="C12" s="8">
        <v>0</v>
      </c>
      <c r="D12" s="8">
        <v>0</v>
      </c>
      <c r="E12" s="8">
        <v>0</v>
      </c>
      <c r="F12" s="8">
        <v>0</v>
      </c>
      <c r="G12" s="8">
        <v>0</v>
      </c>
      <c r="H12" s="215">
        <v>4</v>
      </c>
      <c r="I12" s="215">
        <v>7609.12</v>
      </c>
      <c r="J12" s="216">
        <f t="shared" ref="J12" si="2">SUM(B12,D12,F12,H12)</f>
        <v>4</v>
      </c>
      <c r="K12" s="216">
        <f t="shared" si="1"/>
        <v>7609.12</v>
      </c>
    </row>
    <row r="13" spans="1:11">
      <c r="A13" s="97">
        <v>45231</v>
      </c>
      <c r="B13" s="8">
        <v>0</v>
      </c>
      <c r="C13" s="8">
        <v>0</v>
      </c>
      <c r="D13" s="8">
        <v>0</v>
      </c>
      <c r="E13" s="8">
        <v>0</v>
      </c>
      <c r="F13" s="8">
        <v>0</v>
      </c>
      <c r="G13" s="8">
        <v>0</v>
      </c>
      <c r="H13" s="282">
        <v>6</v>
      </c>
      <c r="I13" s="282">
        <v>11363.54</v>
      </c>
      <c r="J13" s="216">
        <f t="shared" ref="J13" si="3">SUM(B13,D13,F13,H13)</f>
        <v>6</v>
      </c>
      <c r="K13" s="216">
        <f>SUM(C13,E13,G13,I13)</f>
        <v>11363.54</v>
      </c>
    </row>
    <row r="14" spans="1:11">
      <c r="A14" s="300">
        <v>45261</v>
      </c>
      <c r="B14" s="8">
        <v>0</v>
      </c>
      <c r="C14" s="8">
        <v>0</v>
      </c>
      <c r="D14" s="599">
        <v>1</v>
      </c>
      <c r="E14" s="617">
        <v>79.992000000000004</v>
      </c>
      <c r="F14" s="8">
        <v>0</v>
      </c>
      <c r="G14" s="8">
        <v>0</v>
      </c>
      <c r="H14" s="282">
        <v>12</v>
      </c>
      <c r="I14" s="282">
        <v>15533.37</v>
      </c>
      <c r="J14" s="216">
        <f t="shared" ref="J14" si="4">SUM(B14,D14,F14,H14)</f>
        <v>13</v>
      </c>
      <c r="K14" s="216">
        <f>SUM(C14,E14,G14,I14)</f>
        <v>15613.362000000001</v>
      </c>
    </row>
    <row r="15" spans="1:11">
      <c r="A15" s="300">
        <v>45292</v>
      </c>
      <c r="B15" s="8">
        <v>0</v>
      </c>
      <c r="C15" s="8">
        <v>0</v>
      </c>
      <c r="D15" s="8">
        <v>0</v>
      </c>
      <c r="E15" s="8">
        <v>0</v>
      </c>
      <c r="F15" s="8">
        <v>0</v>
      </c>
      <c r="G15" s="8">
        <v>0</v>
      </c>
      <c r="H15" s="599">
        <v>8</v>
      </c>
      <c r="I15" s="282">
        <v>3255.2771039999998</v>
      </c>
      <c r="J15" s="216">
        <f t="shared" ref="J15" si="5">SUM(B15,D15,F15,H15)</f>
        <v>8</v>
      </c>
      <c r="K15" s="216">
        <f>SUM(C15,E15,G15,I15)</f>
        <v>3255.2771039999998</v>
      </c>
    </row>
    <row r="16" spans="1:11">
      <c r="A16" s="300">
        <v>45323</v>
      </c>
      <c r="B16" s="8">
        <v>0</v>
      </c>
      <c r="C16" s="8">
        <v>0</v>
      </c>
      <c r="D16" s="8">
        <v>0</v>
      </c>
      <c r="E16" s="8">
        <v>0</v>
      </c>
      <c r="F16" s="8">
        <v>0</v>
      </c>
      <c r="G16" s="8">
        <v>0</v>
      </c>
      <c r="H16" s="599">
        <v>3</v>
      </c>
      <c r="I16" s="600">
        <v>3399.98</v>
      </c>
      <c r="J16" s="216">
        <f t="shared" ref="J16" si="6">SUM(B16,D16,F16,H16)</f>
        <v>3</v>
      </c>
      <c r="K16" s="216">
        <f>SUM(C16,E16,G16,I16)</f>
        <v>3399.98</v>
      </c>
    </row>
    <row r="17" spans="1:11">
      <c r="A17" s="300">
        <v>45352</v>
      </c>
      <c r="B17" s="8">
        <v>0</v>
      </c>
      <c r="C17" s="8">
        <v>0</v>
      </c>
      <c r="D17" s="599">
        <v>2</v>
      </c>
      <c r="E17" s="617">
        <v>186.54575969999999</v>
      </c>
      <c r="F17" s="8">
        <v>0</v>
      </c>
      <c r="G17" s="8">
        <v>0</v>
      </c>
      <c r="H17" s="599">
        <v>5</v>
      </c>
      <c r="I17" s="600">
        <v>8201.2664459999996</v>
      </c>
      <c r="J17" s="216">
        <f t="shared" ref="J17" si="7">SUM(B17,D17,F17,H17)</f>
        <v>7</v>
      </c>
      <c r="K17" s="216">
        <f>SUM(C17,E17,G17,I17)</f>
        <v>8387.8122057</v>
      </c>
    </row>
    <row r="18" spans="1:11" ht="15" customHeight="1">
      <c r="A18" s="1457" t="s">
        <v>193</v>
      </c>
      <c r="B18" s="1457"/>
      <c r="C18" s="1457"/>
      <c r="D18" s="1457"/>
      <c r="E18" s="1457"/>
      <c r="F18" s="1457"/>
      <c r="G18" s="1457"/>
      <c r="H18" s="1457"/>
      <c r="I18" s="1457"/>
      <c r="J18" s="1457"/>
      <c r="K18" s="1457"/>
    </row>
    <row r="19" spans="1:11" ht="15" customHeight="1">
      <c r="A19" s="1458" t="s">
        <v>194</v>
      </c>
      <c r="B19" s="1458"/>
      <c r="C19" s="1458"/>
      <c r="D19" s="1458"/>
      <c r="E19" s="139"/>
      <c r="F19" s="139"/>
      <c r="G19" s="139"/>
      <c r="H19" s="139"/>
      <c r="I19" s="139"/>
      <c r="J19" s="123"/>
      <c r="K19" s="123"/>
    </row>
    <row r="20" spans="1:11">
      <c r="A20" s="61"/>
      <c r="B20" s="140"/>
      <c r="C20" s="62"/>
      <c r="D20" s="140"/>
      <c r="E20" s="62"/>
      <c r="F20" s="59"/>
      <c r="G20" s="59"/>
      <c r="H20" s="59"/>
      <c r="I20" s="59"/>
      <c r="J20" s="59"/>
      <c r="K20" s="59"/>
    </row>
    <row r="21" spans="1:11">
      <c r="A21" s="61"/>
      <c r="B21" s="140"/>
      <c r="C21" s="62"/>
      <c r="D21" s="140"/>
      <c r="E21" s="62"/>
      <c r="F21" s="59"/>
      <c r="G21" s="59"/>
      <c r="H21" s="140"/>
      <c r="I21" s="62"/>
      <c r="J21" s="59"/>
      <c r="K21" s="62"/>
    </row>
    <row r="22" spans="1:11">
      <c r="A22" s="61"/>
      <c r="B22" s="34"/>
      <c r="C22" s="34"/>
      <c r="D22" s="34"/>
      <c r="E22" s="34"/>
      <c r="F22" s="34"/>
      <c r="G22" s="34"/>
      <c r="H22" s="140"/>
      <c r="I22" s="62"/>
      <c r="J22" s="59"/>
      <c r="K22" s="62"/>
    </row>
    <row r="23" spans="1:11">
      <c r="A23" s="61"/>
      <c r="B23" s="34"/>
      <c r="C23" s="34"/>
      <c r="D23" s="34"/>
      <c r="E23" s="34"/>
      <c r="F23" s="34"/>
      <c r="G23" s="34"/>
      <c r="H23" s="34"/>
      <c r="I23" s="34"/>
      <c r="J23" s="34"/>
      <c r="K23" s="34"/>
    </row>
    <row r="24" spans="1:11">
      <c r="A24" s="61"/>
      <c r="B24" s="34"/>
      <c r="C24" s="34"/>
      <c r="D24" s="34"/>
      <c r="E24" s="34"/>
      <c r="F24" s="34"/>
      <c r="G24" s="34"/>
      <c r="H24" s="34"/>
      <c r="I24" s="34"/>
      <c r="J24" s="34"/>
      <c r="K24" s="34"/>
    </row>
    <row r="25" spans="1:11">
      <c r="A25" s="131"/>
      <c r="B25" s="141"/>
      <c r="C25" s="141"/>
      <c r="D25" s="141"/>
      <c r="E25" s="141"/>
      <c r="F25" s="141"/>
      <c r="G25" s="141"/>
      <c r="H25" s="141"/>
      <c r="I25" s="141"/>
      <c r="J25" s="141"/>
      <c r="K25" s="141"/>
    </row>
    <row r="26" spans="1:11">
      <c r="A26" s="131"/>
      <c r="B26" s="141"/>
      <c r="C26" s="141"/>
      <c r="D26" s="141"/>
      <c r="E26" s="141"/>
      <c r="F26" s="141"/>
      <c r="G26" s="141"/>
      <c r="H26" s="141"/>
      <c r="I26" s="141"/>
      <c r="J26" s="141"/>
      <c r="K26" s="141"/>
    </row>
    <row r="27" spans="1:11">
      <c r="A27" s="99"/>
      <c r="B27" s="141"/>
      <c r="C27" s="141"/>
      <c r="D27" s="141"/>
      <c r="E27" s="141"/>
      <c r="F27" s="141"/>
      <c r="G27" s="141"/>
      <c r="H27" s="141"/>
      <c r="I27" s="141"/>
      <c r="J27" s="141"/>
      <c r="K27" s="141"/>
    </row>
  </sheetData>
  <mergeCells count="9">
    <mergeCell ref="J2:K2"/>
    <mergeCell ref="A18:K18"/>
    <mergeCell ref="A19:D19"/>
    <mergeCell ref="A1:I1"/>
    <mergeCell ref="A2:A3"/>
    <mergeCell ref="B2:C2"/>
    <mergeCell ref="D2:E2"/>
    <mergeCell ref="F2:G2"/>
    <mergeCell ref="H2:I2"/>
  </mergeCells>
  <printOptions horizontalCentere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workbookViewId="0">
      <selection sqref="A1:I1"/>
    </sheetView>
  </sheetViews>
  <sheetFormatPr defaultRowHeight="15"/>
  <cols>
    <col min="1" max="1" width="17.140625" customWidth="1"/>
  </cols>
  <sheetData>
    <row r="1" spans="1:22">
      <c r="A1" s="1451" t="s">
        <v>8</v>
      </c>
      <c r="B1" s="1451"/>
      <c r="C1" s="1451"/>
      <c r="D1" s="1451"/>
      <c r="E1" s="1451"/>
      <c r="F1" s="1451"/>
      <c r="G1" s="1451"/>
      <c r="H1" s="1451"/>
      <c r="I1" s="1451"/>
      <c r="J1" s="105"/>
      <c r="K1" s="105"/>
    </row>
    <row r="2" spans="1:22">
      <c r="A2" s="1395" t="s">
        <v>195</v>
      </c>
      <c r="B2" s="1455" t="s">
        <v>189</v>
      </c>
      <c r="C2" s="1456"/>
      <c r="D2" s="1455" t="s">
        <v>190</v>
      </c>
      <c r="E2" s="1456"/>
      <c r="F2" s="1455" t="s">
        <v>191</v>
      </c>
      <c r="G2" s="1456"/>
      <c r="H2" s="1455" t="s">
        <v>196</v>
      </c>
      <c r="I2" s="1456"/>
      <c r="J2" s="1455" t="s">
        <v>97</v>
      </c>
      <c r="K2" s="1456"/>
    </row>
    <row r="3" spans="1:22" ht="45">
      <c r="A3" s="1396"/>
      <c r="B3" s="142" t="s">
        <v>144</v>
      </c>
      <c r="C3" s="142" t="s">
        <v>145</v>
      </c>
      <c r="D3" s="142" t="s">
        <v>144</v>
      </c>
      <c r="E3" s="142" t="s">
        <v>145</v>
      </c>
      <c r="F3" s="142" t="s">
        <v>144</v>
      </c>
      <c r="G3" s="142" t="s">
        <v>145</v>
      </c>
      <c r="H3" s="142" t="s">
        <v>144</v>
      </c>
      <c r="I3" s="142" t="s">
        <v>145</v>
      </c>
      <c r="J3" s="142" t="s">
        <v>144</v>
      </c>
      <c r="K3" s="142" t="s">
        <v>145</v>
      </c>
    </row>
    <row r="4" spans="1:22">
      <c r="A4" s="110" t="s">
        <v>72</v>
      </c>
      <c r="B4" s="283">
        <v>211</v>
      </c>
      <c r="C4" s="283">
        <v>2735.32</v>
      </c>
      <c r="D4" s="283">
        <v>35</v>
      </c>
      <c r="E4" s="283">
        <v>374.58000000000004</v>
      </c>
      <c r="F4" s="283">
        <v>7</v>
      </c>
      <c r="G4" s="283">
        <v>25.490000000000002</v>
      </c>
      <c r="H4" s="283">
        <v>201</v>
      </c>
      <c r="I4" s="283">
        <v>80696.510000000009</v>
      </c>
      <c r="J4" s="283">
        <v>454</v>
      </c>
      <c r="K4" s="283">
        <v>83831.98</v>
      </c>
    </row>
    <row r="5" spans="1:22">
      <c r="A5" s="110" t="s">
        <v>557</v>
      </c>
      <c r="B5" s="638">
        <f>SUM(B6:B17)</f>
        <v>354</v>
      </c>
      <c r="C5" s="638">
        <f t="shared" ref="C5:K5" si="0">SUM(C6:C17)</f>
        <v>10393.319999999998</v>
      </c>
      <c r="D5" s="638">
        <f t="shared" si="0"/>
        <v>73</v>
      </c>
      <c r="E5" s="638">
        <f t="shared" si="0"/>
        <v>1010.7463999999998</v>
      </c>
      <c r="F5" s="638">
        <f t="shared" si="0"/>
        <v>5</v>
      </c>
      <c r="G5" s="638">
        <f t="shared" si="0"/>
        <v>41.44</v>
      </c>
      <c r="H5" s="638">
        <f t="shared" si="0"/>
        <v>257</v>
      </c>
      <c r="I5" s="638">
        <f t="shared" si="0"/>
        <v>33709.596000000005</v>
      </c>
      <c r="J5" s="638">
        <f t="shared" si="0"/>
        <v>689</v>
      </c>
      <c r="K5" s="638">
        <f t="shared" si="0"/>
        <v>45155.102399999996</v>
      </c>
      <c r="M5" s="52"/>
      <c r="N5" s="52"/>
      <c r="O5" s="52"/>
      <c r="P5" s="52"/>
      <c r="Q5" s="52"/>
      <c r="R5" s="52"/>
      <c r="S5" s="52"/>
      <c r="T5" s="52"/>
      <c r="U5" s="52"/>
      <c r="V5" s="52"/>
    </row>
    <row r="6" spans="1:22">
      <c r="A6" s="97">
        <v>45017</v>
      </c>
      <c r="B6" s="284">
        <v>26</v>
      </c>
      <c r="C6" s="284">
        <v>1528.58</v>
      </c>
      <c r="D6" s="284">
        <v>4</v>
      </c>
      <c r="E6" s="284">
        <v>49.23</v>
      </c>
      <c r="F6" s="284">
        <v>1</v>
      </c>
      <c r="G6" s="284">
        <v>15.15</v>
      </c>
      <c r="H6" s="284">
        <v>13</v>
      </c>
      <c r="I6" s="284">
        <v>3241.82</v>
      </c>
      <c r="J6" s="284">
        <f>B6+D6+F6+H6</f>
        <v>44</v>
      </c>
      <c r="K6" s="284">
        <f>C6+E6+G6+I6</f>
        <v>4834.7800000000007</v>
      </c>
    </row>
    <row r="7" spans="1:22">
      <c r="A7" s="97">
        <v>45047</v>
      </c>
      <c r="B7" s="284">
        <v>31</v>
      </c>
      <c r="C7" s="284">
        <v>722.34</v>
      </c>
      <c r="D7" s="284">
        <v>3</v>
      </c>
      <c r="E7" s="284">
        <v>63.08</v>
      </c>
      <c r="F7" s="284">
        <v>1</v>
      </c>
      <c r="G7" s="284">
        <v>0.6</v>
      </c>
      <c r="H7" s="284">
        <v>16</v>
      </c>
      <c r="I7" s="284">
        <v>1267.8900000000001</v>
      </c>
      <c r="J7" s="284">
        <f t="shared" ref="J7:J10" si="1">B7+D7+F7+H7</f>
        <v>51</v>
      </c>
      <c r="K7" s="284">
        <f t="shared" ref="K7:K10" si="2">C7+E7+G7+I7</f>
        <v>2053.9100000000003</v>
      </c>
    </row>
    <row r="8" spans="1:22">
      <c r="A8" s="97">
        <v>45078</v>
      </c>
      <c r="B8" s="284">
        <v>23</v>
      </c>
      <c r="C8" s="284">
        <v>438.29</v>
      </c>
      <c r="D8" s="284">
        <v>4</v>
      </c>
      <c r="E8" s="284">
        <v>19.88</v>
      </c>
      <c r="F8" s="284">
        <v>1</v>
      </c>
      <c r="G8" s="284">
        <v>11.01</v>
      </c>
      <c r="H8" s="284">
        <v>16</v>
      </c>
      <c r="I8" s="284">
        <v>2157.41</v>
      </c>
      <c r="J8" s="284">
        <f>B8+D8+F8+H8</f>
        <v>44</v>
      </c>
      <c r="K8" s="284">
        <f t="shared" ref="K8" si="3">C8+E8+G8+I8</f>
        <v>2626.5899999999997</v>
      </c>
    </row>
    <row r="9" spans="1:22">
      <c r="A9" s="97">
        <v>45108</v>
      </c>
      <c r="B9" s="284">
        <v>33</v>
      </c>
      <c r="C9" s="284">
        <v>513.52</v>
      </c>
      <c r="D9" s="284">
        <v>5</v>
      </c>
      <c r="E9" s="284">
        <v>20.03</v>
      </c>
      <c r="F9" s="284">
        <v>0</v>
      </c>
      <c r="G9" s="284">
        <v>0</v>
      </c>
      <c r="H9" s="284">
        <v>23</v>
      </c>
      <c r="I9" s="284">
        <v>793.76</v>
      </c>
      <c r="J9" s="284">
        <f t="shared" si="1"/>
        <v>61</v>
      </c>
      <c r="K9" s="284">
        <f t="shared" si="2"/>
        <v>1327.31</v>
      </c>
    </row>
    <row r="10" spans="1:22">
      <c r="A10" s="97">
        <v>45139</v>
      </c>
      <c r="B10" s="284">
        <v>34</v>
      </c>
      <c r="C10" s="284">
        <v>536.19000000000005</v>
      </c>
      <c r="D10" s="284">
        <v>3</v>
      </c>
      <c r="E10" s="284">
        <v>159.65</v>
      </c>
      <c r="F10" s="284">
        <v>0</v>
      </c>
      <c r="G10" s="284">
        <v>0</v>
      </c>
      <c r="H10" s="284">
        <v>24</v>
      </c>
      <c r="I10" s="284">
        <v>1135.57</v>
      </c>
      <c r="J10" s="284">
        <f t="shared" si="1"/>
        <v>61</v>
      </c>
      <c r="K10" s="284">
        <f t="shared" si="2"/>
        <v>1831.4099999999999</v>
      </c>
    </row>
    <row r="11" spans="1:22">
      <c r="A11" s="97">
        <v>45170</v>
      </c>
      <c r="B11" s="284">
        <v>29</v>
      </c>
      <c r="C11" s="284">
        <v>219.65</v>
      </c>
      <c r="D11" s="284">
        <v>13</v>
      </c>
      <c r="E11" s="284">
        <v>247.786</v>
      </c>
      <c r="F11" s="284">
        <v>0</v>
      </c>
      <c r="G11" s="284">
        <v>0</v>
      </c>
      <c r="H11" s="284">
        <v>24</v>
      </c>
      <c r="I11" s="284">
        <v>1523.83</v>
      </c>
      <c r="J11" s="284">
        <f t="shared" ref="J11:K12" si="4">B11+D11+F11+H11</f>
        <v>66</v>
      </c>
      <c r="K11" s="284">
        <f t="shared" si="4"/>
        <v>1991.2660000000001</v>
      </c>
    </row>
    <row r="12" spans="1:22">
      <c r="A12" s="97">
        <v>45200</v>
      </c>
      <c r="B12" s="284">
        <v>32</v>
      </c>
      <c r="C12" s="284">
        <v>3053.56</v>
      </c>
      <c r="D12" s="743">
        <v>7</v>
      </c>
      <c r="E12" s="744">
        <v>88.77</v>
      </c>
      <c r="F12" s="284">
        <v>0</v>
      </c>
      <c r="G12" s="284">
        <v>0</v>
      </c>
      <c r="H12" s="284">
        <v>33</v>
      </c>
      <c r="I12" s="284">
        <v>1789.7</v>
      </c>
      <c r="J12" s="284">
        <f t="shared" si="4"/>
        <v>72</v>
      </c>
      <c r="K12" s="284">
        <f t="shared" si="4"/>
        <v>4932.03</v>
      </c>
    </row>
    <row r="13" spans="1:22">
      <c r="A13" s="97">
        <v>45231</v>
      </c>
      <c r="B13" s="284">
        <v>30</v>
      </c>
      <c r="C13" s="284">
        <v>396.69</v>
      </c>
      <c r="D13" s="284">
        <v>7</v>
      </c>
      <c r="E13" s="284">
        <v>77.313999999999993</v>
      </c>
      <c r="F13" s="284">
        <v>1</v>
      </c>
      <c r="G13" s="284">
        <v>0.98</v>
      </c>
      <c r="H13" s="284">
        <v>20</v>
      </c>
      <c r="I13" s="284">
        <v>2302.58</v>
      </c>
      <c r="J13" s="284">
        <f t="shared" ref="J13" si="5">B13+D13+F13+H13</f>
        <v>58</v>
      </c>
      <c r="K13" s="284">
        <f t="shared" ref="K13" si="6">C13+E13+G13+I13</f>
        <v>2777.5639999999999</v>
      </c>
    </row>
    <row r="14" spans="1:22">
      <c r="A14" s="300">
        <v>45261</v>
      </c>
      <c r="B14" s="284">
        <v>18</v>
      </c>
      <c r="C14" s="284">
        <v>208.73</v>
      </c>
      <c r="D14" s="284">
        <v>7</v>
      </c>
      <c r="E14" s="284">
        <v>28.415500000000002</v>
      </c>
      <c r="F14" s="284">
        <v>0</v>
      </c>
      <c r="G14" s="284">
        <v>0</v>
      </c>
      <c r="H14" s="284">
        <v>21</v>
      </c>
      <c r="I14" s="284">
        <v>15949.91</v>
      </c>
      <c r="J14" s="284">
        <f>H14+F14+D14+B14</f>
        <v>46</v>
      </c>
      <c r="K14" s="284">
        <f>C14+E14+G14+I14</f>
        <v>16187.0555</v>
      </c>
    </row>
    <row r="15" spans="1:22">
      <c r="A15" s="300">
        <v>45292</v>
      </c>
      <c r="B15" s="284">
        <v>36</v>
      </c>
      <c r="C15" s="284">
        <v>1214.71</v>
      </c>
      <c r="D15" s="284">
        <v>5</v>
      </c>
      <c r="E15" s="284">
        <v>82.665999999999997</v>
      </c>
      <c r="F15" s="284">
        <v>0</v>
      </c>
      <c r="G15" s="284">
        <v>0</v>
      </c>
      <c r="H15" s="284">
        <v>20</v>
      </c>
      <c r="I15" s="284">
        <v>968.80600000000004</v>
      </c>
      <c r="J15" s="284">
        <f>H15+F15+D15+B15</f>
        <v>61</v>
      </c>
      <c r="K15" s="284">
        <f>C15+E15+G15+I15</f>
        <v>2266.1819999999998</v>
      </c>
    </row>
    <row r="16" spans="1:22">
      <c r="A16" s="300">
        <v>45323</v>
      </c>
      <c r="B16" s="987">
        <v>33</v>
      </c>
      <c r="C16" s="284">
        <v>655.72</v>
      </c>
      <c r="D16" s="284">
        <v>7</v>
      </c>
      <c r="E16" s="284">
        <v>51.835000000000001</v>
      </c>
      <c r="F16" s="284">
        <v>0</v>
      </c>
      <c r="G16" s="284">
        <v>0</v>
      </c>
      <c r="H16" s="284">
        <v>20</v>
      </c>
      <c r="I16" s="284">
        <v>1118.54</v>
      </c>
      <c r="J16" s="284">
        <f>H16+F16+D16+B16</f>
        <v>60</v>
      </c>
      <c r="K16" s="284">
        <f>C16+E16+G16+I16</f>
        <v>1826.095</v>
      </c>
    </row>
    <row r="17" spans="1:11">
      <c r="A17" s="300">
        <v>45352</v>
      </c>
      <c r="B17" s="743">
        <v>29</v>
      </c>
      <c r="C17" s="284">
        <v>905.34</v>
      </c>
      <c r="D17" s="284">
        <v>8</v>
      </c>
      <c r="E17" s="284">
        <v>122.0899</v>
      </c>
      <c r="F17" s="284">
        <v>1</v>
      </c>
      <c r="G17" s="284">
        <v>13.7</v>
      </c>
      <c r="H17" s="284">
        <v>27</v>
      </c>
      <c r="I17" s="284">
        <v>1459.78</v>
      </c>
      <c r="J17" s="284">
        <f>H17+F17+D17+B17</f>
        <v>65</v>
      </c>
      <c r="K17" s="284">
        <f>C17+E17+G17+I17</f>
        <v>2500.9099000000001</v>
      </c>
    </row>
    <row r="18" spans="1:11">
      <c r="A18" s="6" t="s">
        <v>197</v>
      </c>
      <c r="B18" s="6"/>
      <c r="C18" s="6"/>
      <c r="D18" s="60"/>
      <c r="E18" s="60"/>
      <c r="F18" s="60"/>
      <c r="G18" s="60"/>
      <c r="H18" s="60"/>
      <c r="I18" s="60"/>
      <c r="J18" s="60"/>
      <c r="K18" s="60"/>
    </row>
    <row r="19" spans="1:11">
      <c r="A19" s="115" t="s">
        <v>194</v>
      </c>
      <c r="B19" s="115"/>
      <c r="C19" s="63"/>
      <c r="D19" s="60"/>
      <c r="E19" s="60"/>
      <c r="F19" s="60"/>
      <c r="G19" s="60"/>
      <c r="H19" s="60"/>
      <c r="I19" s="60"/>
      <c r="J19" s="60"/>
      <c r="K19" s="60"/>
    </row>
    <row r="20" spans="1:11">
      <c r="A20" s="61"/>
      <c r="B20" s="60"/>
      <c r="C20" s="60"/>
      <c r="D20" s="60"/>
      <c r="E20" s="60"/>
      <c r="F20" s="60"/>
      <c r="G20" s="60"/>
      <c r="H20" s="60"/>
      <c r="I20" s="60"/>
      <c r="J20" s="60"/>
      <c r="K20" s="60"/>
    </row>
    <row r="21" spans="1:11">
      <c r="A21" s="61"/>
      <c r="B21" s="143"/>
      <c r="C21" s="143"/>
      <c r="D21" s="143"/>
      <c r="E21" s="143"/>
      <c r="F21" s="143"/>
      <c r="G21" s="143"/>
      <c r="H21" s="143"/>
      <c r="I21" s="143"/>
      <c r="J21" s="143"/>
      <c r="K21" s="143"/>
    </row>
    <row r="22" spans="1:11">
      <c r="A22" s="61"/>
      <c r="B22" s="143"/>
      <c r="C22" s="143"/>
      <c r="D22" s="143"/>
      <c r="E22" s="143"/>
      <c r="F22" s="143"/>
      <c r="G22" s="143"/>
      <c r="H22" s="143"/>
      <c r="I22" s="144"/>
      <c r="J22" s="143"/>
      <c r="K22" s="143"/>
    </row>
    <row r="23" spans="1:11">
      <c r="A23" s="61"/>
      <c r="B23" s="143"/>
      <c r="C23" s="143"/>
      <c r="D23" s="143"/>
      <c r="E23" s="143"/>
      <c r="F23" s="143"/>
      <c r="G23" s="143"/>
      <c r="H23" s="143"/>
      <c r="I23" s="143"/>
      <c r="J23" s="143"/>
      <c r="K23" s="143"/>
    </row>
    <row r="24" spans="1:11">
      <c r="A24" s="61"/>
      <c r="B24" s="143"/>
      <c r="C24" s="143"/>
      <c r="D24" s="143"/>
      <c r="E24" s="143"/>
      <c r="F24" s="143"/>
      <c r="G24" s="143"/>
      <c r="H24" s="143"/>
      <c r="I24" s="143"/>
      <c r="J24" s="143"/>
      <c r="K24" s="143"/>
    </row>
    <row r="25" spans="1:11">
      <c r="A25" s="131"/>
      <c r="B25" s="145"/>
      <c r="C25" s="145"/>
      <c r="D25" s="145"/>
      <c r="E25" s="145"/>
      <c r="F25" s="145"/>
      <c r="G25" s="145"/>
      <c r="H25" s="145"/>
      <c r="I25" s="146"/>
      <c r="J25" s="145"/>
      <c r="K25" s="146"/>
    </row>
    <row r="26" spans="1:11">
      <c r="A26" s="131"/>
      <c r="B26" s="145"/>
      <c r="C26" s="145"/>
      <c r="D26" s="145"/>
      <c r="E26" s="145"/>
      <c r="F26" s="145"/>
      <c r="G26" s="145"/>
      <c r="H26" s="145"/>
      <c r="I26" s="145"/>
      <c r="J26" s="145"/>
      <c r="K26" s="145"/>
    </row>
    <row r="27" spans="1:11">
      <c r="A27" s="99"/>
      <c r="B27" s="145"/>
      <c r="C27" s="145"/>
      <c r="D27" s="145"/>
      <c r="E27" s="145"/>
      <c r="F27" s="145"/>
      <c r="G27" s="145"/>
      <c r="H27" s="145"/>
      <c r="I27" s="145"/>
      <c r="J27" s="145"/>
      <c r="K27" s="145"/>
    </row>
    <row r="28" spans="1:11">
      <c r="A28" s="99"/>
      <c r="B28" s="145"/>
      <c r="C28" s="145"/>
      <c r="D28" s="145"/>
      <c r="E28" s="145"/>
      <c r="F28" s="145"/>
      <c r="G28" s="145"/>
      <c r="H28" s="145"/>
      <c r="I28" s="145"/>
      <c r="J28" s="145"/>
      <c r="K28" s="145"/>
    </row>
    <row r="30" spans="1:11">
      <c r="D30" s="147"/>
      <c r="E30" s="123"/>
      <c r="F30" s="123"/>
      <c r="G30" s="123"/>
      <c r="H30" s="123"/>
      <c r="I30" s="123"/>
      <c r="J30" s="123"/>
      <c r="K30" s="123"/>
    </row>
    <row r="31" spans="1:11">
      <c r="D31" s="63"/>
      <c r="E31" s="123"/>
      <c r="F31" s="123"/>
      <c r="G31" s="123"/>
      <c r="H31" s="123"/>
      <c r="I31" s="123"/>
      <c r="J31" s="123"/>
      <c r="K31" s="123"/>
    </row>
    <row r="32" spans="1:11">
      <c r="D32" s="148"/>
      <c r="E32" s="148"/>
      <c r="F32" s="148"/>
      <c r="G32" s="148"/>
      <c r="H32" s="148"/>
      <c r="I32" s="148"/>
      <c r="J32" s="148"/>
      <c r="K32" s="148"/>
    </row>
  </sheetData>
  <mergeCells count="7">
    <mergeCell ref="J2:K2"/>
    <mergeCell ref="A1:I1"/>
    <mergeCell ref="A2:A3"/>
    <mergeCell ref="B2:C2"/>
    <mergeCell ref="D2:E2"/>
    <mergeCell ref="F2:G2"/>
    <mergeCell ref="H2:I2"/>
  </mergeCells>
  <printOptions horizontalCentere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zoomScaleNormal="100" workbookViewId="0">
      <selection activeCell="I5" sqref="I5"/>
    </sheetView>
  </sheetViews>
  <sheetFormatPr defaultColWidth="9.140625" defaultRowHeight="15"/>
  <cols>
    <col min="1" max="2" width="14.5703125" style="149" bestFit="1" customWidth="1"/>
    <col min="3" max="3" width="15.85546875" style="149" bestFit="1" customWidth="1"/>
    <col min="4" max="4" width="14.5703125" style="149" bestFit="1" customWidth="1"/>
    <col min="5" max="5" width="15.85546875" style="149" bestFit="1" customWidth="1"/>
    <col min="6" max="6" width="14.5703125" style="149" bestFit="1" customWidth="1"/>
    <col min="7" max="7" width="15.85546875" style="149" bestFit="1" customWidth="1"/>
    <col min="8" max="8" width="9.5703125" style="149" customWidth="1"/>
    <col min="9" max="9" width="15.85546875" style="149" bestFit="1" customWidth="1"/>
    <col min="10" max="10" width="8.5703125" style="149" customWidth="1"/>
    <col min="11" max="16384" width="9.140625" style="149"/>
  </cols>
  <sheetData>
    <row r="1" spans="1:21" ht="15.75" customHeight="1">
      <c r="A1" s="1460" t="s">
        <v>9</v>
      </c>
      <c r="B1" s="1460"/>
      <c r="C1" s="1460"/>
      <c r="D1" s="1460"/>
      <c r="E1" s="1460"/>
      <c r="F1" s="1460"/>
      <c r="G1" s="1460"/>
      <c r="H1" s="1460"/>
      <c r="I1" s="1460"/>
    </row>
    <row r="2" spans="1:21" s="150" customFormat="1" ht="18" customHeight="1">
      <c r="A2" s="1461" t="s">
        <v>195</v>
      </c>
      <c r="B2" s="1463" t="s">
        <v>190</v>
      </c>
      <c r="C2" s="1464"/>
      <c r="D2" s="1463" t="s">
        <v>189</v>
      </c>
      <c r="E2" s="1464"/>
      <c r="F2" s="1463" t="s">
        <v>192</v>
      </c>
      <c r="G2" s="1464"/>
      <c r="H2" s="1463" t="s">
        <v>97</v>
      </c>
      <c r="I2" s="1464"/>
    </row>
    <row r="3" spans="1:21" s="150" customFormat="1" ht="27" customHeight="1">
      <c r="A3" s="1462"/>
      <c r="B3" s="151" t="s">
        <v>144</v>
      </c>
      <c r="C3" s="151" t="s">
        <v>148</v>
      </c>
      <c r="D3" s="151" t="s">
        <v>144</v>
      </c>
      <c r="E3" s="151" t="s">
        <v>148</v>
      </c>
      <c r="F3" s="151" t="s">
        <v>144</v>
      </c>
      <c r="G3" s="151" t="s">
        <v>148</v>
      </c>
      <c r="H3" s="151" t="s">
        <v>144</v>
      </c>
      <c r="I3" s="151" t="s">
        <v>148</v>
      </c>
    </row>
    <row r="4" spans="1:21" s="156" customFormat="1" ht="18" customHeight="1">
      <c r="A4" s="152" t="s">
        <v>72</v>
      </c>
      <c r="B4" s="153">
        <v>363</v>
      </c>
      <c r="C4" s="154">
        <v>223404.1629</v>
      </c>
      <c r="D4" s="154">
        <v>1018</v>
      </c>
      <c r="E4" s="154">
        <v>245127.7042137</v>
      </c>
      <c r="F4" s="153">
        <v>143</v>
      </c>
      <c r="G4" s="154">
        <v>285931.11589999998</v>
      </c>
      <c r="H4" s="154">
        <v>1524</v>
      </c>
      <c r="I4" s="155">
        <v>754461</v>
      </c>
    </row>
    <row r="5" spans="1:21" s="156" customFormat="1" ht="18" customHeight="1">
      <c r="A5" s="157" t="s">
        <v>557</v>
      </c>
      <c r="B5" s="639">
        <f>SUM(B6:B17)</f>
        <v>288</v>
      </c>
      <c r="C5" s="639">
        <f t="shared" ref="C5:I5" si="0">SUM(C6:C17)</f>
        <v>255227.82389999996</v>
      </c>
      <c r="D5" s="639">
        <f t="shared" si="0"/>
        <v>945</v>
      </c>
      <c r="E5" s="639">
        <f t="shared" si="0"/>
        <v>297407.27326509001</v>
      </c>
      <c r="F5" s="639">
        <f t="shared" si="0"/>
        <v>114</v>
      </c>
      <c r="G5" s="639">
        <f t="shared" si="0"/>
        <v>285120.4498</v>
      </c>
      <c r="H5" s="639">
        <f>SUM(H6:H17)</f>
        <v>1347</v>
      </c>
      <c r="I5" s="639">
        <f t="shared" si="0"/>
        <v>837755.54696509009</v>
      </c>
      <c r="J5" s="158"/>
      <c r="K5" s="158"/>
      <c r="L5" s="158"/>
      <c r="M5" s="158"/>
      <c r="N5" s="158"/>
      <c r="O5" s="158"/>
      <c r="P5" s="158"/>
      <c r="Q5" s="158"/>
      <c r="R5" s="158"/>
      <c r="S5" s="158"/>
      <c r="T5" s="158"/>
      <c r="U5" s="158"/>
    </row>
    <row r="6" spans="1:21" s="150" customFormat="1" ht="18" customHeight="1">
      <c r="A6" s="159" t="s">
        <v>126</v>
      </c>
      <c r="B6" s="160">
        <v>24</v>
      </c>
      <c r="C6" s="161">
        <v>17528.179199999999</v>
      </c>
      <c r="D6" s="160">
        <f>72-6</f>
        <v>66</v>
      </c>
      <c r="E6" s="161">
        <f>35897.7419-G6</f>
        <v>25202.721600000001</v>
      </c>
      <c r="F6" s="160">
        <v>6</v>
      </c>
      <c r="G6" s="162">
        <v>10695.0203</v>
      </c>
      <c r="H6" s="163">
        <f>SUM(B6,D6,F6)</f>
        <v>96</v>
      </c>
      <c r="I6" s="162">
        <f>SUM(C6,E6,G6)</f>
        <v>53425.921100000007</v>
      </c>
    </row>
    <row r="7" spans="1:21" s="150" customFormat="1" ht="18" customHeight="1">
      <c r="A7" s="159" t="s">
        <v>127</v>
      </c>
      <c r="B7" s="160">
        <v>33</v>
      </c>
      <c r="C7" s="161">
        <v>21276.26</v>
      </c>
      <c r="D7" s="160">
        <v>79</v>
      </c>
      <c r="E7" s="161">
        <v>26455.58</v>
      </c>
      <c r="F7" s="160">
        <v>12</v>
      </c>
      <c r="G7" s="162">
        <v>36173.64</v>
      </c>
      <c r="H7" s="163">
        <f t="shared" ref="H7:H10" si="1">SUM(B7,D7,F7)</f>
        <v>124</v>
      </c>
      <c r="I7" s="162">
        <f t="shared" ref="I7:I10" si="2">SUM(C7,E7,G7)</f>
        <v>83905.48</v>
      </c>
    </row>
    <row r="8" spans="1:21" s="150" customFormat="1" ht="18" customHeight="1">
      <c r="A8" s="159" t="s">
        <v>128</v>
      </c>
      <c r="B8" s="163">
        <v>29</v>
      </c>
      <c r="C8" s="162">
        <v>27700.684700000002</v>
      </c>
      <c r="D8" s="163">
        <v>85</v>
      </c>
      <c r="E8" s="162">
        <v>18153.829778540006</v>
      </c>
      <c r="F8" s="163">
        <v>13</v>
      </c>
      <c r="G8" s="162">
        <v>50293.089500000002</v>
      </c>
      <c r="H8" s="163">
        <f t="shared" si="1"/>
        <v>127</v>
      </c>
      <c r="I8" s="162">
        <f t="shared" si="2"/>
        <v>96147.603978540006</v>
      </c>
    </row>
    <row r="9" spans="1:21" s="150" customFormat="1" ht="18" customHeight="1">
      <c r="A9" s="159" t="s">
        <v>129</v>
      </c>
      <c r="B9" s="163">
        <v>17</v>
      </c>
      <c r="C9" s="162">
        <v>5717</v>
      </c>
      <c r="D9" s="163">
        <v>54</v>
      </c>
      <c r="E9" s="162">
        <v>33372.937455850006</v>
      </c>
      <c r="F9" s="163">
        <v>9</v>
      </c>
      <c r="G9" s="162">
        <v>11514</v>
      </c>
      <c r="H9" s="163">
        <f t="shared" si="1"/>
        <v>80</v>
      </c>
      <c r="I9" s="162">
        <f t="shared" si="2"/>
        <v>50603.937455850006</v>
      </c>
    </row>
    <row r="10" spans="1:21" s="150" customFormat="1" ht="18" customHeight="1">
      <c r="A10" s="159" t="s">
        <v>1177</v>
      </c>
      <c r="B10" s="163">
        <v>15</v>
      </c>
      <c r="C10" s="255">
        <v>10084.449999999999</v>
      </c>
      <c r="D10" s="255">
        <v>70</v>
      </c>
      <c r="E10" s="255">
        <v>16087.73</v>
      </c>
      <c r="F10" s="255">
        <v>8</v>
      </c>
      <c r="G10" s="255">
        <v>21208.699999999997</v>
      </c>
      <c r="H10" s="163">
        <f t="shared" si="1"/>
        <v>93</v>
      </c>
      <c r="I10" s="162">
        <f t="shared" si="2"/>
        <v>47380.88</v>
      </c>
    </row>
    <row r="11" spans="1:21" s="150" customFormat="1" ht="18" customHeight="1">
      <c r="A11" s="159" t="s">
        <v>1187</v>
      </c>
      <c r="B11" s="255">
        <v>16</v>
      </c>
      <c r="C11" s="255">
        <v>14250.210000000001</v>
      </c>
      <c r="D11" s="255">
        <v>81</v>
      </c>
      <c r="E11" s="255">
        <v>23273</v>
      </c>
      <c r="F11" s="255">
        <v>4</v>
      </c>
      <c r="G11" s="255">
        <v>12553</v>
      </c>
      <c r="H11" s="163">
        <f>SUM(B11,D11,F11)</f>
        <v>101</v>
      </c>
      <c r="I11" s="162">
        <f>SUM(C11,E11,G11)</f>
        <v>50076.21</v>
      </c>
    </row>
    <row r="12" spans="1:21" s="150" customFormat="1" ht="18" customHeight="1">
      <c r="A12" s="159" t="s">
        <v>1191</v>
      </c>
      <c r="B12" s="255">
        <v>18</v>
      </c>
      <c r="C12" s="255">
        <v>13755.76</v>
      </c>
      <c r="D12" s="255">
        <v>67</v>
      </c>
      <c r="E12" s="255">
        <v>16570</v>
      </c>
      <c r="F12" s="255">
        <v>2</v>
      </c>
      <c r="G12" s="255">
        <v>2933</v>
      </c>
      <c r="H12" s="163">
        <f t="shared" ref="H12:H13" si="3">SUM(B12,D12,F12)</f>
        <v>87</v>
      </c>
      <c r="I12" s="162">
        <f t="shared" ref="I12:I13" si="4">SUM(C12,E12,G12)</f>
        <v>33258.76</v>
      </c>
    </row>
    <row r="13" spans="1:21" s="150" customFormat="1" ht="18" customHeight="1">
      <c r="A13" s="159" t="s">
        <v>1199</v>
      </c>
      <c r="B13" s="255">
        <v>18</v>
      </c>
      <c r="C13" s="255">
        <v>22215</v>
      </c>
      <c r="D13" s="255">
        <v>60</v>
      </c>
      <c r="E13" s="255">
        <v>15801</v>
      </c>
      <c r="F13" s="255">
        <v>9</v>
      </c>
      <c r="G13" s="255">
        <v>33341</v>
      </c>
      <c r="H13" s="163">
        <f t="shared" si="3"/>
        <v>87</v>
      </c>
      <c r="I13" s="162">
        <f t="shared" si="4"/>
        <v>71357</v>
      </c>
    </row>
    <row r="14" spans="1:21" s="150" customFormat="1" ht="18" customHeight="1">
      <c r="A14" s="300">
        <v>45261</v>
      </c>
      <c r="B14" s="255">
        <v>19</v>
      </c>
      <c r="C14" s="255">
        <v>41672</v>
      </c>
      <c r="D14" s="255">
        <v>75</v>
      </c>
      <c r="E14" s="255">
        <v>24451</v>
      </c>
      <c r="F14" s="255">
        <v>11</v>
      </c>
      <c r="G14" s="255">
        <v>41953</v>
      </c>
      <c r="H14" s="163">
        <f t="shared" ref="H14" si="5">SUM(B14,D14,F14)</f>
        <v>105</v>
      </c>
      <c r="I14" s="162">
        <f t="shared" ref="I14" si="6">SUM(C14,E14,G14)</f>
        <v>108076</v>
      </c>
    </row>
    <row r="15" spans="1:21" s="150" customFormat="1" ht="18" customHeight="1">
      <c r="A15" s="300">
        <v>45292</v>
      </c>
      <c r="B15" s="255">
        <v>25</v>
      </c>
      <c r="C15" s="255">
        <v>19921.919999999998</v>
      </c>
      <c r="D15" s="255">
        <v>87</v>
      </c>
      <c r="E15" s="255">
        <v>20969.59</v>
      </c>
      <c r="F15" s="255">
        <v>8</v>
      </c>
      <c r="G15" s="255">
        <v>20289</v>
      </c>
      <c r="H15" s="163">
        <f t="shared" ref="H15" si="7">SUM(B15,D15,F15)</f>
        <v>120</v>
      </c>
      <c r="I15" s="162">
        <f t="shared" ref="I15" si="8">SUM(C15,E15,G15)</f>
        <v>61180.509999999995</v>
      </c>
    </row>
    <row r="16" spans="1:21" s="150" customFormat="1" ht="18" customHeight="1">
      <c r="A16" s="300">
        <v>45323</v>
      </c>
      <c r="B16" s="376">
        <v>34</v>
      </c>
      <c r="C16" s="255">
        <v>29399</v>
      </c>
      <c r="D16" s="255">
        <v>84</v>
      </c>
      <c r="E16" s="255">
        <v>29191.000000000004</v>
      </c>
      <c r="F16" s="255">
        <v>15</v>
      </c>
      <c r="G16" s="255">
        <v>22686</v>
      </c>
      <c r="H16" s="163">
        <f t="shared" ref="H16" si="9">SUM(B16,D16,F16)</f>
        <v>133</v>
      </c>
      <c r="I16" s="162">
        <f t="shared" ref="I16" si="10">SUM(C16,E16,G16)</f>
        <v>81276</v>
      </c>
    </row>
    <row r="17" spans="1:9" s="150" customFormat="1" ht="18" customHeight="1">
      <c r="A17" s="300">
        <v>45352</v>
      </c>
      <c r="B17" s="1200">
        <v>40</v>
      </c>
      <c r="C17" s="1201">
        <v>31707.360000000001</v>
      </c>
      <c r="D17" s="1200">
        <v>137</v>
      </c>
      <c r="E17" s="1201">
        <v>47878.884430700025</v>
      </c>
      <c r="F17" s="1200">
        <v>17</v>
      </c>
      <c r="G17" s="1201">
        <v>21481</v>
      </c>
      <c r="H17" s="163">
        <f t="shared" ref="H17" si="11">SUM(B17,D17,F17)</f>
        <v>194</v>
      </c>
      <c r="I17" s="162">
        <f t="shared" ref="I17" si="12">SUM(C17,E17,G17)</f>
        <v>101067.24443070003</v>
      </c>
    </row>
    <row r="18" spans="1:9" s="150" customFormat="1" ht="13.5" customHeight="1">
      <c r="A18" s="1459" t="s">
        <v>198</v>
      </c>
      <c r="B18" s="1459"/>
    </row>
    <row r="19" spans="1:9">
      <c r="C19" s="165"/>
      <c r="H19" s="166"/>
      <c r="I19" s="167"/>
    </row>
    <row r="20" spans="1:9">
      <c r="I20" s="165"/>
    </row>
    <row r="21" spans="1:9" ht="0.75" customHeight="1"/>
    <row r="22" spans="1:9">
      <c r="B22" s="166"/>
      <c r="C22" s="166"/>
      <c r="D22" s="166"/>
      <c r="E22" s="166"/>
      <c r="F22" s="166"/>
      <c r="G22" s="166"/>
      <c r="H22" s="166"/>
      <c r="I22" s="166"/>
    </row>
  </sheetData>
  <mergeCells count="7">
    <mergeCell ref="A18:B18"/>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topLeftCell="A4" zoomScaleNormal="100" workbookViewId="0"/>
  </sheetViews>
  <sheetFormatPr defaultColWidth="9.140625" defaultRowHeight="15"/>
  <cols>
    <col min="1" max="1" width="14.5703125" style="149" bestFit="1" customWidth="1"/>
    <col min="2" max="2" width="14.85546875" style="149" bestFit="1" customWidth="1"/>
    <col min="3" max="3" width="12.42578125" style="149" customWidth="1"/>
    <col min="4" max="4" width="9.42578125" style="149" customWidth="1"/>
    <col min="5" max="5" width="10.42578125" style="149" customWidth="1"/>
    <col min="6" max="6" width="8.85546875" style="149" bestFit="1" customWidth="1"/>
    <col min="7" max="7" width="8.5703125" style="149" customWidth="1"/>
    <col min="8" max="8" width="9.85546875" style="149" bestFit="1" customWidth="1"/>
    <col min="9" max="9" width="10.140625" style="149" customWidth="1"/>
    <col min="10" max="10" width="9.140625" style="149" customWidth="1"/>
    <col min="11" max="11" width="12.5703125" style="149" customWidth="1"/>
    <col min="12" max="16" width="9.140625" style="149"/>
    <col min="17" max="17" width="6" style="149" bestFit="1" customWidth="1"/>
    <col min="18" max="18" width="9.5703125" style="149" bestFit="1" customWidth="1"/>
    <col min="19" max="16384" width="9.140625" style="149"/>
  </cols>
  <sheetData>
    <row r="1" spans="1:21" ht="15" customHeight="1">
      <c r="A1" s="410" t="s">
        <v>10</v>
      </c>
      <c r="B1" s="410"/>
      <c r="C1" s="410"/>
      <c r="D1" s="410"/>
      <c r="E1" s="410"/>
      <c r="F1" s="410"/>
      <c r="G1" s="410"/>
      <c r="H1" s="410"/>
      <c r="I1" s="410"/>
    </row>
    <row r="2" spans="1:21" s="150" customFormat="1" ht="18" customHeight="1">
      <c r="A2" s="1469" t="s">
        <v>117</v>
      </c>
      <c r="B2" s="1465" t="s">
        <v>74</v>
      </c>
      <c r="C2" s="1471"/>
      <c r="D2" s="1465" t="s">
        <v>75</v>
      </c>
      <c r="E2" s="1471"/>
      <c r="F2" s="1465" t="s">
        <v>76</v>
      </c>
      <c r="G2" s="1466"/>
      <c r="H2" s="1467" t="s">
        <v>97</v>
      </c>
      <c r="I2" s="1468"/>
    </row>
    <row r="3" spans="1:21" s="150" customFormat="1" ht="54.75" customHeight="1">
      <c r="A3" s="1470"/>
      <c r="B3" s="529" t="s">
        <v>261</v>
      </c>
      <c r="C3" s="529" t="s">
        <v>262</v>
      </c>
      <c r="D3" s="529" t="s">
        <v>261</v>
      </c>
      <c r="E3" s="529" t="s">
        <v>262</v>
      </c>
      <c r="F3" s="529" t="s">
        <v>261</v>
      </c>
      <c r="G3" s="529" t="s">
        <v>262</v>
      </c>
      <c r="H3" s="424" t="s">
        <v>261</v>
      </c>
      <c r="I3" s="529" t="s">
        <v>262</v>
      </c>
    </row>
    <row r="4" spans="1:21" s="156" customFormat="1" ht="18" customHeight="1">
      <c r="A4" s="425" t="s">
        <v>72</v>
      </c>
      <c r="B4" s="426">
        <v>133306</v>
      </c>
      <c r="C4" s="426">
        <v>237448.77813668997</v>
      </c>
      <c r="D4" s="426">
        <v>69923</v>
      </c>
      <c r="E4" s="426">
        <v>1000933.0455886349</v>
      </c>
      <c r="F4" s="427">
        <v>0</v>
      </c>
      <c r="G4" s="427">
        <v>0</v>
      </c>
      <c r="H4" s="426">
        <v>203229</v>
      </c>
      <c r="I4" s="426">
        <v>1238381.8237253251</v>
      </c>
      <c r="K4" s="150"/>
      <c r="L4" s="150"/>
      <c r="M4" s="150"/>
      <c r="N4" s="150"/>
      <c r="O4" s="150"/>
      <c r="P4" s="150"/>
      <c r="Q4" s="150"/>
      <c r="R4" s="150"/>
      <c r="S4" s="150"/>
      <c r="T4" s="150"/>
      <c r="U4" s="150"/>
    </row>
    <row r="5" spans="1:21" s="156" customFormat="1" ht="18" customHeight="1">
      <c r="A5" s="425" t="s">
        <v>557</v>
      </c>
      <c r="B5" s="640">
        <f>SUM(B6:B17)</f>
        <v>129879</v>
      </c>
      <c r="C5" s="640">
        <f t="shared" ref="C5:I5" si="0">SUM(C6:C17)</f>
        <v>204122.93797243602</v>
      </c>
      <c r="D5" s="640">
        <f t="shared" si="0"/>
        <v>83338</v>
      </c>
      <c r="E5" s="640">
        <f t="shared" si="0"/>
        <v>1113679.3234570823</v>
      </c>
      <c r="F5" s="640">
        <f t="shared" si="0"/>
        <v>0</v>
      </c>
      <c r="G5" s="640">
        <f t="shared" si="0"/>
        <v>0</v>
      </c>
      <c r="H5" s="640">
        <f t="shared" si="0"/>
        <v>213217</v>
      </c>
      <c r="I5" s="640">
        <f t="shared" si="0"/>
        <v>1317802.2614295182</v>
      </c>
      <c r="J5" s="253"/>
      <c r="K5" s="253"/>
      <c r="L5" s="253"/>
      <c r="M5" s="253"/>
      <c r="N5" s="253"/>
      <c r="O5" s="253"/>
      <c r="P5" s="253"/>
      <c r="Q5" s="150"/>
      <c r="R5" s="150"/>
      <c r="S5" s="150"/>
      <c r="T5" s="150"/>
      <c r="U5" s="150"/>
    </row>
    <row r="6" spans="1:21" s="150" customFormat="1" ht="18" customHeight="1">
      <c r="A6" s="300">
        <v>45017</v>
      </c>
      <c r="B6" s="301">
        <v>8799</v>
      </c>
      <c r="C6" s="301">
        <v>13742</v>
      </c>
      <c r="D6" s="301">
        <v>5708</v>
      </c>
      <c r="E6" s="301">
        <v>92636.52</v>
      </c>
      <c r="F6" s="302" t="s">
        <v>263</v>
      </c>
      <c r="G6" s="302" t="s">
        <v>263</v>
      </c>
      <c r="H6" s="303">
        <f t="shared" ref="H6:I15" si="1">D6+B6</f>
        <v>14507</v>
      </c>
      <c r="I6" s="303">
        <f t="shared" si="1"/>
        <v>106378.52</v>
      </c>
      <c r="J6" s="254"/>
      <c r="K6" s="254"/>
    </row>
    <row r="7" spans="1:21" s="150" customFormat="1" ht="18" customHeight="1">
      <c r="A7" s="300">
        <v>45047</v>
      </c>
      <c r="B7" s="301">
        <v>10601</v>
      </c>
      <c r="C7" s="301">
        <v>19637.817851616986</v>
      </c>
      <c r="D7" s="301">
        <v>6488</v>
      </c>
      <c r="E7" s="301">
        <v>106722.32</v>
      </c>
      <c r="F7" s="302" t="s">
        <v>263</v>
      </c>
      <c r="G7" s="302" t="s">
        <v>263</v>
      </c>
      <c r="H7" s="303">
        <f t="shared" si="1"/>
        <v>17089</v>
      </c>
      <c r="I7" s="303">
        <f t="shared" si="1"/>
        <v>126360.13785161699</v>
      </c>
    </row>
    <row r="8" spans="1:21" s="150" customFormat="1" ht="18" customHeight="1">
      <c r="A8" s="300">
        <v>45078</v>
      </c>
      <c r="B8" s="301">
        <v>10322</v>
      </c>
      <c r="C8" s="301">
        <v>18277.815750889997</v>
      </c>
      <c r="D8" s="301">
        <v>6693</v>
      </c>
      <c r="E8" s="301">
        <v>113165.98</v>
      </c>
      <c r="F8" s="302" t="s">
        <v>263</v>
      </c>
      <c r="G8" s="302" t="s">
        <v>263</v>
      </c>
      <c r="H8" s="303">
        <f t="shared" si="1"/>
        <v>17015</v>
      </c>
      <c r="I8" s="303">
        <f t="shared" si="1"/>
        <v>131443.79575088999</v>
      </c>
    </row>
    <row r="9" spans="1:21" s="150" customFormat="1" ht="18" customHeight="1">
      <c r="A9" s="300">
        <v>45108</v>
      </c>
      <c r="B9" s="301">
        <v>11428</v>
      </c>
      <c r="C9" s="301">
        <v>14954.268810285983</v>
      </c>
      <c r="D9" s="301">
        <v>6088</v>
      </c>
      <c r="E9" s="301">
        <v>90414.173457081997</v>
      </c>
      <c r="F9" s="302" t="s">
        <v>263</v>
      </c>
      <c r="G9" s="302" t="s">
        <v>263</v>
      </c>
      <c r="H9" s="303">
        <f t="shared" si="1"/>
        <v>17516</v>
      </c>
      <c r="I9" s="303">
        <f t="shared" si="1"/>
        <v>105368.44226736798</v>
      </c>
    </row>
    <row r="10" spans="1:21" s="150" customFormat="1" ht="18" customHeight="1">
      <c r="A10" s="300">
        <v>45139</v>
      </c>
      <c r="B10" s="301">
        <v>12089</v>
      </c>
      <c r="C10" s="301">
        <v>17141</v>
      </c>
      <c r="D10" s="301">
        <v>6443</v>
      </c>
      <c r="E10" s="301">
        <v>85765</v>
      </c>
      <c r="F10" s="302" t="s">
        <v>263</v>
      </c>
      <c r="G10" s="302" t="s">
        <v>263</v>
      </c>
      <c r="H10" s="303">
        <f t="shared" si="1"/>
        <v>18532</v>
      </c>
      <c r="I10" s="303">
        <f t="shared" si="1"/>
        <v>102906</v>
      </c>
    </row>
    <row r="11" spans="1:21" s="150" customFormat="1">
      <c r="A11" s="300">
        <v>45170</v>
      </c>
      <c r="B11" s="301">
        <v>9447</v>
      </c>
      <c r="C11" s="301">
        <v>16508.925731416995</v>
      </c>
      <c r="D11" s="301">
        <v>5719</v>
      </c>
      <c r="E11" s="301">
        <v>66388.11</v>
      </c>
      <c r="F11" s="302" t="s">
        <v>263</v>
      </c>
      <c r="G11" s="302" t="s">
        <v>263</v>
      </c>
      <c r="H11" s="303">
        <f t="shared" si="1"/>
        <v>15166</v>
      </c>
      <c r="I11" s="303">
        <f t="shared" si="1"/>
        <v>82897.035731416996</v>
      </c>
    </row>
    <row r="12" spans="1:21" s="150" customFormat="1">
      <c r="A12" s="300">
        <v>45200</v>
      </c>
      <c r="B12" s="301">
        <v>12061</v>
      </c>
      <c r="C12" s="301">
        <v>16080.565880280999</v>
      </c>
      <c r="D12" s="301">
        <v>6243</v>
      </c>
      <c r="E12" s="301">
        <v>74124.149999999994</v>
      </c>
      <c r="F12" s="302" t="s">
        <v>263</v>
      </c>
      <c r="G12" s="302" t="s">
        <v>263</v>
      </c>
      <c r="H12" s="303">
        <f t="shared" si="1"/>
        <v>18304</v>
      </c>
      <c r="I12" s="303">
        <f t="shared" si="1"/>
        <v>90204.715880281001</v>
      </c>
    </row>
    <row r="13" spans="1:21" s="150" customFormat="1">
      <c r="A13" s="300">
        <v>45231</v>
      </c>
      <c r="B13" s="301">
        <v>10461</v>
      </c>
      <c r="C13" s="301">
        <v>15845.354183748001</v>
      </c>
      <c r="D13" s="301">
        <v>5709</v>
      </c>
      <c r="E13" s="301">
        <v>77603.829999999987</v>
      </c>
      <c r="F13" s="302" t="s">
        <v>263</v>
      </c>
      <c r="G13" s="302" t="s">
        <v>263</v>
      </c>
      <c r="H13" s="303">
        <f t="shared" si="1"/>
        <v>16170</v>
      </c>
      <c r="I13" s="303">
        <f t="shared" si="1"/>
        <v>93449.184183747988</v>
      </c>
    </row>
    <row r="14" spans="1:21" s="150" customFormat="1">
      <c r="A14" s="300">
        <v>45261</v>
      </c>
      <c r="B14" s="301">
        <v>11801</v>
      </c>
      <c r="C14" s="301">
        <v>19601.061362738004</v>
      </c>
      <c r="D14" s="301">
        <v>6999</v>
      </c>
      <c r="E14" s="301">
        <v>94903.920000000027</v>
      </c>
      <c r="F14" s="302" t="s">
        <v>263</v>
      </c>
      <c r="G14" s="302" t="s">
        <v>263</v>
      </c>
      <c r="H14" s="303">
        <f t="shared" si="1"/>
        <v>18800</v>
      </c>
      <c r="I14" s="303">
        <f t="shared" si="1"/>
        <v>114504.98136273804</v>
      </c>
    </row>
    <row r="15" spans="1:21" s="150" customFormat="1">
      <c r="A15" s="300">
        <v>45292</v>
      </c>
      <c r="B15" s="301">
        <v>13892</v>
      </c>
      <c r="C15" s="301">
        <v>17338.392546114053</v>
      </c>
      <c r="D15" s="301">
        <v>7013</v>
      </c>
      <c r="E15" s="301">
        <v>95477.89</v>
      </c>
      <c r="F15" s="302" t="s">
        <v>263</v>
      </c>
      <c r="G15" s="302" t="s">
        <v>263</v>
      </c>
      <c r="H15" s="303">
        <f t="shared" si="1"/>
        <v>20905</v>
      </c>
      <c r="I15" s="303">
        <f t="shared" si="1"/>
        <v>112816.28254611406</v>
      </c>
    </row>
    <row r="16" spans="1:21" s="150" customFormat="1">
      <c r="A16" s="300">
        <v>45323</v>
      </c>
      <c r="B16" s="1186">
        <v>9196</v>
      </c>
      <c r="C16" s="1186">
        <v>16426.875855345002</v>
      </c>
      <c r="D16" s="1186">
        <v>7483</v>
      </c>
      <c r="E16" s="1186">
        <v>107295.43000000001</v>
      </c>
      <c r="F16" s="1170" t="s">
        <v>263</v>
      </c>
      <c r="G16" s="1170" t="s">
        <v>263</v>
      </c>
      <c r="H16" s="1162">
        <f t="shared" ref="H16:H17" si="2">D16+B16</f>
        <v>16679</v>
      </c>
      <c r="I16" s="1162">
        <f t="shared" ref="I16:I17" si="3">E16+C16</f>
        <v>123722.30585534501</v>
      </c>
    </row>
    <row r="17" spans="1:9" s="150" customFormat="1">
      <c r="A17" s="300">
        <v>45352</v>
      </c>
      <c r="B17" s="1186">
        <v>9782</v>
      </c>
      <c r="C17" s="1186">
        <v>18568.86</v>
      </c>
      <c r="D17" s="1186">
        <v>12752</v>
      </c>
      <c r="E17" s="1186">
        <v>109182</v>
      </c>
      <c r="F17" s="1170" t="s">
        <v>263</v>
      </c>
      <c r="G17" s="1170" t="s">
        <v>263</v>
      </c>
      <c r="H17" s="1162">
        <f t="shared" si="2"/>
        <v>22534</v>
      </c>
      <c r="I17" s="1162">
        <f t="shared" si="3"/>
        <v>127750.86</v>
      </c>
    </row>
    <row r="18" spans="1:9" s="150" customFormat="1">
      <c r="A18" s="219" t="s">
        <v>264</v>
      </c>
      <c r="B18" s="220"/>
      <c r="C18" s="220"/>
      <c r="D18" s="220"/>
      <c r="E18" s="220"/>
      <c r="F18" s="221"/>
      <c r="G18" s="221"/>
      <c r="H18" s="220"/>
      <c r="I18" s="222"/>
    </row>
    <row r="19" spans="1:9" s="150" customFormat="1">
      <c r="A19" s="1459" t="s">
        <v>194</v>
      </c>
      <c r="B19" s="1459"/>
    </row>
    <row r="20" spans="1:9">
      <c r="B20" s="166"/>
      <c r="C20" s="166"/>
      <c r="D20" s="166"/>
      <c r="E20" s="166"/>
      <c r="F20" s="166"/>
      <c r="G20" s="166"/>
      <c r="H20" s="166"/>
      <c r="I20" s="166"/>
    </row>
    <row r="21" spans="1:9">
      <c r="B21" s="165"/>
      <c r="C21" s="165"/>
      <c r="D21" s="165"/>
      <c r="E21" s="223"/>
      <c r="F21" s="165"/>
      <c r="G21" s="165"/>
      <c r="H21" s="165"/>
      <c r="I21" s="165"/>
    </row>
  </sheetData>
  <mergeCells count="6">
    <mergeCell ref="F2:G2"/>
    <mergeCell ref="H2:I2"/>
    <mergeCell ref="A19:B19"/>
    <mergeCell ref="A2:A3"/>
    <mergeCell ref="B2:C2"/>
    <mergeCell ref="D2:E2"/>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workbookViewId="0">
      <selection sqref="A1:M1"/>
    </sheetView>
  </sheetViews>
  <sheetFormatPr defaultColWidth="9.140625" defaultRowHeight="15"/>
  <cols>
    <col min="1" max="1" width="10.5703125" style="149" bestFit="1" customWidth="1"/>
    <col min="2" max="13" width="14.5703125" style="149" bestFit="1" customWidth="1"/>
    <col min="14" max="14" width="5.42578125" style="149" bestFit="1" customWidth="1"/>
    <col min="15" max="16384" width="9.140625" style="149"/>
  </cols>
  <sheetData>
    <row r="1" spans="1:26" ht="16.5" customHeight="1">
      <c r="A1" s="1472" t="s">
        <v>199</v>
      </c>
      <c r="B1" s="1472"/>
      <c r="C1" s="1472"/>
      <c r="D1" s="1472"/>
      <c r="E1" s="1472"/>
      <c r="F1" s="1472"/>
      <c r="G1" s="1472"/>
      <c r="H1" s="1472"/>
      <c r="I1" s="1472"/>
      <c r="J1" s="1472"/>
      <c r="K1" s="1472"/>
      <c r="L1" s="1472"/>
      <c r="M1" s="1472"/>
    </row>
    <row r="2" spans="1:26" s="150" customFormat="1" ht="18" customHeight="1">
      <c r="A2" s="1473" t="s">
        <v>200</v>
      </c>
      <c r="B2" s="1463" t="s">
        <v>201</v>
      </c>
      <c r="C2" s="1475"/>
      <c r="D2" s="1475"/>
      <c r="E2" s="1475"/>
      <c r="F2" s="1475"/>
      <c r="G2" s="1475"/>
      <c r="H2" s="1475"/>
      <c r="I2" s="1464"/>
      <c r="J2" s="1476" t="s">
        <v>202</v>
      </c>
      <c r="K2" s="1477"/>
      <c r="L2" s="1476" t="s">
        <v>97</v>
      </c>
      <c r="M2" s="1477"/>
    </row>
    <row r="3" spans="1:26" s="150" customFormat="1" ht="18" customHeight="1">
      <c r="A3" s="1474"/>
      <c r="B3" s="1463" t="s">
        <v>203</v>
      </c>
      <c r="C3" s="1464"/>
      <c r="D3" s="1463" t="s">
        <v>204</v>
      </c>
      <c r="E3" s="1464"/>
      <c r="F3" s="1463" t="s">
        <v>205</v>
      </c>
      <c r="G3" s="1464"/>
      <c r="H3" s="1463" t="s">
        <v>206</v>
      </c>
      <c r="I3" s="1464"/>
      <c r="J3" s="1478"/>
      <c r="K3" s="1479"/>
      <c r="L3" s="1478"/>
      <c r="M3" s="1479"/>
    </row>
    <row r="4" spans="1:26" s="150" customFormat="1" ht="27" customHeight="1">
      <c r="A4" s="152" t="s">
        <v>207</v>
      </c>
      <c r="B4" s="151" t="s">
        <v>144</v>
      </c>
      <c r="C4" s="151" t="s">
        <v>145</v>
      </c>
      <c r="D4" s="151" t="s">
        <v>144</v>
      </c>
      <c r="E4" s="151" t="s">
        <v>145</v>
      </c>
      <c r="F4" s="151" t="s">
        <v>144</v>
      </c>
      <c r="G4" s="151" t="s">
        <v>145</v>
      </c>
      <c r="H4" s="151" t="s">
        <v>144</v>
      </c>
      <c r="I4" s="151" t="s">
        <v>145</v>
      </c>
      <c r="J4" s="151" t="s">
        <v>144</v>
      </c>
      <c r="K4" s="151" t="s">
        <v>145</v>
      </c>
      <c r="L4" s="151" t="s">
        <v>144</v>
      </c>
      <c r="M4" s="151" t="s">
        <v>145</v>
      </c>
    </row>
    <row r="5" spans="1:26" s="156" customFormat="1" ht="18" customHeight="1">
      <c r="A5" s="152" t="s">
        <v>72</v>
      </c>
      <c r="B5" s="154">
        <v>266</v>
      </c>
      <c r="C5" s="168">
        <v>2019875.8160000001</v>
      </c>
      <c r="D5" s="154">
        <v>409</v>
      </c>
      <c r="E5" s="168">
        <v>372534.52</v>
      </c>
      <c r="F5" s="154">
        <v>372</v>
      </c>
      <c r="G5" s="154">
        <v>61654.900000000009</v>
      </c>
      <c r="H5" s="154">
        <v>200</v>
      </c>
      <c r="I5" s="154">
        <v>18194.870000000003</v>
      </c>
      <c r="J5" s="154">
        <v>72</v>
      </c>
      <c r="K5" s="154">
        <v>17535.12</v>
      </c>
      <c r="L5" s="169">
        <v>1319</v>
      </c>
      <c r="M5" s="168">
        <v>2489794.716</v>
      </c>
    </row>
    <row r="6" spans="1:26" s="173" customFormat="1" ht="18" customHeight="1">
      <c r="A6" s="170" t="s">
        <v>73</v>
      </c>
      <c r="B6" s="171">
        <f>SUM(B7:B10)</f>
        <v>127</v>
      </c>
      <c r="C6" s="171">
        <f t="shared" ref="C6:M6" si="0">SUM(C7:C10)</f>
        <v>1269289.92</v>
      </c>
      <c r="D6" s="171">
        <f t="shared" si="0"/>
        <v>165</v>
      </c>
      <c r="E6" s="171">
        <f t="shared" si="0"/>
        <v>153963.38</v>
      </c>
      <c r="F6" s="171">
        <f t="shared" si="0"/>
        <v>129</v>
      </c>
      <c r="G6" s="171">
        <f t="shared" si="0"/>
        <v>20557.36</v>
      </c>
      <c r="H6" s="171">
        <f t="shared" si="0"/>
        <v>62</v>
      </c>
      <c r="I6" s="171">
        <f t="shared" si="0"/>
        <v>20601.649999999998</v>
      </c>
      <c r="J6" s="171">
        <f t="shared" si="0"/>
        <v>19</v>
      </c>
      <c r="K6" s="171">
        <f t="shared" si="0"/>
        <v>5873</v>
      </c>
      <c r="L6" s="171">
        <f t="shared" si="0"/>
        <v>502</v>
      </c>
      <c r="M6" s="171">
        <f t="shared" si="0"/>
        <v>1470285.31</v>
      </c>
      <c r="N6" s="172"/>
      <c r="O6" s="172"/>
      <c r="P6" s="172"/>
      <c r="Q6" s="172"/>
      <c r="R6" s="172"/>
      <c r="S6" s="172"/>
      <c r="T6" s="172"/>
      <c r="U6" s="172"/>
      <c r="V6" s="172"/>
      <c r="W6" s="172"/>
      <c r="X6" s="172"/>
      <c r="Y6" s="172"/>
      <c r="Z6" s="172"/>
    </row>
    <row r="7" spans="1:26" s="150" customFormat="1" ht="18" customHeight="1">
      <c r="A7" s="159" t="s">
        <v>126</v>
      </c>
      <c r="B7" s="161">
        <v>16</v>
      </c>
      <c r="C7" s="162">
        <v>96343.84</v>
      </c>
      <c r="D7" s="161">
        <v>21</v>
      </c>
      <c r="E7" s="161">
        <v>8364.25</v>
      </c>
      <c r="F7" s="161">
        <v>25</v>
      </c>
      <c r="G7" s="161">
        <v>920.49</v>
      </c>
      <c r="H7" s="161">
        <v>10</v>
      </c>
      <c r="I7" s="161">
        <v>1702.58</v>
      </c>
      <c r="J7" s="161">
        <v>3</v>
      </c>
      <c r="K7" s="161">
        <v>554</v>
      </c>
      <c r="L7" s="161">
        <v>75</v>
      </c>
      <c r="M7" s="162">
        <v>107885.16</v>
      </c>
      <c r="N7" s="164"/>
      <c r="O7" s="164"/>
    </row>
    <row r="8" spans="1:26" s="150" customFormat="1" ht="18" customHeight="1">
      <c r="A8" s="159" t="s">
        <v>127</v>
      </c>
      <c r="B8" s="161">
        <v>29</v>
      </c>
      <c r="C8" s="162">
        <v>188112.1</v>
      </c>
      <c r="D8" s="161">
        <v>44</v>
      </c>
      <c r="E8" s="161">
        <v>27924.79</v>
      </c>
      <c r="F8" s="161">
        <v>20</v>
      </c>
      <c r="G8" s="161">
        <v>2802.42</v>
      </c>
      <c r="H8" s="161">
        <v>24</v>
      </c>
      <c r="I8" s="161">
        <v>1864.4499999999998</v>
      </c>
      <c r="J8" s="161">
        <v>10</v>
      </c>
      <c r="K8" s="161">
        <v>4900</v>
      </c>
      <c r="L8" s="161">
        <v>127</v>
      </c>
      <c r="M8" s="162">
        <v>225603.76</v>
      </c>
      <c r="N8" s="164"/>
      <c r="O8" s="164"/>
    </row>
    <row r="9" spans="1:26" s="150" customFormat="1" ht="18" customHeight="1">
      <c r="A9" s="159" t="s">
        <v>208</v>
      </c>
      <c r="B9" s="162">
        <v>40</v>
      </c>
      <c r="C9" s="162">
        <v>292428.78000000003</v>
      </c>
      <c r="D9" s="162">
        <v>64</v>
      </c>
      <c r="E9" s="162">
        <v>71403.790000000008</v>
      </c>
      <c r="F9" s="162">
        <v>50</v>
      </c>
      <c r="G9" s="162">
        <v>9645.9500000000007</v>
      </c>
      <c r="H9" s="162">
        <v>19</v>
      </c>
      <c r="I9" s="162">
        <v>16207.8</v>
      </c>
      <c r="J9" s="162">
        <v>2</v>
      </c>
      <c r="K9" s="162">
        <v>275</v>
      </c>
      <c r="L9" s="162">
        <v>175</v>
      </c>
      <c r="M9" s="162">
        <v>389961.32</v>
      </c>
      <c r="N9" s="164"/>
      <c r="O9" s="164"/>
    </row>
    <row r="10" spans="1:26" s="150" customFormat="1" ht="18" customHeight="1">
      <c r="A10" s="159" t="s">
        <v>209</v>
      </c>
      <c r="B10" s="162">
        <v>42</v>
      </c>
      <c r="C10" s="162">
        <v>692405.2</v>
      </c>
      <c r="D10" s="162">
        <v>36</v>
      </c>
      <c r="E10" s="162">
        <v>46270.55</v>
      </c>
      <c r="F10" s="162">
        <v>34</v>
      </c>
      <c r="G10" s="162">
        <v>7188.5</v>
      </c>
      <c r="H10" s="162">
        <v>9</v>
      </c>
      <c r="I10" s="162">
        <v>826.81999999999994</v>
      </c>
      <c r="J10" s="162">
        <v>4</v>
      </c>
      <c r="K10" s="162">
        <v>144</v>
      </c>
      <c r="L10" s="162">
        <v>125</v>
      </c>
      <c r="M10" s="162">
        <v>746835.07</v>
      </c>
      <c r="N10" s="164"/>
      <c r="O10" s="164"/>
    </row>
    <row r="11" spans="1:26" s="150" customFormat="1" ht="15" customHeight="1">
      <c r="A11" s="1459" t="s">
        <v>132</v>
      </c>
      <c r="B11" s="1459"/>
      <c r="C11" s="1459"/>
      <c r="D11" s="1459"/>
      <c r="E11" s="1459"/>
      <c r="F11" s="1459"/>
      <c r="G11" s="1459"/>
      <c r="H11" s="1459"/>
      <c r="I11" s="1459"/>
      <c r="J11" s="1459"/>
      <c r="K11" s="1459"/>
    </row>
    <row r="12" spans="1:26" s="150" customFormat="1" ht="15" customHeight="1">
      <c r="A12" s="174" t="s">
        <v>210</v>
      </c>
      <c r="B12" s="174"/>
      <c r="C12" s="174"/>
      <c r="D12" s="174"/>
      <c r="E12" s="174"/>
      <c r="F12" s="174"/>
      <c r="G12" s="174"/>
      <c r="H12" s="174"/>
      <c r="I12" s="174"/>
      <c r="J12" s="174"/>
      <c r="K12" s="174"/>
    </row>
    <row r="13" spans="1:26" s="150" customFormat="1" ht="13.5" customHeight="1">
      <c r="A13" s="1459" t="s">
        <v>211</v>
      </c>
      <c r="B13" s="1459"/>
      <c r="C13" s="1459"/>
      <c r="D13" s="1459"/>
      <c r="E13" s="1459"/>
      <c r="F13" s="1459"/>
    </row>
    <row r="14" spans="1:26">
      <c r="B14" s="165"/>
      <c r="C14" s="165"/>
      <c r="D14" s="165"/>
      <c r="E14" s="165"/>
      <c r="F14" s="165"/>
      <c r="G14" s="165"/>
      <c r="H14" s="165"/>
      <c r="I14" s="165"/>
      <c r="J14" s="165"/>
      <c r="K14" s="165"/>
      <c r="L14" s="165"/>
      <c r="M14" s="165"/>
    </row>
    <row r="15" spans="1:26">
      <c r="L15" s="165"/>
      <c r="M15" s="165"/>
    </row>
    <row r="23" spans="3:13">
      <c r="C23" s="175"/>
      <c r="D23" s="175"/>
      <c r="E23" s="175"/>
      <c r="F23" s="175"/>
      <c r="G23" s="175"/>
      <c r="H23" s="175"/>
      <c r="I23" s="175"/>
      <c r="J23" s="175"/>
      <c r="K23" s="175"/>
      <c r="L23" s="175"/>
      <c r="M23" s="175"/>
    </row>
  </sheetData>
  <mergeCells count="11">
    <mergeCell ref="A11:K11"/>
    <mergeCell ref="A13:F13"/>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scale="6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zoomScaleNormal="100" workbookViewId="0">
      <selection sqref="A1:K1"/>
    </sheetView>
  </sheetViews>
  <sheetFormatPr defaultColWidth="9.140625" defaultRowHeight="15"/>
  <cols>
    <col min="1" max="11" width="14.5703125" style="149" bestFit="1" customWidth="1"/>
    <col min="12" max="12" width="5.42578125" style="149" bestFit="1" customWidth="1"/>
    <col min="13" max="16384" width="9.140625" style="149"/>
  </cols>
  <sheetData>
    <row r="1" spans="1:21" ht="19.5" customHeight="1">
      <c r="A1" s="1472" t="s">
        <v>212</v>
      </c>
      <c r="B1" s="1472"/>
      <c r="C1" s="1472"/>
      <c r="D1" s="1472"/>
      <c r="E1" s="1472"/>
      <c r="F1" s="1472"/>
      <c r="G1" s="1472"/>
      <c r="H1" s="1472"/>
      <c r="I1" s="1472"/>
      <c r="J1" s="1472"/>
      <c r="K1" s="1472"/>
    </row>
    <row r="2" spans="1:21" s="150" customFormat="1" ht="18" customHeight="1">
      <c r="A2" s="176" t="s">
        <v>200</v>
      </c>
      <c r="B2" s="1480" t="s">
        <v>213</v>
      </c>
      <c r="C2" s="1481"/>
      <c r="D2" s="1480" t="s">
        <v>214</v>
      </c>
      <c r="E2" s="1481"/>
      <c r="F2" s="1480" t="s">
        <v>215</v>
      </c>
      <c r="G2" s="1481"/>
      <c r="H2" s="1463" t="s">
        <v>216</v>
      </c>
      <c r="I2" s="1464"/>
      <c r="J2" s="1480" t="s">
        <v>217</v>
      </c>
      <c r="K2" s="1481"/>
    </row>
    <row r="3" spans="1:21" s="150" customFormat="1" ht="27" customHeight="1">
      <c r="A3" s="152" t="s">
        <v>207</v>
      </c>
      <c r="B3" s="151" t="s">
        <v>144</v>
      </c>
      <c r="C3" s="151" t="s">
        <v>145</v>
      </c>
      <c r="D3" s="151" t="s">
        <v>144</v>
      </c>
      <c r="E3" s="151" t="s">
        <v>145</v>
      </c>
      <c r="F3" s="151" t="s">
        <v>144</v>
      </c>
      <c r="G3" s="151" t="s">
        <v>145</v>
      </c>
      <c r="H3" s="151" t="s">
        <v>144</v>
      </c>
      <c r="I3" s="151" t="s">
        <v>145</v>
      </c>
      <c r="J3" s="151" t="s">
        <v>144</v>
      </c>
      <c r="K3" s="151" t="s">
        <v>145</v>
      </c>
    </row>
    <row r="4" spans="1:21" s="156" customFormat="1" ht="18" customHeight="1">
      <c r="A4" s="152" t="s">
        <v>72</v>
      </c>
      <c r="B4" s="154">
        <v>460</v>
      </c>
      <c r="C4" s="168">
        <v>269687.23</v>
      </c>
      <c r="D4" s="177">
        <v>251</v>
      </c>
      <c r="E4" s="169">
        <v>107880.65</v>
      </c>
      <c r="F4" s="154">
        <v>7153</v>
      </c>
      <c r="G4" s="178">
        <v>18110492.603</v>
      </c>
      <c r="H4" s="154">
        <v>135</v>
      </c>
      <c r="I4" s="169">
        <v>34838.31</v>
      </c>
      <c r="J4" s="154">
        <v>1041</v>
      </c>
      <c r="K4" s="168">
        <v>454662.93260000006</v>
      </c>
    </row>
    <row r="5" spans="1:21" s="156" customFormat="1" ht="18" customHeight="1">
      <c r="A5" s="170" t="s">
        <v>73</v>
      </c>
      <c r="B5" s="171">
        <f>SUM(B6:B9)</f>
        <v>266</v>
      </c>
      <c r="C5" s="171">
        <f t="shared" ref="C5:J5" si="0">SUM(C6:C9)</f>
        <v>120177.50999999998</v>
      </c>
      <c r="D5" s="171">
        <f t="shared" si="0"/>
        <v>70</v>
      </c>
      <c r="E5" s="171">
        <f t="shared" si="0"/>
        <v>24472.11</v>
      </c>
      <c r="F5" s="171">
        <f t="shared" si="0"/>
        <v>2671</v>
      </c>
      <c r="G5" s="171">
        <f t="shared" si="0"/>
        <v>8792511.5950000007</v>
      </c>
      <c r="H5" s="171">
        <f t="shared" si="0"/>
        <v>58</v>
      </c>
      <c r="I5" s="171">
        <f t="shared" si="0"/>
        <v>18517.46</v>
      </c>
      <c r="J5" s="171">
        <f t="shared" si="0"/>
        <v>465</v>
      </c>
      <c r="K5" s="171">
        <v>846860.17500000005</v>
      </c>
      <c r="L5" s="158"/>
      <c r="M5" s="158"/>
      <c r="N5" s="158"/>
      <c r="O5" s="158"/>
      <c r="P5" s="158"/>
      <c r="Q5" s="158"/>
      <c r="R5" s="158"/>
      <c r="S5" s="158"/>
      <c r="T5" s="158"/>
      <c r="U5" s="158"/>
    </row>
    <row r="6" spans="1:21" s="150" customFormat="1" ht="18" customHeight="1">
      <c r="A6" s="159" t="s">
        <v>126</v>
      </c>
      <c r="B6" s="179">
        <v>17</v>
      </c>
      <c r="C6" s="179">
        <v>6525.88</v>
      </c>
      <c r="D6" s="180">
        <v>16</v>
      </c>
      <c r="E6" s="179">
        <v>4839.68</v>
      </c>
      <c r="F6" s="179">
        <v>563</v>
      </c>
      <c r="G6" s="181">
        <v>1938191.2200000002</v>
      </c>
      <c r="H6" s="179">
        <v>36</v>
      </c>
      <c r="I6" s="179">
        <v>13100</v>
      </c>
      <c r="J6" s="179">
        <v>77</v>
      </c>
      <c r="K6" s="162">
        <v>48942.77</v>
      </c>
    </row>
    <row r="7" spans="1:21" s="150" customFormat="1" ht="18" customHeight="1">
      <c r="A7" s="159" t="s">
        <v>127</v>
      </c>
      <c r="B7" s="179">
        <v>101</v>
      </c>
      <c r="C7" s="179">
        <v>67452.919999999984</v>
      </c>
      <c r="D7" s="180">
        <v>21</v>
      </c>
      <c r="E7" s="179">
        <v>8500.23</v>
      </c>
      <c r="F7" s="179">
        <v>584</v>
      </c>
      <c r="G7" s="181">
        <v>2215716.111</v>
      </c>
      <c r="H7" s="179">
        <v>12</v>
      </c>
      <c r="I7" s="179">
        <v>2298</v>
      </c>
      <c r="J7" s="179">
        <v>96</v>
      </c>
      <c r="K7" s="162">
        <v>41223.199999999997</v>
      </c>
    </row>
    <row r="8" spans="1:21" s="150" customFormat="1" ht="18" customHeight="1">
      <c r="A8" s="159" t="s">
        <v>208</v>
      </c>
      <c r="B8" s="182">
        <v>113</v>
      </c>
      <c r="C8" s="182">
        <v>30889.09</v>
      </c>
      <c r="D8" s="183">
        <v>12</v>
      </c>
      <c r="E8" s="182">
        <v>3333</v>
      </c>
      <c r="F8" s="182">
        <v>878</v>
      </c>
      <c r="G8" s="184">
        <v>2381727.5290000001</v>
      </c>
      <c r="H8" s="182">
        <v>3</v>
      </c>
      <c r="I8" s="182">
        <v>850</v>
      </c>
      <c r="J8" s="182">
        <v>150</v>
      </c>
      <c r="K8" s="162">
        <v>65287.715000000004</v>
      </c>
    </row>
    <row r="9" spans="1:21" s="150" customFormat="1" ht="18" customHeight="1">
      <c r="A9" s="159" t="s">
        <v>209</v>
      </c>
      <c r="B9" s="182">
        <v>35</v>
      </c>
      <c r="C9" s="182">
        <v>15309.619999999999</v>
      </c>
      <c r="D9" s="183">
        <v>21</v>
      </c>
      <c r="E9" s="182">
        <v>7799.2</v>
      </c>
      <c r="F9" s="182">
        <v>646</v>
      </c>
      <c r="G9" s="184">
        <v>2256876.7349999999</v>
      </c>
      <c r="H9" s="182">
        <v>7</v>
      </c>
      <c r="I9" s="182">
        <v>2269.46</v>
      </c>
      <c r="J9" s="182">
        <v>142</v>
      </c>
      <c r="K9" s="162" t="s">
        <v>1175</v>
      </c>
    </row>
    <row r="10" spans="1:21" s="150" customFormat="1" ht="18" customHeight="1">
      <c r="A10" s="1459" t="s">
        <v>218</v>
      </c>
      <c r="B10" s="1459"/>
      <c r="C10" s="1459"/>
      <c r="D10" s="1459"/>
      <c r="E10" s="1459"/>
      <c r="F10" s="1459"/>
      <c r="G10" s="1459"/>
      <c r="H10" s="1459"/>
      <c r="I10" s="1459"/>
      <c r="J10" s="1459"/>
      <c r="K10" s="1459"/>
    </row>
    <row r="11" spans="1:21" s="150" customFormat="1" ht="18" customHeight="1">
      <c r="A11" s="174" t="s">
        <v>210</v>
      </c>
      <c r="B11" s="174"/>
      <c r="C11" s="174"/>
      <c r="D11" s="174"/>
      <c r="E11" s="174"/>
      <c r="F11" s="174"/>
      <c r="G11" s="174"/>
      <c r="H11" s="174"/>
      <c r="I11" s="174"/>
      <c r="J11" s="174"/>
      <c r="K11" s="174"/>
    </row>
    <row r="12" spans="1:21" s="150" customFormat="1" ht="18" customHeight="1">
      <c r="A12" s="242" t="s">
        <v>1176</v>
      </c>
      <c r="B12" s="285"/>
      <c r="C12" s="285"/>
      <c r="D12" s="285"/>
      <c r="E12" s="285"/>
      <c r="F12" s="285"/>
      <c r="G12" s="285"/>
      <c r="H12" s="285"/>
      <c r="I12" s="285"/>
      <c r="J12" s="285"/>
      <c r="K12" s="285"/>
    </row>
    <row r="13" spans="1:21" s="150" customFormat="1" ht="19.5" customHeight="1">
      <c r="A13" s="1459" t="s">
        <v>211</v>
      </c>
      <c r="B13" s="1459"/>
      <c r="C13" s="1459"/>
      <c r="D13" s="1459"/>
      <c r="E13" s="1459"/>
      <c r="F13" s="1459"/>
      <c r="G13" s="1459"/>
      <c r="H13" s="1459"/>
      <c r="I13" s="1459"/>
      <c r="J13" s="1459"/>
      <c r="K13" s="1459"/>
    </row>
    <row r="14" spans="1:21">
      <c r="B14" s="165"/>
      <c r="C14" s="165"/>
      <c r="D14" s="165"/>
      <c r="E14" s="165"/>
      <c r="F14" s="165"/>
      <c r="G14" s="165"/>
      <c r="H14" s="165"/>
      <c r="I14" s="165"/>
      <c r="J14" s="165"/>
      <c r="K14" s="165"/>
    </row>
  </sheetData>
  <mergeCells count="8">
    <mergeCell ref="A10:K10"/>
    <mergeCell ref="A13:K13"/>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B3" sqref="B3"/>
    </sheetView>
  </sheetViews>
  <sheetFormatPr defaultColWidth="9.140625" defaultRowHeight="15"/>
  <cols>
    <col min="1" max="1" width="17.5703125" style="149" customWidth="1"/>
    <col min="2" max="4" width="14.5703125" style="149" bestFit="1" customWidth="1"/>
    <col min="5" max="5" width="13.5703125" style="149" customWidth="1"/>
    <col min="6" max="6" width="6.85546875" style="149" customWidth="1"/>
    <col min="7" max="16384" width="9.140625" style="149"/>
  </cols>
  <sheetData>
    <row r="1" spans="1:5" ht="16.5" customHeight="1">
      <c r="A1" s="517" t="s">
        <v>265</v>
      </c>
      <c r="B1" s="515"/>
      <c r="C1" s="515"/>
      <c r="D1" s="515"/>
      <c r="E1" s="515"/>
    </row>
    <row r="2" spans="1:5" s="150" customFormat="1" ht="18" customHeight="1">
      <c r="A2" s="530" t="s">
        <v>266</v>
      </c>
      <c r="B2" s="685" t="s">
        <v>72</v>
      </c>
      <c r="C2" s="685" t="s">
        <v>557</v>
      </c>
      <c r="D2" s="685" t="s">
        <v>1356</v>
      </c>
    </row>
    <row r="3" spans="1:5" s="150" customFormat="1" ht="18" customHeight="1">
      <c r="A3" s="530" t="s">
        <v>74</v>
      </c>
      <c r="B3" s="677">
        <v>1028864.8099999998</v>
      </c>
      <c r="C3" s="1222">
        <v>1629038.3499999999</v>
      </c>
      <c r="D3" s="1222">
        <v>172359.21000000002</v>
      </c>
      <c r="E3" s="224"/>
    </row>
    <row r="4" spans="1:5" s="150" customFormat="1" ht="18" customHeight="1">
      <c r="A4" s="530" t="s">
        <v>76</v>
      </c>
      <c r="B4" s="677">
        <v>44.482059975000006</v>
      </c>
      <c r="C4" s="1008">
        <v>29.338079719999996</v>
      </c>
      <c r="D4" s="1008">
        <v>2.3914633300000001</v>
      </c>
    </row>
    <row r="5" spans="1:5" s="150" customFormat="1" ht="18" customHeight="1">
      <c r="A5" s="530" t="s">
        <v>75</v>
      </c>
      <c r="B5" s="677">
        <v>13305073.380000001</v>
      </c>
      <c r="C5" s="677">
        <v>20103439.399999999</v>
      </c>
      <c r="D5" s="1222">
        <v>1857038.97</v>
      </c>
    </row>
    <row r="6" spans="1:5" s="150" customFormat="1">
      <c r="A6" s="516"/>
      <c r="B6" s="220"/>
      <c r="C6" s="220"/>
      <c r="D6" s="220"/>
    </row>
    <row r="7" spans="1:5" s="150" customFormat="1">
      <c r="A7" s="1459" t="s">
        <v>1301</v>
      </c>
      <c r="B7" s="1459"/>
      <c r="C7" s="1459"/>
      <c r="D7" s="1459"/>
    </row>
    <row r="8" spans="1:5" s="150" customFormat="1">
      <c r="A8" s="225" t="s">
        <v>267</v>
      </c>
      <c r="B8" s="514"/>
      <c r="C8" s="514"/>
      <c r="D8" s="514"/>
    </row>
    <row r="9" spans="1:5" s="150" customFormat="1">
      <c r="A9" s="514" t="s">
        <v>194</v>
      </c>
      <c r="B9" s="514"/>
      <c r="C9" s="514"/>
      <c r="D9" s="514"/>
    </row>
    <row r="10" spans="1:5" ht="28.35" customHeight="1"/>
  </sheetData>
  <mergeCells count="1">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heetViews>
  <sheetFormatPr defaultColWidth="9.140625" defaultRowHeight="15"/>
  <cols>
    <col min="1" max="12" width="14.5703125" style="149" bestFit="1" customWidth="1"/>
    <col min="13" max="13" width="14" style="149" bestFit="1" customWidth="1"/>
    <col min="14" max="16" width="14.5703125" style="149" bestFit="1" customWidth="1"/>
    <col min="17" max="17" width="13" style="149" customWidth="1"/>
    <col min="18" max="16384" width="9.140625" style="149"/>
  </cols>
  <sheetData>
    <row r="1" spans="1:16" ht="18.75" customHeight="1">
      <c r="A1" s="532" t="s">
        <v>268</v>
      </c>
      <c r="B1" s="532"/>
      <c r="C1" s="532"/>
      <c r="D1" s="532"/>
      <c r="E1" s="532"/>
      <c r="F1" s="532"/>
      <c r="G1" s="532"/>
      <c r="H1" s="532"/>
      <c r="I1" s="532"/>
      <c r="J1" s="532"/>
      <c r="K1" s="532"/>
      <c r="L1" s="532"/>
      <c r="M1" s="532"/>
      <c r="N1" s="532"/>
      <c r="O1" s="532"/>
      <c r="P1" s="532"/>
    </row>
    <row r="2" spans="1:16" s="150" customFormat="1" ht="18" customHeight="1">
      <c r="A2" s="1482" t="s">
        <v>117</v>
      </c>
      <c r="B2" s="1487" t="s">
        <v>269</v>
      </c>
      <c r="C2" s="1487" t="s">
        <v>270</v>
      </c>
      <c r="D2" s="1487" t="s">
        <v>271</v>
      </c>
      <c r="E2" s="1482" t="s">
        <v>272</v>
      </c>
      <c r="F2" s="1482" t="s">
        <v>273</v>
      </c>
      <c r="G2" s="1482" t="s">
        <v>274</v>
      </c>
      <c r="H2" s="1482" t="s">
        <v>275</v>
      </c>
      <c r="I2" s="1482" t="s">
        <v>276</v>
      </c>
      <c r="J2" s="1482" t="s">
        <v>277</v>
      </c>
      <c r="K2" s="1482" t="s">
        <v>278</v>
      </c>
      <c r="L2" s="1482" t="s">
        <v>279</v>
      </c>
      <c r="M2" s="1482" t="s">
        <v>280</v>
      </c>
      <c r="N2" s="1484" t="s">
        <v>281</v>
      </c>
      <c r="O2" s="1485"/>
      <c r="P2" s="1486"/>
    </row>
    <row r="3" spans="1:16" s="150" customFormat="1" ht="21.75" customHeight="1">
      <c r="A3" s="1483"/>
      <c r="B3" s="1488"/>
      <c r="C3" s="1488"/>
      <c r="D3" s="1488"/>
      <c r="E3" s="1483"/>
      <c r="F3" s="1483"/>
      <c r="G3" s="1483"/>
      <c r="H3" s="1483"/>
      <c r="I3" s="1483"/>
      <c r="J3" s="1483"/>
      <c r="K3" s="1483"/>
      <c r="L3" s="1483"/>
      <c r="M3" s="1483"/>
      <c r="N3" s="533" t="s">
        <v>282</v>
      </c>
      <c r="O3" s="533" t="s">
        <v>283</v>
      </c>
      <c r="P3" s="533" t="s">
        <v>284</v>
      </c>
    </row>
    <row r="4" spans="1:16" s="156" customFormat="1" ht="18" customHeight="1">
      <c r="A4" s="530" t="s">
        <v>72</v>
      </c>
      <c r="B4" s="534">
        <v>5433</v>
      </c>
      <c r="C4" s="534">
        <v>28</v>
      </c>
      <c r="D4" s="534">
        <v>4159</v>
      </c>
      <c r="E4" s="535">
        <v>249</v>
      </c>
      <c r="F4" s="534">
        <v>6722.5</v>
      </c>
      <c r="G4" s="536">
        <v>1355202.28</v>
      </c>
      <c r="H4" s="536">
        <v>1028864.81</v>
      </c>
      <c r="I4" s="534">
        <v>4131.9871887549998</v>
      </c>
      <c r="J4" s="534">
        <v>15304.794496095001</v>
      </c>
      <c r="K4" s="536">
        <v>1355202.28</v>
      </c>
      <c r="L4" s="536">
        <v>1028864.71</v>
      </c>
      <c r="M4" s="537">
        <v>25819896</v>
      </c>
      <c r="N4" s="534">
        <v>63583.07</v>
      </c>
      <c r="O4" s="534">
        <v>50921.22</v>
      </c>
      <c r="P4" s="534">
        <v>58991.519999999997</v>
      </c>
    </row>
    <row r="5" spans="1:16" s="156" customFormat="1" ht="18" customHeight="1">
      <c r="A5" s="538" t="s">
        <v>557</v>
      </c>
      <c r="B5" s="539">
        <f>INDEX(B6:B17,COUNT(B6:B17))</f>
        <v>5252</v>
      </c>
      <c r="C5" s="539">
        <f>INDEX(C6:C17,COUNT(C6:C17))</f>
        <v>25</v>
      </c>
      <c r="D5" s="652">
        <v>4295</v>
      </c>
      <c r="E5" s="539">
        <f>SUM(E6:E17)</f>
        <v>246</v>
      </c>
      <c r="F5" s="539">
        <f>SUM(F6:F17)</f>
        <v>8263.4500000000007</v>
      </c>
      <c r="G5" s="539">
        <f>SUM(G6:G17)</f>
        <v>2120712.34</v>
      </c>
      <c r="H5" s="539">
        <f>SUM(H6:H17)</f>
        <v>1629038.3499999999</v>
      </c>
      <c r="I5" s="540">
        <f>H5/E5</f>
        <v>6622.1071138211373</v>
      </c>
      <c r="J5" s="539">
        <f>H5/F5*100</f>
        <v>19713.77995873394</v>
      </c>
      <c r="K5" s="539">
        <f>SUM(K6:K17)</f>
        <v>2120712.34</v>
      </c>
      <c r="L5" s="539">
        <f>SUM(L6:L17)</f>
        <v>1629038.25</v>
      </c>
      <c r="M5" s="539">
        <f>INDEX(M6:M17,COUNT(M6:M17))</f>
        <v>38697099.770000003</v>
      </c>
      <c r="N5" s="539">
        <f>MAX(N6:N17)</f>
        <v>74245.17</v>
      </c>
      <c r="O5" s="539">
        <f>MIN(O6:O17)</f>
        <v>58793.08</v>
      </c>
      <c r="P5" s="539">
        <f>INDEX(P6:P17,COUNT(P6:P17))</f>
        <v>73651.350000000006</v>
      </c>
    </row>
    <row r="6" spans="1:16" s="150" customFormat="1" ht="18" customHeight="1">
      <c r="A6" s="300">
        <v>45017</v>
      </c>
      <c r="B6" s="360">
        <v>5446</v>
      </c>
      <c r="C6" s="360">
        <v>28</v>
      </c>
      <c r="D6" s="360">
        <v>3943</v>
      </c>
      <c r="E6" s="361">
        <v>17</v>
      </c>
      <c r="F6" s="360">
        <v>347.17000000000007</v>
      </c>
      <c r="G6" s="360">
        <v>78992.62</v>
      </c>
      <c r="H6" s="360">
        <v>51595.100000000013</v>
      </c>
      <c r="I6" s="360">
        <v>3035.0058823529421</v>
      </c>
      <c r="J6" s="360">
        <v>14861.623988247831</v>
      </c>
      <c r="K6" s="360">
        <v>78992.62</v>
      </c>
      <c r="L6" s="360">
        <v>51595.100000000013</v>
      </c>
      <c r="M6" s="362">
        <v>27182858.920000002</v>
      </c>
      <c r="N6" s="360">
        <v>61209.46</v>
      </c>
      <c r="O6" s="360">
        <v>58793.08</v>
      </c>
      <c r="P6" s="360">
        <v>61112.44</v>
      </c>
    </row>
    <row r="7" spans="1:16" s="150" customFormat="1" ht="18" customHeight="1">
      <c r="A7" s="300">
        <v>45047</v>
      </c>
      <c r="B7" s="360">
        <v>5454</v>
      </c>
      <c r="C7" s="360">
        <v>28</v>
      </c>
      <c r="D7" s="360">
        <v>3990</v>
      </c>
      <c r="E7" s="361">
        <v>22</v>
      </c>
      <c r="F7" s="360">
        <v>500</v>
      </c>
      <c r="G7" s="360">
        <v>108931.24999999999</v>
      </c>
      <c r="H7" s="360">
        <v>81587.05</v>
      </c>
      <c r="I7" s="360">
        <v>3708.5022727272731</v>
      </c>
      <c r="J7" s="360">
        <v>16317.410000000002</v>
      </c>
      <c r="K7" s="360">
        <v>108931.24999999999</v>
      </c>
      <c r="L7" s="360">
        <v>81587.05</v>
      </c>
      <c r="M7" s="362">
        <v>28376277.780000001</v>
      </c>
      <c r="N7" s="360">
        <v>63036.12</v>
      </c>
      <c r="O7" s="360">
        <v>61002.17</v>
      </c>
      <c r="P7" s="360">
        <v>62622.239999999998</v>
      </c>
    </row>
    <row r="8" spans="1:16" s="150" customFormat="1" ht="18" customHeight="1">
      <c r="A8" s="300">
        <v>45078</v>
      </c>
      <c r="B8" s="360">
        <v>5409</v>
      </c>
      <c r="C8" s="360">
        <v>28</v>
      </c>
      <c r="D8" s="360">
        <v>4008</v>
      </c>
      <c r="E8" s="361">
        <v>21</v>
      </c>
      <c r="F8" s="360">
        <v>541.49</v>
      </c>
      <c r="G8" s="360">
        <v>132376.87000000002</v>
      </c>
      <c r="H8" s="360">
        <v>108290.07</v>
      </c>
      <c r="I8" s="360">
        <v>5156.67</v>
      </c>
      <c r="J8" s="360">
        <v>19998.535522354981</v>
      </c>
      <c r="K8" s="360">
        <v>132376.87000000002</v>
      </c>
      <c r="L8" s="360">
        <v>108290.07</v>
      </c>
      <c r="M8" s="362">
        <v>29648153.59</v>
      </c>
      <c r="N8" s="360">
        <v>64768.58</v>
      </c>
      <c r="O8" s="360">
        <v>62359.14</v>
      </c>
      <c r="P8" s="360">
        <v>64718.559999999998</v>
      </c>
    </row>
    <row r="9" spans="1:16" s="150" customFormat="1" ht="18" customHeight="1">
      <c r="A9" s="300">
        <v>45108</v>
      </c>
      <c r="B9" s="360">
        <v>5218</v>
      </c>
      <c r="C9" s="360">
        <v>26</v>
      </c>
      <c r="D9" s="360">
        <v>4014</v>
      </c>
      <c r="E9" s="361">
        <v>21</v>
      </c>
      <c r="F9" s="360">
        <v>588.29999999999995</v>
      </c>
      <c r="G9" s="360">
        <v>126094.45</v>
      </c>
      <c r="H9" s="360">
        <v>97643.609999999986</v>
      </c>
      <c r="I9" s="360">
        <v>4649.6957142857136</v>
      </c>
      <c r="J9" s="360">
        <v>16597.587965323812</v>
      </c>
      <c r="K9" s="360">
        <v>126094.45</v>
      </c>
      <c r="L9" s="360">
        <v>97643.579999999987</v>
      </c>
      <c r="M9" s="362">
        <v>30666348.989999998</v>
      </c>
      <c r="N9" s="360">
        <v>67619.17</v>
      </c>
      <c r="O9" s="360">
        <v>64836.160000000003</v>
      </c>
      <c r="P9" s="360">
        <v>66527.67</v>
      </c>
    </row>
    <row r="10" spans="1:16" s="150" customFormat="1" ht="18" customHeight="1">
      <c r="A10" s="300">
        <v>45139</v>
      </c>
      <c r="B10" s="360">
        <v>5239</v>
      </c>
      <c r="C10" s="360">
        <v>26</v>
      </c>
      <c r="D10" s="360">
        <v>4036</v>
      </c>
      <c r="E10" s="361">
        <v>22</v>
      </c>
      <c r="F10" s="360">
        <v>695.38</v>
      </c>
      <c r="G10" s="360">
        <v>197932.29</v>
      </c>
      <c r="H10" s="360">
        <v>151317.94</v>
      </c>
      <c r="I10" s="360">
        <v>6878.0881818181815</v>
      </c>
      <c r="J10" s="360">
        <v>21760.467657971181</v>
      </c>
      <c r="K10" s="360">
        <v>197932.29</v>
      </c>
      <c r="L10" s="360">
        <v>151317.94</v>
      </c>
      <c r="M10" s="362">
        <v>30959138.699999999</v>
      </c>
      <c r="N10" s="360">
        <v>66658.12</v>
      </c>
      <c r="O10" s="360">
        <v>64723.63</v>
      </c>
      <c r="P10" s="360">
        <v>64831.41</v>
      </c>
    </row>
    <row r="11" spans="1:16" s="150" customFormat="1" ht="19.5" customHeight="1">
      <c r="A11" s="300">
        <v>45170</v>
      </c>
      <c r="B11" s="360">
        <v>5256</v>
      </c>
      <c r="C11" s="360">
        <v>24</v>
      </c>
      <c r="D11" s="360">
        <v>4059</v>
      </c>
      <c r="E11" s="361">
        <v>20</v>
      </c>
      <c r="F11" s="360">
        <v>663.69</v>
      </c>
      <c r="G11" s="360">
        <v>206062.45</v>
      </c>
      <c r="H11" s="360">
        <v>124138.76000000001</v>
      </c>
      <c r="I11" s="360">
        <v>6206.9380000000001</v>
      </c>
      <c r="J11" s="360">
        <v>18704.328828217993</v>
      </c>
      <c r="K11" s="360">
        <v>206062.45</v>
      </c>
      <c r="L11" s="360">
        <v>124138.75</v>
      </c>
      <c r="M11" s="362">
        <v>31906871.940000001</v>
      </c>
      <c r="N11" s="360">
        <v>66151.649999999994</v>
      </c>
      <c r="O11" s="360">
        <v>65570.38</v>
      </c>
      <c r="P11" s="360">
        <v>65828.41</v>
      </c>
    </row>
    <row r="12" spans="1:16" s="150" customFormat="1" ht="19.5" customHeight="1">
      <c r="A12" s="300">
        <v>45200</v>
      </c>
      <c r="B12" s="360">
        <v>5270</v>
      </c>
      <c r="C12" s="360">
        <v>26</v>
      </c>
      <c r="D12" s="360">
        <v>4077</v>
      </c>
      <c r="E12" s="361">
        <v>20</v>
      </c>
      <c r="F12" s="360">
        <v>598.76999999999987</v>
      </c>
      <c r="G12" s="360">
        <v>136945.73999999996</v>
      </c>
      <c r="H12" s="360">
        <v>100034.48999999999</v>
      </c>
      <c r="I12" s="360">
        <v>5001.7244999999994</v>
      </c>
      <c r="J12" s="360">
        <v>16706.663660504037</v>
      </c>
      <c r="K12" s="360">
        <v>136945.73999999996</v>
      </c>
      <c r="L12" s="360">
        <v>100034.46999999999</v>
      </c>
      <c r="M12" s="362">
        <v>31145025.489999998</v>
      </c>
      <c r="N12" s="360">
        <v>66592.160000000003</v>
      </c>
      <c r="O12" s="360">
        <v>63092.98</v>
      </c>
      <c r="P12" s="360">
        <v>63874.93</v>
      </c>
    </row>
    <row r="13" spans="1:16" s="150" customFormat="1" ht="19.5" customHeight="1">
      <c r="A13" s="300">
        <v>45231</v>
      </c>
      <c r="B13" s="360">
        <v>5202</v>
      </c>
      <c r="C13" s="360">
        <v>27</v>
      </c>
      <c r="D13" s="360">
        <v>4073</v>
      </c>
      <c r="E13" s="361">
        <v>21</v>
      </c>
      <c r="F13" s="360">
        <v>624.81999999999994</v>
      </c>
      <c r="G13" s="360">
        <v>173656.93999999997</v>
      </c>
      <c r="H13" s="360">
        <v>111273.22</v>
      </c>
      <c r="I13" s="360">
        <v>5298.7247619047621</v>
      </c>
      <c r="J13" s="360">
        <v>17808.844147114371</v>
      </c>
      <c r="K13" s="360">
        <v>173656.93999999997</v>
      </c>
      <c r="L13" s="360">
        <v>111273.22</v>
      </c>
      <c r="M13" s="362">
        <v>33560155.579999998</v>
      </c>
      <c r="N13" s="360">
        <v>67069.89</v>
      </c>
      <c r="O13" s="360">
        <v>63550.46</v>
      </c>
      <c r="P13" s="360">
        <v>66988.44</v>
      </c>
    </row>
    <row r="14" spans="1:16" s="150" customFormat="1" ht="18" customHeight="1">
      <c r="A14" s="300">
        <v>45261</v>
      </c>
      <c r="B14" s="360">
        <v>5230</v>
      </c>
      <c r="C14" s="360">
        <v>27</v>
      </c>
      <c r="D14" s="360">
        <v>4118</v>
      </c>
      <c r="E14" s="361">
        <v>20</v>
      </c>
      <c r="F14" s="360">
        <v>848.31000000000006</v>
      </c>
      <c r="G14" s="360">
        <v>246553.72999999998</v>
      </c>
      <c r="H14" s="360">
        <v>193885.35</v>
      </c>
      <c r="I14" s="360">
        <v>9694.2674999999999</v>
      </c>
      <c r="J14" s="360">
        <v>22855.483254942177</v>
      </c>
      <c r="K14" s="360">
        <v>246553.72999999998</v>
      </c>
      <c r="L14" s="360">
        <v>193885.34000000003</v>
      </c>
      <c r="M14" s="362">
        <v>36428846.25</v>
      </c>
      <c r="N14" s="360">
        <v>72484.34</v>
      </c>
      <c r="O14" s="360">
        <v>67149.070000000007</v>
      </c>
      <c r="P14" s="360">
        <v>72240.259999999995</v>
      </c>
    </row>
    <row r="15" spans="1:16" s="150" customFormat="1">
      <c r="A15" s="300">
        <v>45292</v>
      </c>
      <c r="B15" s="360">
        <v>5226</v>
      </c>
      <c r="C15" s="360">
        <v>26</v>
      </c>
      <c r="D15" s="360">
        <v>4135</v>
      </c>
      <c r="E15" s="361">
        <v>22</v>
      </c>
      <c r="F15" s="360">
        <v>1087.6800000000003</v>
      </c>
      <c r="G15" s="360">
        <v>298927.75</v>
      </c>
      <c r="H15" s="360">
        <v>215849.55000000002</v>
      </c>
      <c r="I15" s="360">
        <v>9811.3431818181834</v>
      </c>
      <c r="J15" s="360">
        <v>19844.949801412175</v>
      </c>
      <c r="K15" s="360">
        <v>298927.75</v>
      </c>
      <c r="L15" s="360">
        <v>215849.54</v>
      </c>
      <c r="M15" s="362">
        <v>37978375.880000003</v>
      </c>
      <c r="N15" s="360">
        <v>73427.59</v>
      </c>
      <c r="O15" s="360">
        <v>70001.600000000006</v>
      </c>
      <c r="P15" s="360">
        <v>71752.11</v>
      </c>
    </row>
    <row r="16" spans="1:16" s="150" customFormat="1">
      <c r="A16" s="300">
        <v>45323</v>
      </c>
      <c r="B16" s="1009">
        <v>5242</v>
      </c>
      <c r="C16" s="1009">
        <v>26</v>
      </c>
      <c r="D16" s="1009">
        <v>4126</v>
      </c>
      <c r="E16" s="1010">
        <v>21</v>
      </c>
      <c r="F16" s="1009">
        <v>1058.7099999999998</v>
      </c>
      <c r="G16" s="1009">
        <v>266037.36</v>
      </c>
      <c r="H16" s="1009">
        <v>221064</v>
      </c>
      <c r="I16" s="1009">
        <v>10526.857142857143</v>
      </c>
      <c r="J16" s="1009">
        <v>20880.505520869741</v>
      </c>
      <c r="K16" s="1009">
        <v>266037.36</v>
      </c>
      <c r="L16" s="1009">
        <v>221063.99</v>
      </c>
      <c r="M16" s="1011">
        <v>38795690.229999997</v>
      </c>
      <c r="N16" s="1009">
        <v>73413.929999999993</v>
      </c>
      <c r="O16" s="1009">
        <v>70809.84</v>
      </c>
      <c r="P16" s="1009">
        <v>72500.3</v>
      </c>
    </row>
    <row r="17" spans="1:16" s="150" customFormat="1">
      <c r="A17" s="300">
        <v>45352</v>
      </c>
      <c r="B17" s="1187">
        <v>5252</v>
      </c>
      <c r="C17" s="1187">
        <v>25</v>
      </c>
      <c r="D17" s="1187">
        <v>4148</v>
      </c>
      <c r="E17" s="1147">
        <v>19</v>
      </c>
      <c r="F17" s="1187">
        <v>709.13</v>
      </c>
      <c r="G17" s="1187">
        <v>148200.88999999998</v>
      </c>
      <c r="H17" s="1187">
        <v>172359.21000000002</v>
      </c>
      <c r="I17" s="1187">
        <v>9071.5373684210535</v>
      </c>
      <c r="J17" s="1187">
        <v>24305.728145756071</v>
      </c>
      <c r="K17" s="1187">
        <v>148200.88999999998</v>
      </c>
      <c r="L17" s="1187">
        <v>172359.2</v>
      </c>
      <c r="M17" s="1150">
        <v>38697099.770000003</v>
      </c>
      <c r="N17" s="1187">
        <v>74245.17</v>
      </c>
      <c r="O17" s="1187">
        <v>71674.42</v>
      </c>
      <c r="P17" s="1187">
        <v>73651.350000000006</v>
      </c>
    </row>
    <row r="18" spans="1:16" s="150" customFormat="1">
      <c r="A18" s="226" t="s">
        <v>285</v>
      </c>
      <c r="B18" s="514"/>
      <c r="C18" s="514"/>
      <c r="D18" s="514"/>
      <c r="E18" s="514"/>
      <c r="F18" s="514"/>
      <c r="G18" s="514"/>
      <c r="H18" s="514"/>
      <c r="O18" s="164"/>
    </row>
    <row r="19" spans="1:16" s="150" customFormat="1">
      <c r="A19" s="225" t="s">
        <v>286</v>
      </c>
      <c r="B19" s="514"/>
      <c r="C19" s="514"/>
      <c r="D19" s="514"/>
      <c r="E19" s="514"/>
      <c r="F19" s="514"/>
      <c r="G19" s="514"/>
      <c r="H19" s="514"/>
    </row>
    <row r="20" spans="1:16" s="150" customFormat="1">
      <c r="A20" s="1459" t="s">
        <v>287</v>
      </c>
      <c r="B20" s="1459"/>
      <c r="C20" s="1459"/>
      <c r="D20" s="1459"/>
      <c r="E20" s="1459"/>
      <c r="F20" s="1459"/>
      <c r="G20" s="1459"/>
      <c r="H20" s="1459"/>
    </row>
  </sheetData>
  <mergeCells count="15">
    <mergeCell ref="M2:M3"/>
    <mergeCell ref="A20:H20"/>
    <mergeCell ref="N2:P2"/>
    <mergeCell ref="A2:A3"/>
    <mergeCell ref="B2:B3"/>
    <mergeCell ref="C2:C3"/>
    <mergeCell ref="D2:D3"/>
    <mergeCell ref="E2:E3"/>
    <mergeCell ref="F2:F3"/>
    <mergeCell ref="G2:G3"/>
    <mergeCell ref="H2:H3"/>
    <mergeCell ref="I2:I3"/>
    <mergeCell ref="J2:J3"/>
    <mergeCell ref="K2:K3"/>
    <mergeCell ref="L2:L3"/>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Normal="100" workbookViewId="0"/>
  </sheetViews>
  <sheetFormatPr defaultColWidth="9.140625" defaultRowHeight="15"/>
  <cols>
    <col min="1" max="16" width="14.5703125" style="149" bestFit="1" customWidth="1"/>
    <col min="17" max="17" width="4.5703125" style="149" bestFit="1" customWidth="1"/>
    <col min="18" max="16384" width="9.140625" style="149"/>
  </cols>
  <sheetData>
    <row r="1" spans="1:16">
      <c r="A1" s="532" t="s">
        <v>288</v>
      </c>
      <c r="B1" s="532"/>
      <c r="C1" s="532"/>
      <c r="D1" s="532"/>
      <c r="E1" s="532"/>
      <c r="F1" s="532"/>
      <c r="G1" s="532"/>
      <c r="H1" s="532"/>
      <c r="I1" s="532"/>
      <c r="J1" s="532"/>
      <c r="K1" s="532"/>
      <c r="L1" s="532"/>
      <c r="M1" s="532"/>
      <c r="N1" s="532"/>
      <c r="O1" s="532"/>
      <c r="P1" s="532"/>
    </row>
    <row r="2" spans="1:16" s="150" customFormat="1">
      <c r="A2" s="1482" t="s">
        <v>117</v>
      </c>
      <c r="B2" s="1487" t="s">
        <v>269</v>
      </c>
      <c r="C2" s="1487" t="s">
        <v>270</v>
      </c>
      <c r="D2" s="1487" t="s">
        <v>289</v>
      </c>
      <c r="E2" s="1482" t="s">
        <v>272</v>
      </c>
      <c r="F2" s="1482" t="s">
        <v>273</v>
      </c>
      <c r="G2" s="1482" t="s">
        <v>274</v>
      </c>
      <c r="H2" s="1482" t="s">
        <v>290</v>
      </c>
      <c r="I2" s="1482" t="s">
        <v>276</v>
      </c>
      <c r="J2" s="1482" t="s">
        <v>277</v>
      </c>
      <c r="K2" s="1482" t="s">
        <v>278</v>
      </c>
      <c r="L2" s="1482" t="s">
        <v>291</v>
      </c>
      <c r="M2" s="1482" t="s">
        <v>280</v>
      </c>
      <c r="N2" s="1484" t="s">
        <v>292</v>
      </c>
      <c r="O2" s="1485"/>
      <c r="P2" s="1486"/>
    </row>
    <row r="3" spans="1:16" s="150" customFormat="1" ht="30.75" customHeight="1">
      <c r="A3" s="1483"/>
      <c r="B3" s="1488"/>
      <c r="C3" s="1488"/>
      <c r="D3" s="1488"/>
      <c r="E3" s="1483"/>
      <c r="F3" s="1483"/>
      <c r="G3" s="1483"/>
      <c r="H3" s="1483"/>
      <c r="I3" s="1483"/>
      <c r="J3" s="1483"/>
      <c r="K3" s="1483"/>
      <c r="L3" s="1483"/>
      <c r="M3" s="1483"/>
      <c r="N3" s="533" t="s">
        <v>282</v>
      </c>
      <c r="O3" s="533" t="s">
        <v>283</v>
      </c>
      <c r="P3" s="533" t="s">
        <v>284</v>
      </c>
    </row>
    <row r="4" spans="1:16" s="156" customFormat="1">
      <c r="A4" s="530" t="s">
        <v>72</v>
      </c>
      <c r="B4" s="534">
        <v>2191</v>
      </c>
      <c r="C4" s="534">
        <v>28</v>
      </c>
      <c r="D4" s="534">
        <v>2661</v>
      </c>
      <c r="E4" s="535">
        <v>249</v>
      </c>
      <c r="F4" s="534">
        <v>47331.16</v>
      </c>
      <c r="G4" s="536">
        <v>6276847.8899999997</v>
      </c>
      <c r="H4" s="536">
        <v>13305073.380000001</v>
      </c>
      <c r="I4" s="534">
        <v>53434.03</v>
      </c>
      <c r="J4" s="534">
        <v>28110.6</v>
      </c>
      <c r="K4" s="536">
        <v>6276847.8899999997</v>
      </c>
      <c r="L4" s="536">
        <v>13305073.380000001</v>
      </c>
      <c r="M4" s="537">
        <v>25632704.3672942</v>
      </c>
      <c r="N4" s="534">
        <v>18887.599999999999</v>
      </c>
      <c r="O4" s="534">
        <v>15183.4</v>
      </c>
      <c r="P4" s="534">
        <v>17359.75</v>
      </c>
    </row>
    <row r="5" spans="1:16" s="156" customFormat="1">
      <c r="A5" s="538" t="s">
        <v>557</v>
      </c>
      <c r="B5" s="539">
        <f>INDEX(B6:B17,COUNT(B6:B17))</f>
        <v>2439</v>
      </c>
      <c r="C5" s="539">
        <f>INDEX(C6:C17,COUNT(C6:C17))</f>
        <v>3</v>
      </c>
      <c r="D5" s="747">
        <v>2925</v>
      </c>
      <c r="E5" s="539">
        <f>SUM(E6:E17)</f>
        <v>246</v>
      </c>
      <c r="F5" s="539">
        <f>SUM(F6:F17)</f>
        <v>68124.680000000008</v>
      </c>
      <c r="G5" s="539">
        <f>SUM(G6:G17)</f>
        <v>10179860.869999999</v>
      </c>
      <c r="H5" s="539">
        <f>SUM(H6:H17)</f>
        <v>20103439.399999999</v>
      </c>
      <c r="I5" s="540">
        <f>H5/E5</f>
        <v>81721.298373983736</v>
      </c>
      <c r="J5" s="539">
        <f>H5/F5*100</f>
        <v>29509.774431234018</v>
      </c>
      <c r="K5" s="539">
        <f>SUM(K6:K17)</f>
        <v>10179860.869999999</v>
      </c>
      <c r="L5" s="539">
        <f>SUM(L6:L17)</f>
        <v>20103439.399999999</v>
      </c>
      <c r="M5" s="539">
        <f>INDEX(M6:M17,COUNT(M6:M17))</f>
        <v>38421667.5427958</v>
      </c>
      <c r="N5" s="539">
        <f>MAX(N6:N17)</f>
        <v>22526.6</v>
      </c>
      <c r="O5" s="539">
        <f>MIN(O6:O17)</f>
        <v>17312.75</v>
      </c>
      <c r="P5" s="539">
        <f>INDEX(P6:P17,COUNT(P6:P17))</f>
        <v>22326.9</v>
      </c>
    </row>
    <row r="6" spans="1:16" s="150" customFormat="1">
      <c r="A6" s="300">
        <v>45017</v>
      </c>
      <c r="B6" s="360">
        <v>2202</v>
      </c>
      <c r="C6" s="360">
        <v>28</v>
      </c>
      <c r="D6" s="360">
        <v>2314</v>
      </c>
      <c r="E6" s="361">
        <v>17</v>
      </c>
      <c r="F6" s="360">
        <v>2899.83</v>
      </c>
      <c r="G6" s="360">
        <v>379589.84</v>
      </c>
      <c r="H6" s="360">
        <v>879338.62</v>
      </c>
      <c r="I6" s="360">
        <v>51725.8</v>
      </c>
      <c r="J6" s="360">
        <v>30323.8</v>
      </c>
      <c r="K6" s="360">
        <v>379589.84</v>
      </c>
      <c r="L6" s="360">
        <v>879338.62</v>
      </c>
      <c r="M6" s="362">
        <v>27018489.850000001</v>
      </c>
      <c r="N6" s="360">
        <v>18089.150000000001</v>
      </c>
      <c r="O6" s="360">
        <v>17312.75</v>
      </c>
      <c r="P6" s="360">
        <v>18065</v>
      </c>
    </row>
    <row r="7" spans="1:16" s="150" customFormat="1">
      <c r="A7" s="300">
        <v>45047</v>
      </c>
      <c r="B7" s="360">
        <v>2213</v>
      </c>
      <c r="C7" s="360">
        <v>28</v>
      </c>
      <c r="D7" s="360">
        <v>2338</v>
      </c>
      <c r="E7" s="361">
        <v>22</v>
      </c>
      <c r="F7" s="360">
        <v>4195.45</v>
      </c>
      <c r="G7" s="360">
        <v>573219.39</v>
      </c>
      <c r="H7" s="360">
        <v>1321443.78</v>
      </c>
      <c r="I7" s="360">
        <v>60065.63</v>
      </c>
      <c r="J7" s="360">
        <v>31497.07</v>
      </c>
      <c r="K7" s="360">
        <v>573219.39</v>
      </c>
      <c r="L7" s="360">
        <v>1321443.78</v>
      </c>
      <c r="M7" s="362">
        <v>28181394.599368699</v>
      </c>
      <c r="N7" s="360">
        <v>18662.45</v>
      </c>
      <c r="O7" s="360">
        <v>18042.400000000001</v>
      </c>
      <c r="P7" s="360">
        <v>18534.400000000001</v>
      </c>
    </row>
    <row r="8" spans="1:16" s="150" customFormat="1">
      <c r="A8" s="300">
        <v>45078</v>
      </c>
      <c r="B8" s="360">
        <v>2232</v>
      </c>
      <c r="C8" s="360">
        <v>17</v>
      </c>
      <c r="D8" s="360">
        <v>2366</v>
      </c>
      <c r="E8" s="361">
        <v>21</v>
      </c>
      <c r="F8" s="360">
        <v>4316.47</v>
      </c>
      <c r="G8" s="360">
        <v>633948.79</v>
      </c>
      <c r="H8" s="360">
        <v>1309015.5900000001</v>
      </c>
      <c r="I8" s="360">
        <v>62334.080000000002</v>
      </c>
      <c r="J8" s="360">
        <v>30326.07</v>
      </c>
      <c r="K8" s="360">
        <v>633948.79</v>
      </c>
      <c r="L8" s="360">
        <v>1309015.5900000001</v>
      </c>
      <c r="M8" s="362">
        <v>29459940.157892499</v>
      </c>
      <c r="N8" s="360">
        <v>19201.7</v>
      </c>
      <c r="O8" s="360">
        <v>18464.55</v>
      </c>
      <c r="P8" s="360">
        <v>19189.05</v>
      </c>
    </row>
    <row r="9" spans="1:16" s="150" customFormat="1">
      <c r="A9" s="300">
        <v>45108</v>
      </c>
      <c r="B9" s="360">
        <v>2250</v>
      </c>
      <c r="C9" s="360">
        <v>16</v>
      </c>
      <c r="D9" s="360">
        <v>2378</v>
      </c>
      <c r="E9" s="361">
        <v>21</v>
      </c>
      <c r="F9" s="360">
        <v>4941.29</v>
      </c>
      <c r="G9" s="360">
        <v>709116.2</v>
      </c>
      <c r="H9" s="360">
        <v>1526431.61</v>
      </c>
      <c r="I9" s="360">
        <v>72687.22</v>
      </c>
      <c r="J9" s="360">
        <v>30891.360000000001</v>
      </c>
      <c r="K9" s="360">
        <v>709116.2</v>
      </c>
      <c r="L9" s="360">
        <v>1526431.61</v>
      </c>
      <c r="M9" s="362">
        <v>30482952.169576898</v>
      </c>
      <c r="N9" s="360">
        <v>19991.849999999999</v>
      </c>
      <c r="O9" s="360">
        <v>19234.400000000001</v>
      </c>
      <c r="P9" s="360">
        <v>19753.8</v>
      </c>
    </row>
    <row r="10" spans="1:16" s="150" customFormat="1">
      <c r="A10" s="300">
        <v>45139</v>
      </c>
      <c r="B10" s="360">
        <v>2270</v>
      </c>
      <c r="C10" s="360">
        <v>15</v>
      </c>
      <c r="D10" s="360">
        <v>2398</v>
      </c>
      <c r="E10" s="361">
        <v>22</v>
      </c>
      <c r="F10" s="360">
        <v>5597.01</v>
      </c>
      <c r="G10" s="360">
        <v>878585.44</v>
      </c>
      <c r="H10" s="360">
        <v>1684492.83</v>
      </c>
      <c r="I10" s="360">
        <v>76567.86</v>
      </c>
      <c r="J10" s="360">
        <v>30096.3</v>
      </c>
      <c r="K10" s="360">
        <v>878585.44</v>
      </c>
      <c r="L10" s="360">
        <v>1684492.83</v>
      </c>
      <c r="M10" s="362">
        <v>30724881.8832893</v>
      </c>
      <c r="N10" s="360">
        <v>19795.599999999999</v>
      </c>
      <c r="O10" s="360">
        <v>19223.650000000001</v>
      </c>
      <c r="P10" s="360">
        <v>19253.8</v>
      </c>
    </row>
    <row r="11" spans="1:16" s="150" customFormat="1">
      <c r="A11" s="300">
        <v>45170</v>
      </c>
      <c r="B11" s="360">
        <v>2299</v>
      </c>
      <c r="C11" s="360">
        <v>15</v>
      </c>
      <c r="D11" s="360">
        <v>2429</v>
      </c>
      <c r="E11" s="361">
        <v>20</v>
      </c>
      <c r="F11" s="360">
        <v>5446.13</v>
      </c>
      <c r="G11" s="360">
        <v>1029196.68</v>
      </c>
      <c r="H11" s="360">
        <v>1670806.7</v>
      </c>
      <c r="I11" s="360">
        <v>83540.34</v>
      </c>
      <c r="J11" s="360">
        <v>30678.79</v>
      </c>
      <c r="K11" s="360">
        <v>1029196.68</v>
      </c>
      <c r="L11" s="360">
        <v>1670806.7</v>
      </c>
      <c r="M11" s="362">
        <v>31680850.6384435</v>
      </c>
      <c r="N11" s="360">
        <v>20222.45</v>
      </c>
      <c r="O11" s="360">
        <v>19255.7</v>
      </c>
      <c r="P11" s="360">
        <v>19638.3</v>
      </c>
    </row>
    <row r="12" spans="1:16" s="150" customFormat="1">
      <c r="A12" s="300">
        <v>45200</v>
      </c>
      <c r="B12" s="360">
        <v>2328</v>
      </c>
      <c r="C12" s="360">
        <v>15</v>
      </c>
      <c r="D12" s="360">
        <v>2456</v>
      </c>
      <c r="E12" s="361">
        <v>20</v>
      </c>
      <c r="F12" s="360">
        <v>5050.8999999999996</v>
      </c>
      <c r="G12" s="360">
        <v>739181.79</v>
      </c>
      <c r="H12" s="360">
        <v>1343518.95</v>
      </c>
      <c r="I12" s="360">
        <v>67175.95</v>
      </c>
      <c r="J12" s="360">
        <v>26599.599999999999</v>
      </c>
      <c r="K12" s="360">
        <v>739181.79</v>
      </c>
      <c r="L12" s="360">
        <v>1343518.95</v>
      </c>
      <c r="M12" s="362">
        <v>30876187.828884602</v>
      </c>
      <c r="N12" s="360">
        <v>19849.75</v>
      </c>
      <c r="O12" s="360">
        <v>18837.849999999999</v>
      </c>
      <c r="P12" s="360">
        <v>19079.599999999999</v>
      </c>
    </row>
    <row r="13" spans="1:16" s="150" customFormat="1">
      <c r="A13" s="300">
        <v>45231</v>
      </c>
      <c r="B13" s="360">
        <v>2347</v>
      </c>
      <c r="C13" s="360">
        <v>5</v>
      </c>
      <c r="D13" s="360">
        <v>2488</v>
      </c>
      <c r="E13" s="361">
        <v>21</v>
      </c>
      <c r="F13" s="360">
        <v>5187.47</v>
      </c>
      <c r="G13" s="360">
        <v>835463.76</v>
      </c>
      <c r="H13" s="360">
        <v>1482906.22</v>
      </c>
      <c r="I13" s="360">
        <v>70614.58</v>
      </c>
      <c r="J13" s="360">
        <v>28586.31</v>
      </c>
      <c r="K13" s="360">
        <v>835463.76</v>
      </c>
      <c r="L13" s="360">
        <v>1482906.22</v>
      </c>
      <c r="M13" s="362">
        <v>33264104.421981201</v>
      </c>
      <c r="N13" s="360">
        <v>20158.7</v>
      </c>
      <c r="O13" s="360">
        <v>18973.7</v>
      </c>
      <c r="P13" s="360">
        <v>20133.150000000001</v>
      </c>
    </row>
    <row r="14" spans="1:16" s="150" customFormat="1">
      <c r="A14" s="300">
        <v>45261</v>
      </c>
      <c r="B14" s="360">
        <v>2370</v>
      </c>
      <c r="C14" s="360">
        <v>5</v>
      </c>
      <c r="D14" s="360">
        <v>2530</v>
      </c>
      <c r="E14" s="361">
        <v>20</v>
      </c>
      <c r="F14" s="360">
        <v>6821.99</v>
      </c>
      <c r="G14" s="360">
        <v>1035836.29</v>
      </c>
      <c r="H14" s="360">
        <v>2079594.24</v>
      </c>
      <c r="I14" s="360">
        <v>103979.71</v>
      </c>
      <c r="J14" s="360">
        <v>30483.69</v>
      </c>
      <c r="K14" s="360">
        <v>1035836.29</v>
      </c>
      <c r="L14" s="360">
        <v>2079594.24</v>
      </c>
      <c r="M14" s="362">
        <v>36105547.972838096</v>
      </c>
      <c r="N14" s="360">
        <v>21801.45</v>
      </c>
      <c r="O14" s="360">
        <v>20183.7</v>
      </c>
      <c r="P14" s="360">
        <v>21731.4</v>
      </c>
    </row>
    <row r="15" spans="1:16" s="150" customFormat="1">
      <c r="A15" s="300">
        <v>45292</v>
      </c>
      <c r="B15" s="360">
        <v>2389</v>
      </c>
      <c r="C15" s="360">
        <v>3</v>
      </c>
      <c r="D15" s="360">
        <v>2555</v>
      </c>
      <c r="E15" s="361">
        <v>22</v>
      </c>
      <c r="F15" s="360">
        <v>8464.94</v>
      </c>
      <c r="G15" s="360">
        <v>1363915.58</v>
      </c>
      <c r="H15" s="360">
        <v>2491180.81</v>
      </c>
      <c r="I15" s="360">
        <v>113235.49</v>
      </c>
      <c r="J15" s="360">
        <v>29429.4</v>
      </c>
      <c r="K15" s="360">
        <v>1363915.58</v>
      </c>
      <c r="L15" s="360">
        <v>2491180.81</v>
      </c>
      <c r="M15" s="362">
        <v>37638048.478447899</v>
      </c>
      <c r="N15" s="360">
        <v>22124.15</v>
      </c>
      <c r="O15" s="360">
        <v>21137.200000000001</v>
      </c>
      <c r="P15" s="360">
        <v>21725.7</v>
      </c>
    </row>
    <row r="16" spans="1:16" s="150" customFormat="1">
      <c r="A16" s="300">
        <v>45323</v>
      </c>
      <c r="B16" s="1012">
        <v>2417</v>
      </c>
      <c r="C16" s="1012">
        <v>3</v>
      </c>
      <c r="D16" s="1012">
        <v>2579</v>
      </c>
      <c r="E16" s="1013">
        <v>21</v>
      </c>
      <c r="F16" s="1012">
        <v>8721.19</v>
      </c>
      <c r="G16" s="1012">
        <v>1264580.93</v>
      </c>
      <c r="H16" s="1012">
        <v>2457671.08</v>
      </c>
      <c r="I16" s="1012">
        <v>117031.96</v>
      </c>
      <c r="J16" s="1012">
        <v>28180.46</v>
      </c>
      <c r="K16" s="1012">
        <v>1264580.93</v>
      </c>
      <c r="L16" s="1012">
        <v>2457671.08</v>
      </c>
      <c r="M16" s="1014">
        <v>38456806.129760198</v>
      </c>
      <c r="N16" s="1012">
        <v>22297.5</v>
      </c>
      <c r="O16" s="1012">
        <v>21530.2</v>
      </c>
      <c r="P16" s="1012">
        <v>21982.799999999999</v>
      </c>
    </row>
    <row r="17" spans="1:16" s="150" customFormat="1">
      <c r="A17" s="300">
        <v>45352</v>
      </c>
      <c r="B17" s="1187">
        <v>2439</v>
      </c>
      <c r="C17" s="1187">
        <v>3</v>
      </c>
      <c r="D17" s="1187">
        <v>2595</v>
      </c>
      <c r="E17" s="1147">
        <v>19</v>
      </c>
      <c r="F17" s="1187">
        <v>6482.01</v>
      </c>
      <c r="G17" s="1187">
        <v>737226.18</v>
      </c>
      <c r="H17" s="1187">
        <v>1857038.97</v>
      </c>
      <c r="I17" s="1187">
        <v>97738.89</v>
      </c>
      <c r="J17" s="1187">
        <v>28649.119999999999</v>
      </c>
      <c r="K17" s="1187">
        <v>737226.18</v>
      </c>
      <c r="L17" s="1187">
        <v>1857038.97</v>
      </c>
      <c r="M17" s="1150">
        <v>38421667.5427958</v>
      </c>
      <c r="N17" s="1187">
        <v>22526.6</v>
      </c>
      <c r="O17" s="1187">
        <v>21710.2</v>
      </c>
      <c r="P17" s="1187">
        <v>22326.9</v>
      </c>
    </row>
    <row r="18" spans="1:16" s="150" customFormat="1">
      <c r="A18" s="1489" t="s">
        <v>293</v>
      </c>
      <c r="B18" s="1489"/>
      <c r="C18" s="1489"/>
      <c r="D18" s="1489"/>
      <c r="E18" s="1489"/>
      <c r="F18" s="1489"/>
      <c r="G18" s="1489"/>
      <c r="H18" s="1489"/>
      <c r="M18" s="227"/>
    </row>
    <row r="19" spans="1:16" s="150" customFormat="1" ht="13.5" customHeight="1">
      <c r="A19" s="225" t="s">
        <v>286</v>
      </c>
      <c r="B19" s="518"/>
      <c r="C19" s="518"/>
      <c r="D19" s="518"/>
      <c r="E19" s="518"/>
      <c r="F19" s="518"/>
      <c r="G19" s="518"/>
      <c r="H19" s="518"/>
    </row>
    <row r="20" spans="1:16" s="150" customFormat="1" ht="13.5" customHeight="1">
      <c r="A20" s="1490" t="s">
        <v>294</v>
      </c>
      <c r="B20" s="1491"/>
      <c r="C20" s="1491"/>
      <c r="D20" s="1491"/>
      <c r="E20" s="1491"/>
      <c r="F20" s="1491"/>
      <c r="G20" s="1491"/>
      <c r="H20" s="1491"/>
      <c r="I20" s="1491"/>
      <c r="J20" s="1491"/>
    </row>
    <row r="21" spans="1:16" s="150" customFormat="1">
      <c r="A21" s="1489" t="s">
        <v>295</v>
      </c>
      <c r="B21" s="1489"/>
      <c r="C21" s="1489"/>
      <c r="D21" s="1489"/>
      <c r="E21" s="1489"/>
      <c r="F21" s="1489"/>
      <c r="G21" s="1489"/>
      <c r="H21" s="1489"/>
    </row>
    <row r="22" spans="1:16">
      <c r="J22" s="365"/>
    </row>
    <row r="23" spans="1:16">
      <c r="J23" s="365"/>
    </row>
    <row r="24" spans="1:16">
      <c r="G24" s="228"/>
      <c r="J24" s="365"/>
    </row>
    <row r="25" spans="1:16">
      <c r="H25" s="228"/>
      <c r="J25" s="365"/>
    </row>
    <row r="26" spans="1:16">
      <c r="H26" s="228"/>
      <c r="J26" s="365"/>
    </row>
    <row r="27" spans="1:16">
      <c r="H27" s="228"/>
    </row>
    <row r="28" spans="1:16">
      <c r="H28" s="228"/>
    </row>
  </sheetData>
  <mergeCells count="17">
    <mergeCell ref="M2:M3"/>
    <mergeCell ref="A18:H18"/>
    <mergeCell ref="A20:J20"/>
    <mergeCell ref="A21:H21"/>
    <mergeCell ref="N2:P2"/>
    <mergeCell ref="A2:A3"/>
    <mergeCell ref="B2:B3"/>
    <mergeCell ref="C2:C3"/>
    <mergeCell ref="D2:D3"/>
    <mergeCell ref="E2:E3"/>
    <mergeCell ref="F2:F3"/>
    <mergeCell ref="G2:G3"/>
    <mergeCell ref="H2:H3"/>
    <mergeCell ref="I2:I3"/>
    <mergeCell ref="J2:J3"/>
    <mergeCell ref="K2:K3"/>
    <mergeCell ref="L2:L3"/>
  </mergeCells>
  <printOptions horizontalCentered="1"/>
  <pageMargins left="0.78431372549019618" right="0.78431372549019618" top="0.98039215686274517" bottom="0.98039215686274517" header="0.50980392156862753" footer="0.50980392156862753"/>
  <pageSetup paperSize="9" scale="55"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workbookViewId="0">
      <selection activeCell="C2" sqref="C2"/>
    </sheetView>
  </sheetViews>
  <sheetFormatPr defaultRowHeight="15"/>
  <cols>
    <col min="1" max="1" width="48" customWidth="1"/>
    <col min="2" max="2" width="12.28515625" customWidth="1"/>
    <col min="3" max="3" width="9.140625" style="39"/>
    <col min="10" max="10" width="20.42578125" customWidth="1"/>
  </cols>
  <sheetData>
    <row r="1" spans="1:10">
      <c r="A1" s="1362" t="s">
        <v>1</v>
      </c>
      <c r="B1" s="1363"/>
      <c r="C1" s="494"/>
    </row>
    <row r="2" spans="1:10">
      <c r="A2" s="495" t="s">
        <v>1224</v>
      </c>
      <c r="B2" s="496" t="s">
        <v>72</v>
      </c>
      <c r="C2" s="496" t="s">
        <v>73</v>
      </c>
    </row>
    <row r="3" spans="1:10">
      <c r="A3" s="497" t="s">
        <v>1225</v>
      </c>
      <c r="B3" s="498">
        <v>3</v>
      </c>
      <c r="C3" s="498">
        <v>3</v>
      </c>
      <c r="D3" s="39"/>
      <c r="F3" s="5"/>
      <c r="G3" s="5"/>
      <c r="H3" s="5"/>
      <c r="I3" s="5"/>
      <c r="J3" s="5"/>
    </row>
    <row r="4" spans="1:10">
      <c r="A4" s="497" t="s">
        <v>1226</v>
      </c>
      <c r="B4" s="498">
        <v>3</v>
      </c>
      <c r="C4" s="498">
        <v>3</v>
      </c>
      <c r="D4" s="39"/>
      <c r="F4" s="5"/>
      <c r="G4" s="5"/>
      <c r="H4" s="5"/>
      <c r="I4" s="5"/>
      <c r="J4" s="5"/>
    </row>
    <row r="5" spans="1:10">
      <c r="A5" s="497" t="s">
        <v>1227</v>
      </c>
      <c r="B5" s="498">
        <v>3</v>
      </c>
      <c r="C5" s="498">
        <v>3</v>
      </c>
      <c r="D5" s="39"/>
      <c r="F5" s="5"/>
      <c r="G5" s="5"/>
      <c r="H5" s="5"/>
      <c r="I5" s="5"/>
      <c r="J5" s="5"/>
    </row>
    <row r="6" spans="1:10">
      <c r="A6" s="497" t="s">
        <v>1228</v>
      </c>
      <c r="B6" s="498">
        <v>5</v>
      </c>
      <c r="C6" s="498">
        <v>4</v>
      </c>
      <c r="D6" s="39"/>
      <c r="F6" s="5"/>
      <c r="G6" s="5"/>
      <c r="H6" s="5"/>
      <c r="I6" s="5"/>
      <c r="J6" s="5"/>
    </row>
    <row r="7" spans="1:10">
      <c r="A7" s="1360" t="s">
        <v>1229</v>
      </c>
      <c r="B7" s="1361"/>
      <c r="D7" s="39"/>
      <c r="F7" s="5"/>
      <c r="G7" s="5"/>
      <c r="H7" s="5"/>
      <c r="I7" s="5"/>
      <c r="J7" s="5"/>
    </row>
    <row r="8" spans="1:10">
      <c r="A8" s="497" t="s">
        <v>74</v>
      </c>
      <c r="B8" s="498">
        <v>1270</v>
      </c>
      <c r="C8" s="498">
        <v>1269</v>
      </c>
      <c r="D8" s="39"/>
      <c r="F8" s="5"/>
      <c r="G8" s="5"/>
      <c r="H8" s="5"/>
      <c r="I8" s="5"/>
      <c r="J8" s="5"/>
    </row>
    <row r="9" spans="1:10">
      <c r="A9" s="497" t="s">
        <v>75</v>
      </c>
      <c r="B9" s="498">
        <v>1226</v>
      </c>
      <c r="C9" s="498">
        <v>1212</v>
      </c>
      <c r="D9" s="39"/>
      <c r="F9" s="5"/>
      <c r="G9" s="5"/>
      <c r="H9" s="5"/>
      <c r="I9" s="5"/>
      <c r="J9" s="5"/>
    </row>
    <row r="10" spans="1:10">
      <c r="A10" s="497" t="s">
        <v>76</v>
      </c>
      <c r="B10" s="499">
        <v>303</v>
      </c>
      <c r="C10" s="498">
        <v>295</v>
      </c>
      <c r="D10" s="39"/>
      <c r="F10" s="5"/>
      <c r="G10" s="5"/>
      <c r="H10" s="5"/>
      <c r="I10" s="5"/>
      <c r="J10" s="5"/>
    </row>
    <row r="11" spans="1:10">
      <c r="A11" s="1360" t="s">
        <v>1230</v>
      </c>
      <c r="B11" s="1361"/>
      <c r="D11" s="39"/>
      <c r="F11" s="5"/>
      <c r="G11" s="5"/>
      <c r="H11" s="5"/>
      <c r="I11" s="5"/>
      <c r="J11" s="5"/>
    </row>
    <row r="12" spans="1:10">
      <c r="A12" s="497" t="s">
        <v>74</v>
      </c>
      <c r="B12" s="499">
        <v>886</v>
      </c>
      <c r="C12" s="499">
        <v>903</v>
      </c>
      <c r="D12" s="39"/>
      <c r="F12" s="5"/>
      <c r="G12" s="5"/>
      <c r="H12" s="5"/>
      <c r="I12" s="5"/>
      <c r="J12" s="500"/>
    </row>
    <row r="13" spans="1:10">
      <c r="A13" s="497" t="s">
        <v>75</v>
      </c>
      <c r="B13" s="498">
        <v>1149</v>
      </c>
      <c r="C13" s="498">
        <v>1138</v>
      </c>
      <c r="D13" s="39"/>
      <c r="J13" s="501"/>
    </row>
    <row r="14" spans="1:10">
      <c r="A14" s="497" t="s">
        <v>76</v>
      </c>
      <c r="B14" s="502">
        <v>284</v>
      </c>
      <c r="C14" s="499">
        <v>274</v>
      </c>
      <c r="D14" s="39"/>
      <c r="J14" s="501"/>
    </row>
    <row r="15" spans="1:10">
      <c r="A15" s="1360" t="s">
        <v>1231</v>
      </c>
      <c r="B15" s="1361"/>
      <c r="C15" s="737"/>
      <c r="D15" s="39"/>
      <c r="J15" s="501"/>
    </row>
    <row r="16" spans="1:10">
      <c r="A16" s="497" t="s">
        <v>74</v>
      </c>
      <c r="B16" s="499">
        <v>555</v>
      </c>
      <c r="C16" s="499">
        <v>560</v>
      </c>
      <c r="D16" s="39"/>
      <c r="J16" s="501"/>
    </row>
    <row r="17" spans="1:10">
      <c r="A17" s="497" t="s">
        <v>75</v>
      </c>
      <c r="B17" s="502">
        <v>758</v>
      </c>
      <c r="C17" s="499">
        <v>754</v>
      </c>
      <c r="D17" s="39"/>
      <c r="J17" s="501"/>
    </row>
    <row r="18" spans="1:10">
      <c r="A18" s="497" t="s">
        <v>76</v>
      </c>
      <c r="B18" s="502">
        <v>488</v>
      </c>
      <c r="C18" s="499">
        <v>470</v>
      </c>
      <c r="D18" s="39"/>
      <c r="J18" s="501"/>
    </row>
    <row r="19" spans="1:10">
      <c r="A19" s="1360" t="s">
        <v>1232</v>
      </c>
      <c r="B19" s="1361"/>
      <c r="C19" s="737"/>
      <c r="D19" s="39"/>
    </row>
    <row r="20" spans="1:10">
      <c r="A20" s="497" t="s">
        <v>74</v>
      </c>
      <c r="B20" s="499">
        <v>274</v>
      </c>
      <c r="C20" s="499">
        <v>280</v>
      </c>
      <c r="D20" s="39"/>
    </row>
    <row r="21" spans="1:10">
      <c r="A21" s="497" t="s">
        <v>75</v>
      </c>
      <c r="B21" s="502">
        <v>252</v>
      </c>
      <c r="C21" s="499">
        <v>271</v>
      </c>
      <c r="D21" s="39"/>
    </row>
    <row r="22" spans="1:10">
      <c r="A22" s="497" t="s">
        <v>76</v>
      </c>
      <c r="B22" s="502">
        <v>14</v>
      </c>
      <c r="C22" s="499">
        <v>14</v>
      </c>
      <c r="D22" s="39"/>
    </row>
    <row r="23" spans="1:10">
      <c r="A23" s="1360" t="s">
        <v>1233</v>
      </c>
      <c r="B23" s="1361"/>
      <c r="C23" s="737"/>
      <c r="D23" s="39"/>
    </row>
    <row r="24" spans="1:10">
      <c r="A24" s="497" t="s">
        <v>77</v>
      </c>
      <c r="B24" s="498">
        <v>546</v>
      </c>
      <c r="C24" s="499">
        <v>546</v>
      </c>
      <c r="D24" s="39"/>
    </row>
    <row r="25" spans="1:10">
      <c r="A25" s="497" t="s">
        <v>78</v>
      </c>
      <c r="B25" s="498">
        <v>306</v>
      </c>
      <c r="C25" s="499">
        <v>250</v>
      </c>
      <c r="D25" s="39"/>
    </row>
    <row r="26" spans="1:10">
      <c r="A26" s="497" t="s">
        <v>1234</v>
      </c>
      <c r="B26" s="498">
        <v>103</v>
      </c>
      <c r="C26" s="499">
        <v>98</v>
      </c>
      <c r="D26" s="39"/>
    </row>
    <row r="27" spans="1:10">
      <c r="A27" s="497" t="s">
        <v>74</v>
      </c>
      <c r="B27" s="498">
        <v>287</v>
      </c>
      <c r="C27" s="499">
        <v>288</v>
      </c>
      <c r="D27" s="39"/>
    </row>
    <row r="28" spans="1:10">
      <c r="A28" s="497" t="s">
        <v>75</v>
      </c>
      <c r="B28" s="498">
        <v>292</v>
      </c>
      <c r="C28" s="499">
        <v>352</v>
      </c>
      <c r="D28" s="39"/>
    </row>
    <row r="29" spans="1:10">
      <c r="A29" s="1360" t="s">
        <v>1348</v>
      </c>
      <c r="B29" s="1361"/>
      <c r="C29" s="737"/>
      <c r="D29" s="39"/>
    </row>
    <row r="30" spans="1:10">
      <c r="A30" s="497" t="s">
        <v>74</v>
      </c>
      <c r="B30" s="498">
        <v>1096</v>
      </c>
      <c r="C30" s="498">
        <v>1092</v>
      </c>
      <c r="D30" s="39"/>
    </row>
    <row r="31" spans="1:10">
      <c r="A31" s="497" t="s">
        <v>75</v>
      </c>
      <c r="B31" s="498">
        <v>1105</v>
      </c>
      <c r="C31" s="498">
        <v>1093</v>
      </c>
      <c r="D31" s="39"/>
    </row>
    <row r="32" spans="1:10">
      <c r="A32" s="497" t="s">
        <v>76</v>
      </c>
      <c r="B32" s="498">
        <v>278</v>
      </c>
      <c r="C32" s="499">
        <v>270</v>
      </c>
      <c r="D32" s="39"/>
    </row>
    <row r="33" spans="1:4">
      <c r="A33" s="497" t="s">
        <v>1235</v>
      </c>
      <c r="B33" s="503">
        <v>11081</v>
      </c>
      <c r="C33" s="1196">
        <v>11219</v>
      </c>
      <c r="D33" s="39"/>
    </row>
    <row r="34" spans="1:4">
      <c r="A34" s="497" t="s">
        <v>1236</v>
      </c>
      <c r="B34" s="504">
        <v>17</v>
      </c>
      <c r="C34" s="1196">
        <v>17</v>
      </c>
      <c r="D34" s="39"/>
    </row>
    <row r="35" spans="1:4">
      <c r="A35" s="497" t="s">
        <v>1237</v>
      </c>
      <c r="B35" s="504">
        <v>17</v>
      </c>
      <c r="C35" s="1196">
        <v>17</v>
      </c>
      <c r="D35" s="39"/>
    </row>
    <row r="36" spans="1:4">
      <c r="A36" s="505" t="s">
        <v>1238</v>
      </c>
      <c r="B36" s="499">
        <v>2</v>
      </c>
      <c r="C36" s="499">
        <v>2</v>
      </c>
      <c r="D36" s="39"/>
    </row>
    <row r="37" spans="1:4">
      <c r="A37" s="1360" t="s">
        <v>1239</v>
      </c>
      <c r="B37" s="1361"/>
      <c r="C37" s="737"/>
      <c r="D37" s="39"/>
    </row>
    <row r="38" spans="1:4">
      <c r="A38" s="505" t="s">
        <v>79</v>
      </c>
      <c r="B38" s="506">
        <v>283</v>
      </c>
      <c r="C38" s="499">
        <v>281</v>
      </c>
      <c r="D38" s="39"/>
    </row>
    <row r="39" spans="1:4">
      <c r="A39" s="505" t="s">
        <v>80</v>
      </c>
      <c r="B39" s="506">
        <v>588</v>
      </c>
      <c r="C39" s="499">
        <v>580</v>
      </c>
      <c r="D39" s="39"/>
    </row>
    <row r="40" spans="1:4">
      <c r="A40" s="505" t="s">
        <v>1240</v>
      </c>
      <c r="B40" s="507">
        <v>218</v>
      </c>
      <c r="C40" s="499">
        <v>220</v>
      </c>
      <c r="D40" s="39"/>
    </row>
    <row r="41" spans="1:4">
      <c r="A41" s="505" t="s">
        <v>1241</v>
      </c>
      <c r="B41" s="507">
        <v>55</v>
      </c>
      <c r="C41" s="499">
        <v>57</v>
      </c>
      <c r="D41" s="39"/>
    </row>
    <row r="42" spans="1:4">
      <c r="A42" s="505" t="s">
        <v>1242</v>
      </c>
      <c r="B42" s="499">
        <v>26</v>
      </c>
      <c r="C42" s="499">
        <v>25</v>
      </c>
      <c r="D42" s="39"/>
    </row>
    <row r="43" spans="1:4">
      <c r="A43" s="505" t="s">
        <v>1243</v>
      </c>
      <c r="B43" s="499">
        <v>7</v>
      </c>
      <c r="C43" s="499">
        <v>7</v>
      </c>
      <c r="D43" s="39"/>
    </row>
    <row r="44" spans="1:4">
      <c r="A44" s="505" t="s">
        <v>1244</v>
      </c>
      <c r="B44" s="499">
        <v>6</v>
      </c>
      <c r="C44" s="499">
        <v>5</v>
      </c>
      <c r="D44" s="39"/>
    </row>
    <row r="45" spans="1:4">
      <c r="A45" s="505" t="s">
        <v>1245</v>
      </c>
      <c r="B45" s="499">
        <v>75</v>
      </c>
      <c r="C45" s="499">
        <v>75</v>
      </c>
      <c r="D45" s="39"/>
    </row>
    <row r="46" spans="1:4">
      <c r="A46" s="505" t="s">
        <v>1246</v>
      </c>
      <c r="B46" s="499">
        <v>183</v>
      </c>
      <c r="C46" s="1196">
        <v>167</v>
      </c>
      <c r="D46" s="39"/>
    </row>
    <row r="47" spans="1:4">
      <c r="A47" s="505" t="s">
        <v>1247</v>
      </c>
      <c r="B47" s="499">
        <v>269</v>
      </c>
      <c r="C47" s="1196">
        <v>279</v>
      </c>
      <c r="D47" s="39"/>
    </row>
    <row r="48" spans="1:4">
      <c r="A48" s="505" t="s">
        <v>1248</v>
      </c>
      <c r="B48" s="498">
        <v>1088</v>
      </c>
      <c r="C48" s="1196">
        <v>1283</v>
      </c>
      <c r="D48" s="39"/>
    </row>
    <row r="49" spans="1:4" ht="18.75">
      <c r="A49" s="505" t="s">
        <v>1249</v>
      </c>
      <c r="B49" s="498">
        <v>402</v>
      </c>
      <c r="C49" s="498">
        <v>420</v>
      </c>
      <c r="D49" s="508"/>
    </row>
    <row r="50" spans="1:4" ht="18.75">
      <c r="A50" s="505" t="s">
        <v>81</v>
      </c>
      <c r="B50" s="498">
        <v>43</v>
      </c>
      <c r="C50" s="498">
        <v>49</v>
      </c>
      <c r="D50" s="508"/>
    </row>
    <row r="51" spans="1:4">
      <c r="A51" s="505" t="s">
        <v>1250</v>
      </c>
      <c r="B51" s="498">
        <v>1312</v>
      </c>
      <c r="C51" s="498">
        <v>1307</v>
      </c>
      <c r="D51" s="39"/>
    </row>
    <row r="52" spans="1:4">
      <c r="A52" s="505" t="s">
        <v>1251</v>
      </c>
      <c r="B52" s="498">
        <v>855</v>
      </c>
      <c r="C52" s="498">
        <v>1191</v>
      </c>
      <c r="D52" s="39"/>
    </row>
    <row r="53" spans="1:4">
      <c r="A53" s="505" t="s">
        <v>1252</v>
      </c>
      <c r="B53" s="499">
        <v>20</v>
      </c>
      <c r="C53" s="499">
        <v>24</v>
      </c>
      <c r="D53" s="39"/>
    </row>
    <row r="54" spans="1:4">
      <c r="A54" s="505" t="s">
        <v>1253</v>
      </c>
      <c r="B54" s="499">
        <v>5</v>
      </c>
      <c r="C54" s="499">
        <v>5</v>
      </c>
      <c r="D54" s="39"/>
    </row>
    <row r="55" spans="1:4" ht="18.75">
      <c r="A55" s="505" t="s">
        <v>1254</v>
      </c>
      <c r="B55" s="499">
        <v>0</v>
      </c>
      <c r="C55" s="499">
        <v>0</v>
      </c>
      <c r="D55" s="508"/>
    </row>
    <row r="56" spans="1:4">
      <c r="A56" s="505" t="s">
        <v>1255</v>
      </c>
      <c r="B56" s="499">
        <v>2</v>
      </c>
      <c r="C56" s="499">
        <v>2</v>
      </c>
      <c r="D56" s="39"/>
    </row>
    <row r="57" spans="1:4">
      <c r="A57" s="505" t="s">
        <v>1256</v>
      </c>
      <c r="B57" s="499">
        <v>1</v>
      </c>
      <c r="C57" s="499">
        <v>1</v>
      </c>
      <c r="D57" s="39"/>
    </row>
    <row r="58" spans="1:4">
      <c r="A58" s="505" t="s">
        <v>1257</v>
      </c>
      <c r="B58" s="499">
        <v>3</v>
      </c>
      <c r="C58" s="499">
        <v>3</v>
      </c>
      <c r="D58" s="39"/>
    </row>
    <row r="59" spans="1:4">
      <c r="A59" s="469" t="s">
        <v>82</v>
      </c>
      <c r="B59" s="509"/>
      <c r="D59" s="39"/>
    </row>
    <row r="60" spans="1:4">
      <c r="A60" s="469" t="s">
        <v>1341</v>
      </c>
      <c r="B60" s="509"/>
      <c r="D60" s="39"/>
    </row>
    <row r="61" spans="1:4">
      <c r="A61" s="469" t="s">
        <v>1258</v>
      </c>
      <c r="B61" s="509"/>
      <c r="D61" s="39"/>
    </row>
  </sheetData>
  <mergeCells count="8">
    <mergeCell ref="A29:B29"/>
    <mergeCell ref="A37:B37"/>
    <mergeCell ref="A1:B1"/>
    <mergeCell ref="A7:B7"/>
    <mergeCell ref="A11:B11"/>
    <mergeCell ref="A15:B15"/>
    <mergeCell ref="A19:B19"/>
    <mergeCell ref="A23:B23"/>
  </mergeCells>
  <printOptions horizontalCentered="1"/>
  <pageMargins left="0.70866141732283472" right="0.70866141732283472" top="0.74803149606299213" bottom="0.74803149606299213" header="0.31496062992125984" footer="0.31496062992125984"/>
  <pageSetup paperSize="9" fitToHeight="0" orientation="portrait" r:id="rId1"/>
  <headerFooter>
    <oddFooter>Page &amp;P&amp;RSEBI_Bulletin_August_2023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zoomScaleNormal="100" workbookViewId="0"/>
  </sheetViews>
  <sheetFormatPr defaultColWidth="9.140625" defaultRowHeight="15"/>
  <cols>
    <col min="1" max="1" width="13" style="149" customWidth="1"/>
    <col min="2" max="4" width="14.5703125" style="149" bestFit="1" customWidth="1"/>
    <col min="5" max="5" width="10.140625" style="149" customWidth="1"/>
    <col min="6" max="6" width="9.42578125" style="149" customWidth="1"/>
    <col min="7" max="7" width="10.42578125" style="149" customWidth="1"/>
    <col min="8" max="8" width="11.7109375" style="149" bestFit="1" customWidth="1"/>
    <col min="9" max="10" width="15.7109375" style="149" customWidth="1"/>
    <col min="11" max="11" width="14.5703125" style="149" bestFit="1" customWidth="1"/>
    <col min="12" max="12" width="9.85546875" style="149" customWidth="1"/>
    <col min="13" max="13" width="13.7109375" style="149" customWidth="1"/>
    <col min="14" max="16" width="10.7109375" style="149" customWidth="1"/>
    <col min="17" max="17" width="14.5703125" style="149" bestFit="1" customWidth="1"/>
    <col min="18" max="16384" width="9.140625" style="149"/>
  </cols>
  <sheetData>
    <row r="1" spans="1:16">
      <c r="A1" s="410" t="s">
        <v>16</v>
      </c>
      <c r="B1" s="410"/>
      <c r="C1" s="410"/>
    </row>
    <row r="2" spans="1:16" s="150" customFormat="1">
      <c r="A2" s="1482" t="s">
        <v>195</v>
      </c>
      <c r="B2" s="1487" t="s">
        <v>269</v>
      </c>
      <c r="C2" s="1487" t="s">
        <v>296</v>
      </c>
      <c r="D2" s="1482" t="s">
        <v>297</v>
      </c>
      <c r="E2" s="1482" t="s">
        <v>272</v>
      </c>
      <c r="F2" s="1482" t="s">
        <v>273</v>
      </c>
      <c r="G2" s="1482" t="s">
        <v>274</v>
      </c>
      <c r="H2" s="1482" t="s">
        <v>298</v>
      </c>
      <c r="I2" s="1482" t="s">
        <v>299</v>
      </c>
      <c r="J2" s="1482" t="s">
        <v>1178</v>
      </c>
      <c r="K2" s="1482" t="s">
        <v>278</v>
      </c>
      <c r="L2" s="1482" t="s">
        <v>300</v>
      </c>
      <c r="M2" s="1482" t="s">
        <v>301</v>
      </c>
      <c r="N2" s="1484" t="s">
        <v>302</v>
      </c>
      <c r="O2" s="1485"/>
      <c r="P2" s="1486"/>
    </row>
    <row r="3" spans="1:16" s="150" customFormat="1" ht="32.25" customHeight="1">
      <c r="A3" s="1483"/>
      <c r="B3" s="1488"/>
      <c r="C3" s="1488"/>
      <c r="D3" s="1483"/>
      <c r="E3" s="1483"/>
      <c r="F3" s="1483"/>
      <c r="G3" s="1483"/>
      <c r="H3" s="1483"/>
      <c r="I3" s="1483"/>
      <c r="J3" s="1483"/>
      <c r="K3" s="1483"/>
      <c r="L3" s="1483"/>
      <c r="M3" s="1483"/>
      <c r="N3" s="533" t="s">
        <v>282</v>
      </c>
      <c r="O3" s="533" t="s">
        <v>283</v>
      </c>
      <c r="P3" s="533" t="s">
        <v>284</v>
      </c>
    </row>
    <row r="4" spans="1:16" s="156" customFormat="1">
      <c r="A4" s="530" t="s">
        <v>72</v>
      </c>
      <c r="B4" s="541">
        <v>287</v>
      </c>
      <c r="C4" s="541">
        <v>1214</v>
      </c>
      <c r="D4" s="541">
        <v>12</v>
      </c>
      <c r="E4" s="541">
        <v>249</v>
      </c>
      <c r="F4" s="541">
        <v>6.510000000000001E-3</v>
      </c>
      <c r="G4" s="541">
        <v>24.299329999999998</v>
      </c>
      <c r="H4" s="541">
        <v>44.482059975000006</v>
      </c>
      <c r="I4" s="541">
        <v>0.17864281114457833</v>
      </c>
      <c r="J4" s="541">
        <v>683288.17165898613</v>
      </c>
      <c r="K4" s="541" t="s">
        <v>250</v>
      </c>
      <c r="L4" s="541" t="s">
        <v>250</v>
      </c>
      <c r="M4" s="542">
        <v>25157438.100000001</v>
      </c>
      <c r="N4" s="541">
        <v>36872.11</v>
      </c>
      <c r="O4" s="541">
        <v>30006.66</v>
      </c>
      <c r="P4" s="541">
        <v>33505.29</v>
      </c>
    </row>
    <row r="5" spans="1:16" s="150" customFormat="1">
      <c r="A5" s="543" t="s">
        <v>557</v>
      </c>
      <c r="B5" s="539">
        <f>INDEX(B6:B17,COUNT(B6:B17))</f>
        <v>266</v>
      </c>
      <c r="C5" s="539">
        <f>INDEX(C6:C17,COUNT(C6:C17))</f>
        <v>1705</v>
      </c>
      <c r="D5" s="1223">
        <v>10</v>
      </c>
      <c r="E5" s="539">
        <f>SUM(E6:E17)</f>
        <v>246</v>
      </c>
      <c r="F5" s="539">
        <f>SUM(F6:F17)</f>
        <v>3.5100000000000001E-3</v>
      </c>
      <c r="G5" s="539">
        <f>SUM(G6:G17)</f>
        <v>20.224450000000001</v>
      </c>
      <c r="H5" s="539">
        <f>SUM(H6:H17)</f>
        <v>29.338079719999996</v>
      </c>
      <c r="I5" s="540">
        <f>H5/E5</f>
        <v>0.11926048666666665</v>
      </c>
      <c r="J5" s="539">
        <f>H5/F5*100</f>
        <v>835842.72706552688</v>
      </c>
      <c r="K5" s="539">
        <f>SUM(K6:K17)</f>
        <v>0</v>
      </c>
      <c r="L5" s="539">
        <f>SUM(L6:L17)</f>
        <v>0</v>
      </c>
      <c r="M5" s="539">
        <f>INDEX(M6:M17,COUNT(M6:M17))</f>
        <v>38356305.409999996</v>
      </c>
      <c r="N5" s="539">
        <f>MAX(N6:N17)</f>
        <v>42685.19</v>
      </c>
      <c r="O5" s="539">
        <f>MIN(O6:O17)</f>
        <v>33552.300000000003</v>
      </c>
      <c r="P5" s="539">
        <f>INDEX(P6:P17,COUNT(P6:P17))</f>
        <v>42417.24</v>
      </c>
    </row>
    <row r="6" spans="1:16" s="150" customFormat="1">
      <c r="A6" s="300">
        <v>45017</v>
      </c>
      <c r="B6" s="360">
        <v>285</v>
      </c>
      <c r="C6" s="360">
        <v>1715</v>
      </c>
      <c r="D6" s="360">
        <v>3</v>
      </c>
      <c r="E6" s="360">
        <v>17</v>
      </c>
      <c r="F6" s="360">
        <v>1.5000000000000001E-4</v>
      </c>
      <c r="G6" s="360">
        <v>0.19558</v>
      </c>
      <c r="H6" s="360">
        <v>0.24022248999999996</v>
      </c>
      <c r="I6" s="360">
        <v>1.413073470588235E-2</v>
      </c>
      <c r="J6" s="360">
        <v>160148.32666666701</v>
      </c>
      <c r="K6" s="360" t="s">
        <v>250</v>
      </c>
      <c r="L6" s="360" t="s">
        <v>250</v>
      </c>
      <c r="M6" s="362">
        <v>26493860.579999998</v>
      </c>
      <c r="N6" s="360">
        <v>34763.85</v>
      </c>
      <c r="O6" s="360">
        <v>33552.300000000003</v>
      </c>
      <c r="P6" s="360">
        <v>34763.85</v>
      </c>
    </row>
    <row r="7" spans="1:16" s="150" customFormat="1">
      <c r="A7" s="300">
        <v>45047</v>
      </c>
      <c r="B7" s="360">
        <v>283</v>
      </c>
      <c r="C7" s="360">
        <v>1713</v>
      </c>
      <c r="D7" s="360">
        <v>2</v>
      </c>
      <c r="E7" s="360">
        <v>22</v>
      </c>
      <c r="F7" s="360">
        <v>4.0000000000000003E-5</v>
      </c>
      <c r="G7" s="360">
        <v>8.4999999999999992E-2</v>
      </c>
      <c r="H7" s="360">
        <v>0.116274</v>
      </c>
      <c r="I7" s="360">
        <v>5.2851818181818182E-3</v>
      </c>
      <c r="J7" s="360">
        <v>290685</v>
      </c>
      <c r="K7" s="360" t="s">
        <v>250</v>
      </c>
      <c r="L7" s="360" t="s">
        <v>250</v>
      </c>
      <c r="M7" s="362">
        <v>27562870.431458529</v>
      </c>
      <c r="N7" s="360">
        <v>35817.74</v>
      </c>
      <c r="O7" s="360">
        <v>34739.769999999997</v>
      </c>
      <c r="P7" s="360">
        <v>35613.35</v>
      </c>
    </row>
    <row r="8" spans="1:16" s="150" customFormat="1">
      <c r="A8" s="300">
        <v>45078</v>
      </c>
      <c r="B8" s="360">
        <v>282</v>
      </c>
      <c r="C8" s="360">
        <v>1714</v>
      </c>
      <c r="D8" s="360">
        <v>2</v>
      </c>
      <c r="E8" s="360">
        <v>21</v>
      </c>
      <c r="F8" s="360">
        <v>2.9E-4</v>
      </c>
      <c r="G8" s="360">
        <v>0.58017000000000007</v>
      </c>
      <c r="H8" s="360">
        <v>0.89911850000000004</v>
      </c>
      <c r="I8" s="360">
        <v>4.2815166666666668E-2</v>
      </c>
      <c r="J8" s="360">
        <v>310040.86206896551</v>
      </c>
      <c r="K8" s="360" t="s">
        <v>250</v>
      </c>
      <c r="L8" s="360" t="s">
        <v>250</v>
      </c>
      <c r="M8" s="362">
        <v>28762777.219999999</v>
      </c>
      <c r="N8" s="360">
        <v>36860.92</v>
      </c>
      <c r="O8" s="360">
        <v>35525.24</v>
      </c>
      <c r="P8" s="360">
        <v>36860.92</v>
      </c>
    </row>
    <row r="9" spans="1:16" s="150" customFormat="1">
      <c r="A9" s="300">
        <v>45108</v>
      </c>
      <c r="B9" s="360">
        <v>282</v>
      </c>
      <c r="C9" s="360">
        <v>1712</v>
      </c>
      <c r="D9" s="360">
        <v>1</v>
      </c>
      <c r="E9" s="360">
        <v>21</v>
      </c>
      <c r="F9" s="360">
        <v>5.0000000000000002E-5</v>
      </c>
      <c r="G9" s="360">
        <v>0.1</v>
      </c>
      <c r="H9" s="360">
        <v>0.155</v>
      </c>
      <c r="I9" s="360">
        <v>7.3809523809523813E-3</v>
      </c>
      <c r="J9" s="360">
        <v>310000</v>
      </c>
      <c r="K9" s="360" t="s">
        <v>250</v>
      </c>
      <c r="L9" s="360" t="s">
        <v>250</v>
      </c>
      <c r="M9" s="362">
        <v>29935937.649999999</v>
      </c>
      <c r="N9" s="360">
        <v>38393.64</v>
      </c>
      <c r="O9" s="360">
        <v>37114.68</v>
      </c>
      <c r="P9" s="360">
        <v>37979.11</v>
      </c>
    </row>
    <row r="10" spans="1:16" s="150" customFormat="1">
      <c r="A10" s="300">
        <v>45139</v>
      </c>
      <c r="B10" s="360">
        <v>282</v>
      </c>
      <c r="C10" s="360">
        <v>1711</v>
      </c>
      <c r="D10" s="360">
        <v>1</v>
      </c>
      <c r="E10" s="360">
        <v>22</v>
      </c>
      <c r="F10" s="360">
        <v>2.7E-4</v>
      </c>
      <c r="G10" s="360">
        <v>0.13770000000000002</v>
      </c>
      <c r="H10" s="360">
        <v>9.9553749999999996E-2</v>
      </c>
      <c r="I10" s="360">
        <v>4.5251704545454545E-3</v>
      </c>
      <c r="J10" s="360">
        <v>36871.759259259255</v>
      </c>
      <c r="K10" s="360" t="s">
        <v>250</v>
      </c>
      <c r="L10" s="360" t="s">
        <v>250</v>
      </c>
      <c r="M10" s="362">
        <v>30880674.510000002</v>
      </c>
      <c r="N10" s="360">
        <v>37947.370000000003</v>
      </c>
      <c r="O10" s="360">
        <v>37058.78</v>
      </c>
      <c r="P10" s="360">
        <v>37058.78</v>
      </c>
    </row>
    <row r="11" spans="1:16" s="150" customFormat="1">
      <c r="A11" s="300">
        <v>45170</v>
      </c>
      <c r="B11" s="360">
        <v>282</v>
      </c>
      <c r="C11" s="360">
        <v>1711</v>
      </c>
      <c r="D11" s="360">
        <v>2</v>
      </c>
      <c r="E11" s="360">
        <v>20</v>
      </c>
      <c r="F11" s="360">
        <v>5.0000000000000001E-4</v>
      </c>
      <c r="G11" s="360">
        <v>1.294</v>
      </c>
      <c r="H11" s="360">
        <v>1.8008025000000001</v>
      </c>
      <c r="I11" s="360">
        <v>9.0040124999999999E-2</v>
      </c>
      <c r="J11" s="360">
        <v>360160.5</v>
      </c>
      <c r="K11" s="360" t="s">
        <v>250</v>
      </c>
      <c r="L11" s="360" t="s">
        <v>250</v>
      </c>
      <c r="M11" s="362">
        <v>31812018.93</v>
      </c>
      <c r="N11" s="360">
        <v>38807.879999999997</v>
      </c>
      <c r="O11" s="360">
        <v>37383.199999999997</v>
      </c>
      <c r="P11" s="360">
        <v>37604.67</v>
      </c>
    </row>
    <row r="12" spans="1:16" s="150" customFormat="1">
      <c r="A12" s="300">
        <v>45200</v>
      </c>
      <c r="B12" s="360">
        <v>281</v>
      </c>
      <c r="C12" s="360">
        <v>1711</v>
      </c>
      <c r="D12" s="360">
        <v>1</v>
      </c>
      <c r="E12" s="360">
        <v>20</v>
      </c>
      <c r="F12" s="360">
        <v>4.2000000000000007E-4</v>
      </c>
      <c r="G12" s="360">
        <v>0.32650000000000001</v>
      </c>
      <c r="H12" s="360">
        <v>0.24195900000000001</v>
      </c>
      <c r="I12" s="360">
        <v>1.209795E-2</v>
      </c>
      <c r="J12" s="360">
        <v>57609.28571428571</v>
      </c>
      <c r="K12" s="360" t="s">
        <v>250</v>
      </c>
      <c r="L12" s="360" t="s">
        <v>250</v>
      </c>
      <c r="M12" s="362">
        <v>31007653.41</v>
      </c>
      <c r="N12" s="360">
        <v>37942.769999999997</v>
      </c>
      <c r="O12" s="360">
        <v>36037.71</v>
      </c>
      <c r="P12" s="360">
        <v>36473.39</v>
      </c>
    </row>
    <row r="13" spans="1:16" s="150" customFormat="1">
      <c r="A13" s="300">
        <v>45231</v>
      </c>
      <c r="B13" s="360">
        <v>279</v>
      </c>
      <c r="C13" s="360">
        <v>1709</v>
      </c>
      <c r="D13" s="360">
        <v>1</v>
      </c>
      <c r="E13" s="360">
        <v>21</v>
      </c>
      <c r="F13" s="360">
        <v>1E-4</v>
      </c>
      <c r="G13" s="360">
        <v>0.21500000000000002</v>
      </c>
      <c r="H13" s="360">
        <v>0.15958175000000002</v>
      </c>
      <c r="I13" s="360">
        <v>7.5991309523809536E-3</v>
      </c>
      <c r="J13" s="360">
        <v>159581.75000000003</v>
      </c>
      <c r="K13" s="360" t="s">
        <v>250</v>
      </c>
      <c r="L13" s="360" t="s">
        <v>250</v>
      </c>
      <c r="M13" s="362">
        <v>33283079.59</v>
      </c>
      <c r="N13" s="360">
        <v>38316.47</v>
      </c>
      <c r="O13" s="360">
        <v>36304.04</v>
      </c>
      <c r="P13" s="360">
        <v>38316.47</v>
      </c>
    </row>
    <row r="14" spans="1:16" s="150" customFormat="1">
      <c r="A14" s="300">
        <v>45261</v>
      </c>
      <c r="B14" s="360">
        <v>278</v>
      </c>
      <c r="C14" s="360">
        <v>1709</v>
      </c>
      <c r="D14" s="360">
        <v>1</v>
      </c>
      <c r="E14" s="360">
        <v>20</v>
      </c>
      <c r="F14" s="360">
        <v>2.0000000000000002E-5</v>
      </c>
      <c r="G14" s="360">
        <v>4.1320000000000003E-2</v>
      </c>
      <c r="H14" s="360">
        <v>6.6112000000000004E-2</v>
      </c>
      <c r="I14" s="360">
        <v>3.3056000000000001E-3</v>
      </c>
      <c r="J14" s="360">
        <v>330560</v>
      </c>
      <c r="K14" s="360" t="s">
        <v>250</v>
      </c>
      <c r="L14" s="360" t="s">
        <v>250</v>
      </c>
      <c r="M14" s="362">
        <v>36233515.619999997</v>
      </c>
      <c r="N14" s="360">
        <v>41525.67</v>
      </c>
      <c r="O14" s="360">
        <v>38573.32</v>
      </c>
      <c r="P14" s="360">
        <v>41434.61</v>
      </c>
    </row>
    <row r="15" spans="1:16" s="150" customFormat="1">
      <c r="A15" s="300">
        <v>45292</v>
      </c>
      <c r="B15" s="360">
        <v>278</v>
      </c>
      <c r="C15" s="360">
        <v>1706</v>
      </c>
      <c r="D15" s="360">
        <v>4</v>
      </c>
      <c r="E15" s="360">
        <v>22</v>
      </c>
      <c r="F15" s="360">
        <v>2.9E-4</v>
      </c>
      <c r="G15" s="360">
        <v>0.68</v>
      </c>
      <c r="H15" s="360">
        <v>0.50125199999999992</v>
      </c>
      <c r="I15" s="360">
        <v>0.02</v>
      </c>
      <c r="J15" s="360">
        <v>172846</v>
      </c>
      <c r="K15" s="360" t="s">
        <v>250</v>
      </c>
      <c r="L15" s="360" t="s">
        <v>250</v>
      </c>
      <c r="M15" s="362">
        <v>37644645.159999996</v>
      </c>
      <c r="N15" s="360">
        <v>41269.730000000003</v>
      </c>
      <c r="O15" s="360">
        <v>40875.800000000003</v>
      </c>
      <c r="P15" s="360">
        <v>41269.730000000003</v>
      </c>
    </row>
    <row r="16" spans="1:16" s="150" customFormat="1">
      <c r="A16" s="300">
        <v>45323</v>
      </c>
      <c r="B16" s="1015">
        <v>267</v>
      </c>
      <c r="C16" s="1015">
        <v>1705</v>
      </c>
      <c r="D16" s="1015">
        <v>2</v>
      </c>
      <c r="E16" s="1015">
        <v>21</v>
      </c>
      <c r="F16" s="1015">
        <v>8.4000000000000003E-4</v>
      </c>
      <c r="G16" s="1015">
        <v>14.46</v>
      </c>
      <c r="H16" s="1015">
        <v>22.666740399999995</v>
      </c>
      <c r="I16" s="1015">
        <v>1.08</v>
      </c>
      <c r="J16" s="1015">
        <v>2698421</v>
      </c>
      <c r="K16" s="1015" t="s">
        <v>250</v>
      </c>
      <c r="L16" s="1015" t="s">
        <v>250</v>
      </c>
      <c r="M16" s="1016">
        <v>38506765.43</v>
      </c>
      <c r="N16" s="1015">
        <v>41802.339999999997</v>
      </c>
      <c r="O16" s="1015">
        <v>41699.24</v>
      </c>
      <c r="P16" s="1015">
        <v>41802.339999999997</v>
      </c>
    </row>
    <row r="17" spans="1:17" s="150" customFormat="1">
      <c r="A17" s="300">
        <v>45352</v>
      </c>
      <c r="B17" s="1187">
        <v>266</v>
      </c>
      <c r="C17" s="1187">
        <v>1705</v>
      </c>
      <c r="D17" s="1187">
        <v>5</v>
      </c>
      <c r="E17" s="1187">
        <v>19</v>
      </c>
      <c r="F17" s="1187">
        <v>5.4000000000000001E-4</v>
      </c>
      <c r="G17" s="1187">
        <v>2.1091799999999998</v>
      </c>
      <c r="H17" s="1187">
        <v>2.3914633300000001</v>
      </c>
      <c r="I17" s="1187">
        <v>0.12586649105263159</v>
      </c>
      <c r="J17" s="1187">
        <v>442863.57962962968</v>
      </c>
      <c r="K17" s="1187" t="s">
        <v>250</v>
      </c>
      <c r="L17" s="1187" t="s">
        <v>250</v>
      </c>
      <c r="M17" s="1150">
        <v>38356305.409999996</v>
      </c>
      <c r="N17" s="1187">
        <v>42685.19</v>
      </c>
      <c r="O17" s="1187">
        <v>41446.15</v>
      </c>
      <c r="P17" s="1187">
        <v>42417.24</v>
      </c>
    </row>
    <row r="18" spans="1:17" s="150" customFormat="1">
      <c r="A18" s="150" t="s">
        <v>303</v>
      </c>
      <c r="B18" s="220"/>
      <c r="C18" s="220"/>
      <c r="D18" s="220"/>
      <c r="E18" s="220"/>
      <c r="F18" s="220"/>
      <c r="G18" s="220"/>
      <c r="H18" s="220"/>
      <c r="I18" s="220"/>
      <c r="J18" s="220"/>
      <c r="K18" s="220"/>
      <c r="L18" s="220"/>
      <c r="M18" s="220"/>
      <c r="N18" s="220"/>
      <c r="O18" s="220"/>
      <c r="P18" s="220"/>
      <c r="Q18" s="220"/>
    </row>
    <row r="19" spans="1:17" s="150" customFormat="1">
      <c r="A19" s="219" t="s">
        <v>304</v>
      </c>
      <c r="B19" s="220"/>
      <c r="C19" s="220"/>
      <c r="D19" s="220"/>
      <c r="E19" s="220"/>
      <c r="F19" s="220"/>
      <c r="G19" s="220"/>
      <c r="H19" s="220"/>
      <c r="I19" s="220"/>
      <c r="J19" s="220"/>
      <c r="K19" s="220"/>
      <c r="L19" s="220"/>
      <c r="M19" s="220"/>
      <c r="N19" s="220"/>
      <c r="O19" s="220"/>
      <c r="P19" s="220"/>
      <c r="Q19" s="220"/>
    </row>
    <row r="20" spans="1:17" s="150" customFormat="1">
      <c r="A20" s="1459" t="s">
        <v>305</v>
      </c>
      <c r="B20" s="1459"/>
      <c r="C20" s="1459"/>
      <c r="D20" s="1459"/>
      <c r="E20" s="1459"/>
      <c r="F20" s="1459"/>
      <c r="G20" s="1459"/>
      <c r="H20" s="1459"/>
      <c r="I20" s="1459"/>
      <c r="J20" s="1459"/>
      <c r="K20" s="1459"/>
      <c r="L20" s="1459"/>
      <c r="M20" s="1459"/>
      <c r="N20" s="1459"/>
      <c r="O20" s="1459"/>
      <c r="P20" s="1459"/>
      <c r="Q20" s="1459"/>
    </row>
    <row r="21" spans="1:17">
      <c r="G21" s="229"/>
      <c r="I21" s="165"/>
      <c r="J21" s="365"/>
    </row>
    <row r="22" spans="1:17">
      <c r="I22" s="165"/>
      <c r="J22" s="365"/>
    </row>
    <row r="23" spans="1:17">
      <c r="I23" s="165"/>
      <c r="J23" s="365"/>
    </row>
    <row r="24" spans="1:17">
      <c r="I24" s="165"/>
      <c r="J24" s="365"/>
    </row>
    <row r="25" spans="1:17">
      <c r="I25" s="165"/>
      <c r="J25" s="365"/>
    </row>
  </sheetData>
  <mergeCells count="15">
    <mergeCell ref="A20:Q20"/>
    <mergeCell ref="E2:E3"/>
    <mergeCell ref="J2:J3"/>
    <mergeCell ref="M2:M3"/>
    <mergeCell ref="N2:P2"/>
    <mergeCell ref="F2:F3"/>
    <mergeCell ref="G2:G3"/>
    <mergeCell ref="H2:H3"/>
    <mergeCell ref="I2:I3"/>
    <mergeCell ref="K2:K3"/>
    <mergeCell ref="L2:L3"/>
    <mergeCell ref="A2:A3"/>
    <mergeCell ref="B2:B3"/>
    <mergeCell ref="C2:C3"/>
    <mergeCell ref="D2:D3"/>
  </mergeCells>
  <printOptions horizontalCentered="1"/>
  <pageMargins left="0.78431372549019618" right="0.78431372549019618" top="0.98039215686274517" bottom="0.98039215686274517" header="0.50980392156862753" footer="0.50980392156862753"/>
  <pageSetup paperSize="9" scale="13"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115" zoomScaleNormal="115" workbookViewId="0"/>
  </sheetViews>
  <sheetFormatPr defaultColWidth="9.140625" defaultRowHeight="15"/>
  <cols>
    <col min="1" max="1" width="6.42578125" style="149" bestFit="1" customWidth="1"/>
    <col min="2" max="2" width="36.42578125" style="149" bestFit="1" customWidth="1"/>
    <col min="3" max="8" width="13.5703125" style="149" bestFit="1" customWidth="1"/>
    <col min="9" max="16384" width="9.140625" style="149"/>
  </cols>
  <sheetData>
    <row r="1" spans="1:8" ht="20.25" customHeight="1">
      <c r="A1" s="544" t="s">
        <v>306</v>
      </c>
      <c r="B1" s="545"/>
      <c r="C1" s="545"/>
      <c r="D1" s="545"/>
      <c r="E1" s="545"/>
      <c r="F1" s="545"/>
      <c r="G1" s="545"/>
      <c r="H1" s="545"/>
    </row>
    <row r="2" spans="1:8" s="150" customFormat="1" ht="19.5" customHeight="1">
      <c r="A2" s="1494" t="s">
        <v>307</v>
      </c>
      <c r="B2" s="1495"/>
      <c r="C2" s="1495"/>
      <c r="D2" s="1495"/>
      <c r="E2" s="1495"/>
      <c r="F2" s="1495"/>
      <c r="G2" s="1495"/>
      <c r="H2" s="1496"/>
    </row>
    <row r="3" spans="1:8" s="150" customFormat="1" ht="15" customHeight="1">
      <c r="A3" s="1469" t="s">
        <v>308</v>
      </c>
      <c r="B3" s="1469" t="s">
        <v>309</v>
      </c>
      <c r="C3" s="1465" t="s">
        <v>74</v>
      </c>
      <c r="D3" s="1471"/>
      <c r="E3" s="1465" t="s">
        <v>75</v>
      </c>
      <c r="F3" s="1471"/>
      <c r="G3" s="1498" t="s">
        <v>310</v>
      </c>
      <c r="H3" s="1499"/>
    </row>
    <row r="4" spans="1:8" s="150" customFormat="1" ht="15" customHeight="1">
      <c r="A4" s="1497"/>
      <c r="B4" s="1497"/>
      <c r="C4" s="1018" t="s">
        <v>557</v>
      </c>
      <c r="D4" s="1017" t="s">
        <v>1356</v>
      </c>
      <c r="E4" s="1018" t="s">
        <v>557</v>
      </c>
      <c r="F4" s="1017" t="s">
        <v>1356</v>
      </c>
      <c r="G4" s="1018" t="s">
        <v>557</v>
      </c>
      <c r="H4" s="1017" t="s">
        <v>1356</v>
      </c>
    </row>
    <row r="5" spans="1:8" s="150" customFormat="1" ht="15" customHeight="1">
      <c r="A5" s="546">
        <v>1</v>
      </c>
      <c r="B5" s="547" t="s">
        <v>311</v>
      </c>
      <c r="C5" s="1019">
        <v>23.11780720159117</v>
      </c>
      <c r="D5" s="1019">
        <v>19.039874194380562</v>
      </c>
      <c r="E5" s="1019">
        <v>15.58</v>
      </c>
      <c r="F5" s="1020">
        <v>14.56</v>
      </c>
      <c r="G5" s="1020">
        <v>0</v>
      </c>
      <c r="H5" s="1019">
        <v>0</v>
      </c>
    </row>
    <row r="6" spans="1:8" s="150" customFormat="1" ht="15" customHeight="1">
      <c r="A6" s="546">
        <v>2</v>
      </c>
      <c r="B6" s="547" t="s">
        <v>312</v>
      </c>
      <c r="C6" s="1019">
        <v>0.17115287465144272</v>
      </c>
      <c r="D6" s="1019">
        <v>0.1196569384252657</v>
      </c>
      <c r="E6" s="1019">
        <v>1.88</v>
      </c>
      <c r="F6" s="1020">
        <v>1.79</v>
      </c>
      <c r="G6" s="1020">
        <v>0</v>
      </c>
      <c r="H6" s="1019">
        <v>0</v>
      </c>
    </row>
    <row r="7" spans="1:8" s="150" customFormat="1" ht="15" customHeight="1">
      <c r="A7" s="546">
        <v>3</v>
      </c>
      <c r="B7" s="547" t="s">
        <v>313</v>
      </c>
      <c r="C7" s="1019">
        <v>0.31891745229409663</v>
      </c>
      <c r="D7" s="1019">
        <v>0.26464788719345966</v>
      </c>
      <c r="E7" s="1019">
        <v>0.1</v>
      </c>
      <c r="F7" s="1020">
        <v>0.12</v>
      </c>
      <c r="G7" s="1020">
        <v>0</v>
      </c>
      <c r="H7" s="1019">
        <v>0</v>
      </c>
    </row>
    <row r="8" spans="1:8" s="150" customFormat="1" ht="15" customHeight="1">
      <c r="A8" s="546">
        <v>4</v>
      </c>
      <c r="B8" s="547" t="s">
        <v>314</v>
      </c>
      <c r="C8" s="1019">
        <v>3.8857524896391167E-3</v>
      </c>
      <c r="D8" s="1019">
        <v>1.5315358272040692E-3</v>
      </c>
      <c r="E8" s="1019">
        <v>0</v>
      </c>
      <c r="F8" s="1020">
        <v>0</v>
      </c>
      <c r="G8" s="1020">
        <v>0</v>
      </c>
      <c r="H8" s="1019">
        <v>0</v>
      </c>
    </row>
    <row r="9" spans="1:8" s="150" customFormat="1" ht="15" customHeight="1">
      <c r="A9" s="546">
        <v>5</v>
      </c>
      <c r="B9" s="547" t="s">
        <v>315</v>
      </c>
      <c r="C9" s="1019">
        <v>0.28533203687186243</v>
      </c>
      <c r="D9" s="1019">
        <v>0.31520462831855728</v>
      </c>
      <c r="E9" s="1019">
        <v>0.92</v>
      </c>
      <c r="F9" s="1020">
        <v>0.66</v>
      </c>
      <c r="G9" s="1020">
        <v>0</v>
      </c>
      <c r="H9" s="1019">
        <v>0</v>
      </c>
    </row>
    <row r="10" spans="1:8" s="150" customFormat="1" ht="15" customHeight="1">
      <c r="A10" s="546">
        <v>6</v>
      </c>
      <c r="B10" s="547" t="s">
        <v>316</v>
      </c>
      <c r="C10" s="1019">
        <v>3.1772336799190136E-2</v>
      </c>
      <c r="D10" s="1019">
        <v>2.8205074719209938E-2</v>
      </c>
      <c r="E10" s="1019">
        <v>0.26</v>
      </c>
      <c r="F10" s="1020">
        <v>0.31</v>
      </c>
      <c r="G10" s="1020">
        <v>0</v>
      </c>
      <c r="H10" s="1019">
        <v>0</v>
      </c>
    </row>
    <row r="11" spans="1:8" s="150" customFormat="1" ht="15" customHeight="1">
      <c r="A11" s="546">
        <v>7</v>
      </c>
      <c r="B11" s="547" t="s">
        <v>317</v>
      </c>
      <c r="C11" s="1019">
        <v>1.417837151575924E-2</v>
      </c>
      <c r="D11" s="1019">
        <v>1.1598025766706557E-2</v>
      </c>
      <c r="E11" s="1019">
        <v>0.03</v>
      </c>
      <c r="F11" s="1020">
        <v>0.05</v>
      </c>
      <c r="G11" s="1020">
        <v>0</v>
      </c>
      <c r="H11" s="1019">
        <v>0</v>
      </c>
    </row>
    <row r="12" spans="1:8" s="150" customFormat="1" ht="15" customHeight="1">
      <c r="A12" s="546">
        <v>8</v>
      </c>
      <c r="B12" s="547" t="s">
        <v>318</v>
      </c>
      <c r="C12" s="1019">
        <v>1.1372924556844857</v>
      </c>
      <c r="D12" s="1019">
        <v>0.97879347096483627</v>
      </c>
      <c r="E12" s="1019">
        <v>2.2000000000000002</v>
      </c>
      <c r="F12" s="1020">
        <v>2.65</v>
      </c>
      <c r="G12" s="1020">
        <v>50.356568727395903</v>
      </c>
      <c r="H12" s="1019">
        <v>49.995651198214276</v>
      </c>
    </row>
    <row r="13" spans="1:8" s="150" customFormat="1" ht="15" customHeight="1">
      <c r="A13" s="546">
        <v>9</v>
      </c>
      <c r="B13" s="547" t="s">
        <v>319</v>
      </c>
      <c r="C13" s="1019">
        <v>2.8287658001796008E-2</v>
      </c>
      <c r="D13" s="1019">
        <v>2.3696444913558254E-2</v>
      </c>
      <c r="E13" s="1019">
        <v>0</v>
      </c>
      <c r="F13" s="1020">
        <v>0</v>
      </c>
      <c r="G13" s="1020">
        <v>0</v>
      </c>
      <c r="H13" s="1019">
        <v>0</v>
      </c>
    </row>
    <row r="14" spans="1:8" s="150" customFormat="1" ht="15" customHeight="1">
      <c r="A14" s="546">
        <v>10</v>
      </c>
      <c r="B14" s="547" t="s">
        <v>320</v>
      </c>
      <c r="C14" s="1019">
        <v>0.12903868936733051</v>
      </c>
      <c r="D14" s="1019">
        <v>0.10082158872289367</v>
      </c>
      <c r="E14" s="1019">
        <v>2.4700000000000002</v>
      </c>
      <c r="F14" s="1020">
        <v>2.73</v>
      </c>
      <c r="G14" s="1020">
        <v>0</v>
      </c>
      <c r="H14" s="1019">
        <v>0</v>
      </c>
    </row>
    <row r="15" spans="1:8" s="150" customFormat="1" ht="15" customHeight="1">
      <c r="A15" s="546">
        <v>11</v>
      </c>
      <c r="B15" s="547" t="s">
        <v>321</v>
      </c>
      <c r="C15" s="1019">
        <v>0.26886871084199321</v>
      </c>
      <c r="D15" s="1019">
        <v>0.16106850094255737</v>
      </c>
      <c r="E15" s="1019">
        <v>0.14000000000000001</v>
      </c>
      <c r="F15" s="1020">
        <v>0.22</v>
      </c>
      <c r="G15" s="1020">
        <v>0</v>
      </c>
      <c r="H15" s="1019">
        <v>0</v>
      </c>
    </row>
    <row r="16" spans="1:8" s="150" customFormat="1" ht="15" customHeight="1">
      <c r="A16" s="546">
        <v>12</v>
      </c>
      <c r="B16" s="547" t="s">
        <v>322</v>
      </c>
      <c r="C16" s="1019">
        <v>0.36545583387997393</v>
      </c>
      <c r="D16" s="1019">
        <v>0.23698865646933676</v>
      </c>
      <c r="E16" s="1019">
        <v>0.16</v>
      </c>
      <c r="F16" s="1020">
        <v>0.19</v>
      </c>
      <c r="G16" s="1020">
        <v>0</v>
      </c>
      <c r="H16" s="1019">
        <v>0</v>
      </c>
    </row>
    <row r="17" spans="1:17" s="150" customFormat="1" ht="15" customHeight="1">
      <c r="A17" s="546">
        <v>13</v>
      </c>
      <c r="B17" s="547" t="s">
        <v>323</v>
      </c>
      <c r="C17" s="1019">
        <v>9.6430873388530791E-2</v>
      </c>
      <c r="D17" s="1019">
        <v>6.6049473132655592E-2</v>
      </c>
      <c r="E17" s="1019">
        <v>0.14000000000000001</v>
      </c>
      <c r="F17" s="1020">
        <v>0.47</v>
      </c>
      <c r="G17" s="1020">
        <v>0</v>
      </c>
      <c r="H17" s="1019">
        <v>0</v>
      </c>
    </row>
    <row r="18" spans="1:17" s="150" customFormat="1" ht="15" customHeight="1">
      <c r="A18" s="546">
        <v>14</v>
      </c>
      <c r="B18" s="547" t="s">
        <v>324</v>
      </c>
      <c r="C18" s="1019">
        <v>2.4392360638755832</v>
      </c>
      <c r="D18" s="1019">
        <v>2.2509081076183155</v>
      </c>
      <c r="E18" s="1019">
        <v>1.84</v>
      </c>
      <c r="F18" s="1020">
        <v>1.84</v>
      </c>
      <c r="G18" s="1020">
        <v>43.946057898297916</v>
      </c>
      <c r="H18" s="1019">
        <v>31.134180092153031</v>
      </c>
    </row>
    <row r="19" spans="1:17" s="150" customFormat="1" ht="15" customHeight="1">
      <c r="A19" s="546">
        <v>15</v>
      </c>
      <c r="B19" s="547" t="s">
        <v>325</v>
      </c>
      <c r="C19" s="1019">
        <v>0.10330582972555291</v>
      </c>
      <c r="D19" s="1019">
        <v>6.9463347653039437E-2</v>
      </c>
      <c r="E19" s="1019">
        <v>0.03</v>
      </c>
      <c r="F19" s="1020">
        <v>0.04</v>
      </c>
      <c r="G19" s="1020">
        <v>0</v>
      </c>
      <c r="H19" s="1019">
        <v>0</v>
      </c>
    </row>
    <row r="20" spans="1:17" s="150" customFormat="1" ht="15" customHeight="1">
      <c r="A20" s="546">
        <v>16</v>
      </c>
      <c r="B20" s="547" t="s">
        <v>326</v>
      </c>
      <c r="C20" s="1019">
        <v>7.4863092051833807E-3</v>
      </c>
      <c r="D20" s="1019">
        <v>7.2959274073025751E-3</v>
      </c>
      <c r="E20" s="1019">
        <v>0</v>
      </c>
      <c r="F20" s="1020">
        <v>0</v>
      </c>
      <c r="G20" s="1020">
        <v>0</v>
      </c>
      <c r="H20" s="1019">
        <v>0</v>
      </c>
    </row>
    <row r="21" spans="1:17" s="150" customFormat="1" ht="15" customHeight="1">
      <c r="A21" s="546">
        <v>17</v>
      </c>
      <c r="B21" s="547" t="s">
        <v>327</v>
      </c>
      <c r="C21" s="1019">
        <v>37.583316976008433</v>
      </c>
      <c r="D21" s="1019">
        <v>48.392529940069991</v>
      </c>
      <c r="E21" s="1019">
        <v>66.23</v>
      </c>
      <c r="F21" s="1020">
        <v>65.290000000000006</v>
      </c>
      <c r="G21" s="1020">
        <v>2.1193326418570382E-2</v>
      </c>
      <c r="H21" s="1019">
        <v>7.5316438157552693E-2</v>
      </c>
    </row>
    <row r="22" spans="1:17" s="150" customFormat="1" ht="15" customHeight="1">
      <c r="A22" s="546">
        <v>18</v>
      </c>
      <c r="B22" s="547" t="s">
        <v>328</v>
      </c>
      <c r="C22" s="1019">
        <v>1.3000688336356063E-2</v>
      </c>
      <c r="D22" s="1019">
        <v>1.1001213504812634E-2</v>
      </c>
      <c r="E22" s="1019">
        <v>0</v>
      </c>
      <c r="F22" s="1020">
        <v>0</v>
      </c>
      <c r="G22" s="1020">
        <v>0</v>
      </c>
      <c r="H22" s="1019">
        <v>0</v>
      </c>
    </row>
    <row r="23" spans="1:17" s="150" customFormat="1" ht="15" customHeight="1">
      <c r="A23" s="546">
        <v>19</v>
      </c>
      <c r="B23" s="547" t="s">
        <v>329</v>
      </c>
      <c r="C23" s="1019">
        <v>0.2450952134117528</v>
      </c>
      <c r="D23" s="1019">
        <v>0.16468889793345717</v>
      </c>
      <c r="E23" s="1019">
        <v>0.38</v>
      </c>
      <c r="F23" s="1020">
        <v>0.42</v>
      </c>
      <c r="G23" s="1020">
        <v>0</v>
      </c>
      <c r="H23" s="1019">
        <v>0</v>
      </c>
    </row>
    <row r="24" spans="1:17" s="150" customFormat="1" ht="15" customHeight="1">
      <c r="A24" s="546">
        <v>20</v>
      </c>
      <c r="B24" s="547" t="s">
        <v>330</v>
      </c>
      <c r="C24" s="1019">
        <v>1.3921843886833902</v>
      </c>
      <c r="D24" s="1019">
        <v>1.2102258523815792</v>
      </c>
      <c r="E24" s="1019">
        <v>0.54</v>
      </c>
      <c r="F24" s="1020">
        <v>1.41</v>
      </c>
      <c r="G24" s="1020">
        <v>0</v>
      </c>
      <c r="H24" s="1019">
        <v>0</v>
      </c>
    </row>
    <row r="25" spans="1:17" s="150" customFormat="1" ht="15" customHeight="1">
      <c r="A25" s="546">
        <v>21</v>
      </c>
      <c r="B25" s="547" t="s">
        <v>331</v>
      </c>
      <c r="C25" s="1019">
        <v>32.247954283376487</v>
      </c>
      <c r="D25" s="1019">
        <v>26.545750293654713</v>
      </c>
      <c r="E25" s="1019">
        <v>7.1</v>
      </c>
      <c r="F25" s="1020">
        <v>7.25</v>
      </c>
      <c r="G25" s="1020">
        <v>5.6761800478876054</v>
      </c>
      <c r="H25" s="1019">
        <v>18.794852271475136</v>
      </c>
    </row>
    <row r="26" spans="1:17" s="150" customFormat="1" ht="13.5" customHeight="1">
      <c r="A26" s="547"/>
      <c r="B26" s="547" t="s">
        <v>97</v>
      </c>
      <c r="C26" s="1021">
        <v>100</v>
      </c>
      <c r="D26" s="1021">
        <v>100</v>
      </c>
      <c r="E26" s="1021">
        <v>100</v>
      </c>
      <c r="F26" s="1022">
        <v>100</v>
      </c>
      <c r="G26" s="1022">
        <v>100</v>
      </c>
      <c r="H26" s="1021">
        <v>100</v>
      </c>
    </row>
    <row r="27" spans="1:17" s="150" customFormat="1" ht="13.5" customHeight="1">
      <c r="A27" s="219"/>
      <c r="B27" s="219"/>
      <c r="C27" s="230"/>
      <c r="D27" s="230"/>
      <c r="E27" s="230"/>
      <c r="F27" s="231"/>
      <c r="G27" s="231"/>
      <c r="H27" s="230"/>
    </row>
    <row r="28" spans="1:17" s="150" customFormat="1" ht="14.25" customHeight="1">
      <c r="A28" s="1492" t="s">
        <v>82</v>
      </c>
      <c r="B28" s="1492"/>
      <c r="C28" s="1492"/>
      <c r="D28" s="1492"/>
      <c r="E28" s="1492"/>
      <c r="F28" s="1492"/>
      <c r="G28" s="1492"/>
      <c r="H28" s="1492"/>
    </row>
    <row r="29" spans="1:17" s="150" customFormat="1" ht="35.25" customHeight="1">
      <c r="A29" s="1493" t="s">
        <v>332</v>
      </c>
      <c r="B29" s="1493"/>
      <c r="C29" s="1493"/>
      <c r="D29" s="1493"/>
      <c r="E29" s="1493"/>
      <c r="F29" s="1493"/>
      <c r="G29" s="1493"/>
      <c r="H29" s="1493"/>
    </row>
    <row r="30" spans="1:17" s="150" customFormat="1" ht="18" customHeight="1">
      <c r="A30" s="1459" t="s">
        <v>1291</v>
      </c>
      <c r="B30" s="1459"/>
      <c r="C30" s="1459"/>
      <c r="D30" s="1459"/>
      <c r="E30" s="1459"/>
      <c r="F30" s="1459"/>
      <c r="G30" s="1459"/>
      <c r="H30" s="1459"/>
      <c r="I30" s="1459"/>
      <c r="J30" s="1459"/>
      <c r="K30" s="1459"/>
      <c r="L30" s="1459"/>
      <c r="M30" s="1459"/>
      <c r="N30" s="1459"/>
      <c r="O30" s="1459"/>
      <c r="P30" s="1459"/>
      <c r="Q30" s="1459"/>
    </row>
    <row r="31" spans="1:17" s="150" customFormat="1" ht="13.5" customHeight="1">
      <c r="A31" s="1492" t="s">
        <v>194</v>
      </c>
      <c r="B31" s="1492"/>
      <c r="C31" s="1492"/>
      <c r="D31" s="1492"/>
      <c r="E31" s="1492"/>
      <c r="F31" s="1492"/>
      <c r="G31" s="1492"/>
      <c r="H31" s="1492"/>
    </row>
  </sheetData>
  <mergeCells count="10">
    <mergeCell ref="A28:H28"/>
    <mergeCell ref="A29:H29"/>
    <mergeCell ref="A31:H31"/>
    <mergeCell ref="A2:H2"/>
    <mergeCell ref="A3:A4"/>
    <mergeCell ref="B3:B4"/>
    <mergeCell ref="C3:D3"/>
    <mergeCell ref="E3:F3"/>
    <mergeCell ref="G3:H3"/>
    <mergeCell ref="A30:Q30"/>
  </mergeCells>
  <printOptions horizontalCentered="1"/>
  <pageMargins left="0.78431372549019618" right="0.78431372549019618" top="0.98039215686274517" bottom="0.98039215686274517" header="0.50980392156862753" footer="0.50980392156862753"/>
  <pageSetup paperSize="9" scale="94"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heetViews>
  <sheetFormatPr defaultColWidth="9.140625" defaultRowHeight="15"/>
  <cols>
    <col min="1" max="6" width="14.5703125" style="149" bestFit="1" customWidth="1"/>
    <col min="7" max="7" width="5.42578125" style="149" bestFit="1" customWidth="1"/>
    <col min="8" max="16384" width="9.140625" style="149"/>
  </cols>
  <sheetData>
    <row r="1" spans="1:9">
      <c r="A1" s="532" t="s">
        <v>18</v>
      </c>
      <c r="B1" s="532"/>
      <c r="C1" s="532"/>
      <c r="D1" s="532"/>
      <c r="E1" s="532"/>
      <c r="F1" s="532"/>
    </row>
    <row r="2" spans="1:9" s="150" customFormat="1" ht="18" customHeight="1">
      <c r="A2" s="1469" t="s">
        <v>117</v>
      </c>
      <c r="B2" s="1494" t="s">
        <v>333</v>
      </c>
      <c r="C2" s="1495"/>
      <c r="D2" s="1495"/>
      <c r="E2" s="1495"/>
      <c r="F2" s="1496"/>
    </row>
    <row r="3" spans="1:9" s="150" customFormat="1" ht="18" customHeight="1">
      <c r="A3" s="1497"/>
      <c r="B3" s="531" t="s">
        <v>334</v>
      </c>
      <c r="C3" s="531" t="s">
        <v>335</v>
      </c>
      <c r="D3" s="531" t="s">
        <v>81</v>
      </c>
      <c r="E3" s="531" t="s">
        <v>336</v>
      </c>
      <c r="F3" s="531" t="s">
        <v>331</v>
      </c>
    </row>
    <row r="4" spans="1:9" s="156" customFormat="1" ht="18" customHeight="1">
      <c r="A4" s="530" t="s">
        <v>72</v>
      </c>
      <c r="B4" s="745">
        <v>33.210037587999999</v>
      </c>
      <c r="C4" s="745">
        <v>15.498663737999999</v>
      </c>
      <c r="D4" s="745">
        <v>2.1909892119999999</v>
      </c>
      <c r="E4" s="745">
        <v>2.0143699000000001E-2</v>
      </c>
      <c r="F4" s="745">
        <v>49.080165762</v>
      </c>
    </row>
    <row r="5" spans="1:9" s="156" customFormat="1" ht="18" customHeight="1">
      <c r="A5" s="538" t="s">
        <v>557</v>
      </c>
      <c r="B5" s="1092">
        <v>34.431982336452869</v>
      </c>
      <c r="C5" s="1092">
        <v>13.0199984621889</v>
      </c>
      <c r="D5" s="1092">
        <v>3.2849058607471351</v>
      </c>
      <c r="E5" s="1092">
        <v>0.13515121235006566</v>
      </c>
      <c r="F5" s="1092">
        <v>49.127962128261025</v>
      </c>
      <c r="G5" s="232"/>
    </row>
    <row r="6" spans="1:9" s="150" customFormat="1" ht="18" customHeight="1">
      <c r="A6" s="300">
        <v>45017</v>
      </c>
      <c r="B6" s="366">
        <v>37.540033154856225</v>
      </c>
      <c r="C6" s="366">
        <v>9.0351303242166789</v>
      </c>
      <c r="D6" s="366">
        <v>3.4915179399163048</v>
      </c>
      <c r="E6" s="366">
        <v>0.14118478159798142</v>
      </c>
      <c r="F6" s="366">
        <v>49.792133799412788</v>
      </c>
    </row>
    <row r="7" spans="1:9" s="150" customFormat="1" ht="18" customHeight="1">
      <c r="A7" s="300">
        <v>45047</v>
      </c>
      <c r="B7" s="366">
        <v>37.290727287045236</v>
      </c>
      <c r="C7" s="366">
        <v>8.49001760497252</v>
      </c>
      <c r="D7" s="366">
        <v>3.1725729045983893</v>
      </c>
      <c r="E7" s="366">
        <v>9.3148493592823435E-3</v>
      </c>
      <c r="F7" s="366">
        <v>51.037367354024589</v>
      </c>
    </row>
    <row r="8" spans="1:9" s="150" customFormat="1" ht="18" customHeight="1">
      <c r="A8" s="300">
        <v>45078</v>
      </c>
      <c r="B8" s="366">
        <v>31.07908090923295</v>
      </c>
      <c r="C8" s="366">
        <v>17.753500809256042</v>
      </c>
      <c r="D8" s="366">
        <v>4.0985782765967995</v>
      </c>
      <c r="E8" s="366">
        <v>1.3792529198881466E-2</v>
      </c>
      <c r="F8" s="366">
        <v>47.055047475715341</v>
      </c>
    </row>
    <row r="9" spans="1:9" s="150" customFormat="1" ht="18" customHeight="1">
      <c r="A9" s="300">
        <v>45108</v>
      </c>
      <c r="B9" s="366">
        <v>37.351464428646871</v>
      </c>
      <c r="C9" s="366">
        <v>5.0815238410891421</v>
      </c>
      <c r="D9" s="366">
        <v>2.7508622531897124</v>
      </c>
      <c r="E9" s="366">
        <v>1.0769283125558108E-2</v>
      </c>
      <c r="F9" s="366">
        <v>54.805380193948736</v>
      </c>
    </row>
    <row r="10" spans="1:9" s="150" customFormat="1" ht="18" customHeight="1">
      <c r="A10" s="300">
        <v>45139</v>
      </c>
      <c r="B10" s="366">
        <v>29.491765808745768</v>
      </c>
      <c r="C10" s="366">
        <v>19.482591707070089</v>
      </c>
      <c r="D10" s="366">
        <v>2.8801136483688823</v>
      </c>
      <c r="E10" s="366">
        <v>3.2402133588371587E-2</v>
      </c>
      <c r="F10" s="366">
        <v>48.113126702226879</v>
      </c>
    </row>
    <row r="11" spans="1:9" s="150" customFormat="1" ht="13.5" customHeight="1">
      <c r="A11" s="300">
        <v>45170</v>
      </c>
      <c r="B11" s="366">
        <v>65.651089655599577</v>
      </c>
      <c r="C11" s="366">
        <v>2.3177122920296616</v>
      </c>
      <c r="D11" s="366">
        <v>0</v>
      </c>
      <c r="E11" s="366">
        <v>0</v>
      </c>
      <c r="F11" s="366">
        <v>32.031198052370783</v>
      </c>
    </row>
    <row r="12" spans="1:9" s="150" customFormat="1">
      <c r="A12" s="300">
        <v>45200</v>
      </c>
      <c r="B12" s="366">
        <v>36.828727055353824</v>
      </c>
      <c r="C12" s="366">
        <v>9.0937884185558548</v>
      </c>
      <c r="D12" s="366">
        <v>2.1023504717982813</v>
      </c>
      <c r="E12" s="366">
        <v>2.6688788134573625E-2</v>
      </c>
      <c r="F12" s="366">
        <v>51.948445266157464</v>
      </c>
    </row>
    <row r="13" spans="1:9" s="150" customFormat="1" ht="13.5" customHeight="1">
      <c r="A13" s="300">
        <v>45231</v>
      </c>
      <c r="B13" s="366">
        <v>36.459005427312654</v>
      </c>
      <c r="C13" s="366">
        <v>7.3973446440109694</v>
      </c>
      <c r="D13" s="366">
        <v>2.7243292065555065</v>
      </c>
      <c r="E13" s="366">
        <v>0.17012166453120398</v>
      </c>
      <c r="F13" s="366">
        <v>53.249199057589671</v>
      </c>
      <c r="G13" s="217"/>
      <c r="H13" s="218"/>
      <c r="I13" s="218"/>
    </row>
    <row r="14" spans="1:9" s="150" customFormat="1">
      <c r="A14" s="300">
        <v>45261</v>
      </c>
      <c r="B14" s="366">
        <v>34.148910007751084</v>
      </c>
      <c r="C14" s="366">
        <v>14.3624619008687</v>
      </c>
      <c r="D14" s="366">
        <v>4.1172405959346943</v>
      </c>
      <c r="E14" s="366">
        <v>0.28059367809910579</v>
      </c>
      <c r="F14" s="366">
        <v>47.09079381734643</v>
      </c>
      <c r="G14" s="217"/>
      <c r="H14" s="218"/>
      <c r="I14" s="218"/>
    </row>
    <row r="15" spans="1:9" s="150" customFormat="1">
      <c r="A15" s="300">
        <v>45292</v>
      </c>
      <c r="B15" s="366">
        <v>38.085724016695217</v>
      </c>
      <c r="C15" s="366">
        <v>10.408378891645393</v>
      </c>
      <c r="D15" s="366">
        <v>1.9761913972358838</v>
      </c>
      <c r="E15" s="366">
        <v>3.3111115865921269E-2</v>
      </c>
      <c r="F15" s="366">
        <v>49.496594578557584</v>
      </c>
      <c r="G15" s="217"/>
      <c r="H15" s="218"/>
      <c r="I15" s="218"/>
    </row>
    <row r="16" spans="1:9" s="150" customFormat="1">
      <c r="A16" s="300">
        <v>45323</v>
      </c>
      <c r="B16" s="1023">
        <v>34.9213850356766</v>
      </c>
      <c r="C16" s="1023">
        <v>14.134937402072319</v>
      </c>
      <c r="D16" s="1023">
        <v>3.1217559161708008</v>
      </c>
      <c r="E16" s="1023">
        <v>0.24864062909033641</v>
      </c>
      <c r="F16" s="1023">
        <v>47.573281016989931</v>
      </c>
      <c r="G16" s="217"/>
      <c r="H16" s="218"/>
      <c r="I16" s="218"/>
    </row>
    <row r="17" spans="1:9" s="150" customFormat="1">
      <c r="A17" s="300">
        <v>45352</v>
      </c>
      <c r="B17" s="1131">
        <v>28.137197413194691</v>
      </c>
      <c r="C17" s="1131">
        <v>20.509473385411152</v>
      </c>
      <c r="D17" s="1131">
        <v>5.9334424379599868</v>
      </c>
      <c r="E17" s="1131">
        <v>0.10549593002573626</v>
      </c>
      <c r="F17" s="1131">
        <v>45.314390833408446</v>
      </c>
      <c r="G17" s="217"/>
      <c r="H17" s="218"/>
      <c r="I17" s="218"/>
    </row>
    <row r="18" spans="1:9" s="150" customFormat="1">
      <c r="A18" s="1459" t="s">
        <v>337</v>
      </c>
      <c r="B18" s="1459"/>
      <c r="C18" s="1459"/>
      <c r="D18" s="1459"/>
      <c r="E18" s="1459"/>
    </row>
    <row r="19" spans="1:9" s="150" customFormat="1"/>
  </sheetData>
  <mergeCells count="3">
    <mergeCell ref="A18:E18"/>
    <mergeCell ref="A2:A3"/>
    <mergeCell ref="B2:F2"/>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sheetViews>
  <sheetFormatPr defaultColWidth="9.140625" defaultRowHeight="15"/>
  <cols>
    <col min="1" max="6" width="14.5703125" style="149" bestFit="1" customWidth="1"/>
    <col min="7" max="7" width="4.5703125" style="149" bestFit="1" customWidth="1"/>
    <col min="8" max="10" width="9.140625" style="149"/>
    <col min="11" max="11" width="12.85546875" style="149" bestFit="1" customWidth="1"/>
    <col min="12" max="16384" width="9.140625" style="149"/>
  </cols>
  <sheetData>
    <row r="1" spans="1:7" ht="18" customHeight="1">
      <c r="A1" s="532" t="s">
        <v>19</v>
      </c>
      <c r="B1" s="532"/>
      <c r="C1" s="532"/>
      <c r="D1" s="532"/>
      <c r="E1" s="532"/>
      <c r="F1" s="532"/>
    </row>
    <row r="2" spans="1:7" s="150" customFormat="1" ht="18" customHeight="1">
      <c r="A2" s="625" t="s">
        <v>338</v>
      </c>
      <c r="B2" s="1465" t="s">
        <v>333</v>
      </c>
      <c r="C2" s="1500"/>
      <c r="D2" s="1500"/>
      <c r="E2" s="1500"/>
      <c r="F2" s="1501"/>
    </row>
    <row r="3" spans="1:7" s="150" customFormat="1" ht="18" customHeight="1">
      <c r="A3" s="627"/>
      <c r="B3" s="531" t="s">
        <v>334</v>
      </c>
      <c r="C3" s="531" t="s">
        <v>335</v>
      </c>
      <c r="D3" s="531" t="s">
        <v>81</v>
      </c>
      <c r="E3" s="531" t="s">
        <v>336</v>
      </c>
      <c r="F3" s="531" t="s">
        <v>331</v>
      </c>
    </row>
    <row r="4" spans="1:7" s="156" customFormat="1" ht="18" customHeight="1">
      <c r="A4" s="530" t="s">
        <v>72</v>
      </c>
      <c r="B4" s="745">
        <v>27.42</v>
      </c>
      <c r="C4" s="745">
        <v>14.51</v>
      </c>
      <c r="D4" s="745">
        <v>7.96</v>
      </c>
      <c r="E4" s="745">
        <v>0.18</v>
      </c>
      <c r="F4" s="745">
        <v>49.92</v>
      </c>
    </row>
    <row r="5" spans="1:7" s="156" customFormat="1" ht="18" customHeight="1">
      <c r="A5" s="538" t="s">
        <v>557</v>
      </c>
      <c r="B5" s="688">
        <v>28.24</v>
      </c>
      <c r="C5" s="688">
        <v>14.43</v>
      </c>
      <c r="D5" s="688">
        <v>7.78</v>
      </c>
      <c r="E5" s="688">
        <v>0.24</v>
      </c>
      <c r="F5" s="688">
        <v>49.31</v>
      </c>
    </row>
    <row r="6" spans="1:7" s="150" customFormat="1" ht="18" customHeight="1">
      <c r="A6" s="300">
        <v>45017</v>
      </c>
      <c r="B6" s="366">
        <v>27.94</v>
      </c>
      <c r="C6" s="366">
        <v>13.9</v>
      </c>
      <c r="D6" s="366">
        <v>8.6300000000000008</v>
      </c>
      <c r="E6" s="366">
        <v>0.15</v>
      </c>
      <c r="F6" s="366">
        <v>49.38</v>
      </c>
    </row>
    <row r="7" spans="1:7" s="150" customFormat="1" ht="18" customHeight="1">
      <c r="A7" s="300">
        <v>45047</v>
      </c>
      <c r="B7" s="366">
        <v>27.43</v>
      </c>
      <c r="C7" s="366">
        <v>16.440000000000001</v>
      </c>
      <c r="D7" s="366">
        <v>7.36</v>
      </c>
      <c r="E7" s="366">
        <v>0.28000000000000003</v>
      </c>
      <c r="F7" s="366">
        <v>48.5</v>
      </c>
    </row>
    <row r="8" spans="1:7" s="150" customFormat="1" ht="18" customHeight="1">
      <c r="A8" s="300">
        <v>45078</v>
      </c>
      <c r="B8" s="366">
        <v>26.56</v>
      </c>
      <c r="C8" s="366">
        <v>15.69</v>
      </c>
      <c r="D8" s="366">
        <v>8.0500000000000007</v>
      </c>
      <c r="E8" s="366">
        <v>0.3</v>
      </c>
      <c r="F8" s="366">
        <v>49.4</v>
      </c>
    </row>
    <row r="9" spans="1:7" s="150" customFormat="1" ht="18" customHeight="1">
      <c r="A9" s="300">
        <v>45108</v>
      </c>
      <c r="B9" s="366">
        <v>28.72</v>
      </c>
      <c r="C9" s="366">
        <v>13.56</v>
      </c>
      <c r="D9" s="366">
        <v>8.57</v>
      </c>
      <c r="E9" s="366">
        <v>0.34</v>
      </c>
      <c r="F9" s="366">
        <v>48.81</v>
      </c>
    </row>
    <row r="10" spans="1:7" s="150" customFormat="1" ht="18" customHeight="1">
      <c r="A10" s="300">
        <v>45139</v>
      </c>
      <c r="B10" s="366">
        <v>27.79</v>
      </c>
      <c r="C10" s="366">
        <v>15.1</v>
      </c>
      <c r="D10" s="366">
        <v>7.48</v>
      </c>
      <c r="E10" s="366">
        <v>0.27</v>
      </c>
      <c r="F10" s="366">
        <v>49.35</v>
      </c>
    </row>
    <row r="11" spans="1:7" s="150" customFormat="1" ht="18" customHeight="1">
      <c r="A11" s="300">
        <v>45170</v>
      </c>
      <c r="B11" s="366">
        <v>28.76</v>
      </c>
      <c r="C11" s="366">
        <v>13.79</v>
      </c>
      <c r="D11" s="366">
        <v>7.59</v>
      </c>
      <c r="E11" s="366">
        <v>0.24</v>
      </c>
      <c r="F11" s="366">
        <v>49.62</v>
      </c>
    </row>
    <row r="12" spans="1:7" s="150" customFormat="1">
      <c r="A12" s="300">
        <v>45200</v>
      </c>
      <c r="B12" s="366">
        <v>28.19</v>
      </c>
      <c r="C12" s="366">
        <v>14.29</v>
      </c>
      <c r="D12" s="366">
        <v>8.0399999999999991</v>
      </c>
      <c r="E12" s="366">
        <v>0.2</v>
      </c>
      <c r="F12" s="366">
        <v>49.28</v>
      </c>
    </row>
    <row r="13" spans="1:7" s="150" customFormat="1" ht="13.5" customHeight="1">
      <c r="A13" s="300">
        <v>45231</v>
      </c>
      <c r="B13" s="366">
        <v>26.89</v>
      </c>
      <c r="C13" s="366">
        <v>16.02</v>
      </c>
      <c r="D13" s="366">
        <v>7.03</v>
      </c>
      <c r="E13" s="366">
        <v>0.2</v>
      </c>
      <c r="F13" s="366">
        <v>49.86</v>
      </c>
      <c r="G13" s="217"/>
    </row>
    <row r="14" spans="1:7" s="150" customFormat="1">
      <c r="A14" s="300">
        <v>45261</v>
      </c>
      <c r="B14" s="366">
        <v>27.92</v>
      </c>
      <c r="C14" s="366">
        <v>12.37</v>
      </c>
      <c r="D14" s="366">
        <v>7.7</v>
      </c>
      <c r="E14" s="366">
        <v>0.3</v>
      </c>
      <c r="F14" s="366">
        <v>51.71</v>
      </c>
      <c r="G14" s="217"/>
    </row>
    <row r="15" spans="1:7" s="150" customFormat="1">
      <c r="A15" s="300">
        <v>45292</v>
      </c>
      <c r="B15" s="366">
        <v>28.79</v>
      </c>
      <c r="C15" s="366">
        <v>12.87</v>
      </c>
      <c r="D15" s="366">
        <v>7.68</v>
      </c>
      <c r="E15" s="366">
        <v>0.17</v>
      </c>
      <c r="F15" s="366">
        <v>50.49</v>
      </c>
      <c r="G15" s="217"/>
    </row>
    <row r="16" spans="1:7" s="150" customFormat="1">
      <c r="A16" s="300">
        <v>45323</v>
      </c>
      <c r="B16" s="1024">
        <v>29.77</v>
      </c>
      <c r="C16" s="1024">
        <v>13.16</v>
      </c>
      <c r="D16" s="1024">
        <v>7.22</v>
      </c>
      <c r="E16" s="1024">
        <v>0.19</v>
      </c>
      <c r="F16" s="1024">
        <v>49.67</v>
      </c>
      <c r="G16" s="217"/>
    </row>
    <row r="17" spans="1:11" s="150" customFormat="1">
      <c r="A17" s="300">
        <v>45352</v>
      </c>
      <c r="B17" s="1131">
        <v>28.39</v>
      </c>
      <c r="C17" s="1131">
        <v>17.95</v>
      </c>
      <c r="D17" s="1131">
        <v>8.64</v>
      </c>
      <c r="E17" s="1131">
        <v>0.31</v>
      </c>
      <c r="F17" s="1131">
        <v>44.71</v>
      </c>
      <c r="G17" s="217"/>
    </row>
    <row r="18" spans="1:11" s="150" customFormat="1">
      <c r="A18" s="1459" t="s">
        <v>339</v>
      </c>
      <c r="B18" s="1459"/>
      <c r="C18" s="1459"/>
      <c r="D18" s="1459"/>
      <c r="E18" s="1459"/>
      <c r="F18" s="1459"/>
    </row>
    <row r="19" spans="1:11" s="150" customFormat="1"/>
    <row r="24" spans="1:11">
      <c r="K24" s="175"/>
    </row>
  </sheetData>
  <mergeCells count="2">
    <mergeCell ref="A18:F18"/>
    <mergeCell ref="B2:F2"/>
  </mergeCells>
  <printOptions horizontalCentered="1"/>
  <pageMargins left="0.78431372549019618" right="0.78431372549019618" top="0.98039215686274517" bottom="0.98039215686274517" header="0.50980392156862753" footer="0.50980392156862753"/>
  <pageSetup paperSize="9" scale="13"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Normal="100" workbookViewId="0"/>
  </sheetViews>
  <sheetFormatPr defaultColWidth="9.140625" defaultRowHeight="15"/>
  <cols>
    <col min="1" max="6" width="14.5703125" style="149" bestFit="1" customWidth="1"/>
    <col min="7" max="7" width="4.5703125" style="149" bestFit="1" customWidth="1"/>
    <col min="8" max="16384" width="9.140625" style="149"/>
  </cols>
  <sheetData>
    <row r="1" spans="1:7" ht="21" customHeight="1">
      <c r="A1" s="544" t="s">
        <v>20</v>
      </c>
      <c r="B1" s="544"/>
      <c r="C1" s="544"/>
      <c r="D1" s="544"/>
      <c r="E1" s="544"/>
    </row>
    <row r="2" spans="1:7" s="150" customFormat="1" ht="18.75" customHeight="1">
      <c r="A2" s="1503" t="s">
        <v>117</v>
      </c>
      <c r="B2" s="1465" t="s">
        <v>333</v>
      </c>
      <c r="C2" s="1466"/>
      <c r="D2" s="1466"/>
      <c r="E2" s="1466"/>
      <c r="F2" s="1471"/>
    </row>
    <row r="3" spans="1:7" s="150" customFormat="1" ht="18" customHeight="1">
      <c r="A3" s="1504"/>
      <c r="B3" s="531" t="s">
        <v>334</v>
      </c>
      <c r="C3" s="531" t="s">
        <v>335</v>
      </c>
      <c r="D3" s="531" t="s">
        <v>81</v>
      </c>
      <c r="E3" s="531" t="s">
        <v>336</v>
      </c>
      <c r="F3" s="531" t="s">
        <v>331</v>
      </c>
    </row>
    <row r="4" spans="1:7" s="156" customFormat="1" ht="18" customHeight="1">
      <c r="A4" s="530" t="s">
        <v>72</v>
      </c>
      <c r="B4" s="746">
        <v>2.5630100089915199E-3</v>
      </c>
      <c r="C4" s="746">
        <v>0</v>
      </c>
      <c r="D4" s="746">
        <v>0</v>
      </c>
      <c r="E4" s="746">
        <v>0</v>
      </c>
      <c r="F4" s="746">
        <v>99.997436989991002</v>
      </c>
    </row>
    <row r="5" spans="1:7" s="156" customFormat="1" ht="18" customHeight="1">
      <c r="A5" s="538" t="s">
        <v>557</v>
      </c>
      <c r="B5" s="1224">
        <v>0</v>
      </c>
      <c r="C5" s="1224">
        <v>0</v>
      </c>
      <c r="D5" s="1224">
        <v>0</v>
      </c>
      <c r="E5" s="1224">
        <v>0</v>
      </c>
      <c r="F5" s="1224">
        <v>100</v>
      </c>
    </row>
    <row r="6" spans="1:7" s="150" customFormat="1" ht="18" customHeight="1">
      <c r="A6" s="300">
        <v>45017</v>
      </c>
      <c r="B6" s="1087">
        <v>0</v>
      </c>
      <c r="C6" s="1087">
        <v>0</v>
      </c>
      <c r="D6" s="1087">
        <v>0</v>
      </c>
      <c r="E6" s="1087">
        <v>0</v>
      </c>
      <c r="F6" s="1087">
        <v>100</v>
      </c>
    </row>
    <row r="7" spans="1:7" s="150" customFormat="1" ht="18" customHeight="1">
      <c r="A7" s="300">
        <v>45047</v>
      </c>
      <c r="B7" s="1087">
        <v>0</v>
      </c>
      <c r="C7" s="1087">
        <v>0</v>
      </c>
      <c r="D7" s="1087">
        <v>0</v>
      </c>
      <c r="E7" s="1087">
        <v>0</v>
      </c>
      <c r="F7" s="1087">
        <v>100</v>
      </c>
    </row>
    <row r="8" spans="1:7" s="150" customFormat="1" ht="18" customHeight="1">
      <c r="A8" s="300">
        <v>45078</v>
      </c>
      <c r="B8" s="1087">
        <v>0</v>
      </c>
      <c r="C8" s="1087">
        <v>0</v>
      </c>
      <c r="D8" s="1087">
        <v>0</v>
      </c>
      <c r="E8" s="1087">
        <v>0</v>
      </c>
      <c r="F8" s="1087">
        <v>100</v>
      </c>
    </row>
    <row r="9" spans="1:7" s="150" customFormat="1" ht="18" customHeight="1">
      <c r="A9" s="300">
        <v>45108</v>
      </c>
      <c r="B9" s="1087">
        <v>0</v>
      </c>
      <c r="C9" s="1087">
        <v>0</v>
      </c>
      <c r="D9" s="1087">
        <v>0</v>
      </c>
      <c r="E9" s="1087">
        <v>0</v>
      </c>
      <c r="F9" s="1087">
        <v>100</v>
      </c>
    </row>
    <row r="10" spans="1:7" s="150" customFormat="1" ht="18" customHeight="1">
      <c r="A10" s="300">
        <v>45139</v>
      </c>
      <c r="B10" s="1087">
        <v>0</v>
      </c>
      <c r="C10" s="1087">
        <v>0</v>
      </c>
      <c r="D10" s="1087">
        <v>0</v>
      </c>
      <c r="E10" s="1087">
        <v>0</v>
      </c>
      <c r="F10" s="1087">
        <v>100</v>
      </c>
    </row>
    <row r="11" spans="1:7" s="150" customFormat="1" ht="18" customHeight="1">
      <c r="A11" s="300">
        <v>45170</v>
      </c>
      <c r="B11" s="1087">
        <v>0</v>
      </c>
      <c r="C11" s="1087">
        <v>0</v>
      </c>
      <c r="D11" s="1087">
        <v>0</v>
      </c>
      <c r="E11" s="1087">
        <v>0</v>
      </c>
      <c r="F11" s="1087">
        <v>100</v>
      </c>
    </row>
    <row r="12" spans="1:7" s="150" customFormat="1" ht="18" customHeight="1">
      <c r="A12" s="300">
        <v>45200</v>
      </c>
      <c r="B12" s="1087">
        <v>0</v>
      </c>
      <c r="C12" s="1087">
        <v>0</v>
      </c>
      <c r="D12" s="1087">
        <v>0</v>
      </c>
      <c r="E12" s="1087">
        <v>0</v>
      </c>
      <c r="F12" s="1087">
        <v>100</v>
      </c>
    </row>
    <row r="13" spans="1:7" s="150" customFormat="1" ht="18" customHeight="1">
      <c r="A13" s="300">
        <v>45231</v>
      </c>
      <c r="B13" s="1087">
        <v>0</v>
      </c>
      <c r="C13" s="1087">
        <v>0</v>
      </c>
      <c r="D13" s="1087">
        <v>0</v>
      </c>
      <c r="E13" s="1087">
        <v>0</v>
      </c>
      <c r="F13" s="1087">
        <v>100</v>
      </c>
      <c r="G13" s="217"/>
    </row>
    <row r="14" spans="1:7" s="150" customFormat="1">
      <c r="A14" s="300">
        <v>45261</v>
      </c>
      <c r="B14" s="1087">
        <v>0</v>
      </c>
      <c r="C14" s="1087">
        <v>0</v>
      </c>
      <c r="D14" s="1087">
        <v>0</v>
      </c>
      <c r="E14" s="1087">
        <v>0</v>
      </c>
      <c r="F14" s="1087">
        <v>100</v>
      </c>
      <c r="G14" s="217"/>
    </row>
    <row r="15" spans="1:7" s="150" customFormat="1">
      <c r="A15" s="300">
        <v>45292</v>
      </c>
      <c r="B15" s="1087">
        <v>0</v>
      </c>
      <c r="C15" s="1087">
        <v>0</v>
      </c>
      <c r="D15" s="1087">
        <v>0</v>
      </c>
      <c r="E15" s="1087">
        <v>0</v>
      </c>
      <c r="F15" s="1087">
        <v>100</v>
      </c>
      <c r="G15" s="217"/>
    </row>
    <row r="16" spans="1:7" s="150" customFormat="1">
      <c r="A16" s="300">
        <v>45323</v>
      </c>
      <c r="B16" s="1087">
        <v>0</v>
      </c>
      <c r="C16" s="1087">
        <v>0</v>
      </c>
      <c r="D16" s="1087">
        <v>0</v>
      </c>
      <c r="E16" s="1087">
        <v>0</v>
      </c>
      <c r="F16" s="1087">
        <v>100</v>
      </c>
      <c r="G16" s="217"/>
    </row>
    <row r="17" spans="1:7" s="150" customFormat="1">
      <c r="A17" s="300">
        <v>45352</v>
      </c>
      <c r="B17" s="1087">
        <v>0</v>
      </c>
      <c r="C17" s="1087">
        <v>0</v>
      </c>
      <c r="D17" s="1087">
        <v>0</v>
      </c>
      <c r="E17" s="1087">
        <v>0</v>
      </c>
      <c r="F17" s="1087">
        <v>100</v>
      </c>
      <c r="G17" s="217"/>
    </row>
    <row r="18" spans="1:7" s="150" customFormat="1">
      <c r="A18" s="1502" t="s">
        <v>340</v>
      </c>
      <c r="B18" s="1502"/>
      <c r="C18" s="1502"/>
      <c r="D18" s="1502"/>
      <c r="E18" s="1502"/>
      <c r="F18" s="1502"/>
    </row>
  </sheetData>
  <mergeCells count="3">
    <mergeCell ref="A18:F18"/>
    <mergeCell ref="A2:A3"/>
    <mergeCell ref="B2:F2"/>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heetViews>
  <sheetFormatPr defaultColWidth="9.140625" defaultRowHeight="15"/>
  <cols>
    <col min="1" max="1" width="6.42578125" style="233" bestFit="1" customWidth="1"/>
    <col min="2" max="2" width="20.5703125" style="233" bestFit="1" customWidth="1"/>
    <col min="3" max="3" width="10" style="233" bestFit="1" customWidth="1"/>
    <col min="4" max="4" width="13.85546875" style="233" bestFit="1" customWidth="1"/>
    <col min="5" max="5" width="7.5703125" style="233" bestFit="1" customWidth="1"/>
    <col min="6" max="7" width="6" style="233" bestFit="1" customWidth="1"/>
    <col min="8" max="8" width="9.5703125" style="233" bestFit="1" customWidth="1"/>
    <col min="9" max="9" width="10.5703125" style="233" bestFit="1" customWidth="1"/>
    <col min="10" max="11" width="10" style="233" bestFit="1" customWidth="1"/>
    <col min="12" max="16384" width="9.140625" style="233"/>
  </cols>
  <sheetData>
    <row r="1" spans="1:11" ht="15.75" customHeight="1">
      <c r="A1" s="1029" t="s">
        <v>1302</v>
      </c>
      <c r="B1" s="1029"/>
      <c r="C1" s="1029"/>
      <c r="D1" s="1029"/>
      <c r="E1" s="1029"/>
      <c r="F1" s="1029"/>
      <c r="G1" s="1029"/>
      <c r="H1" s="1029"/>
      <c r="I1" s="1029"/>
      <c r="J1" s="1029"/>
    </row>
    <row r="2" spans="1:11" s="234" customFormat="1" ht="60">
      <c r="A2" s="1030" t="s">
        <v>106</v>
      </c>
      <c r="B2" s="1030" t="s">
        <v>341</v>
      </c>
      <c r="C2" s="1031" t="s">
        <v>342</v>
      </c>
      <c r="D2" s="1031" t="s">
        <v>343</v>
      </c>
      <c r="E2" s="1032" t="s">
        <v>344</v>
      </c>
      <c r="F2" s="1032" t="s">
        <v>345</v>
      </c>
      <c r="G2" s="1032" t="s">
        <v>346</v>
      </c>
      <c r="H2" s="1033" t="s">
        <v>347</v>
      </c>
      <c r="I2" s="1031" t="s">
        <v>348</v>
      </c>
      <c r="J2" s="1031" t="s">
        <v>349</v>
      </c>
    </row>
    <row r="3" spans="1:11" s="234" customFormat="1" ht="15" customHeight="1">
      <c r="A3" s="1028">
        <v>1</v>
      </c>
      <c r="B3" s="1225" t="s">
        <v>350</v>
      </c>
      <c r="C3" s="1048">
        <v>123.8</v>
      </c>
      <c r="D3" s="1048">
        <v>201361.62726199999</v>
      </c>
      <c r="E3" s="1049">
        <v>2.3884181377702727</v>
      </c>
      <c r="F3" s="1049">
        <v>0.9</v>
      </c>
      <c r="G3" s="1050">
        <v>0.154838</v>
      </c>
      <c r="H3" s="1050">
        <v>1.43</v>
      </c>
      <c r="I3" s="1051">
        <v>11.460305</v>
      </c>
      <c r="J3" s="1051">
        <v>0.46</v>
      </c>
      <c r="K3" s="235"/>
    </row>
    <row r="4" spans="1:11" s="234" customFormat="1" ht="15" customHeight="1">
      <c r="A4" s="1028">
        <v>2</v>
      </c>
      <c r="B4" s="1225" t="s">
        <v>351</v>
      </c>
      <c r="C4" s="1048">
        <v>892.46</v>
      </c>
      <c r="D4" s="1048">
        <v>288816.50862199999</v>
      </c>
      <c r="E4" s="1049">
        <v>3.4257499656710793</v>
      </c>
      <c r="F4" s="1049">
        <v>1.01</v>
      </c>
      <c r="G4" s="1050">
        <v>0.242923</v>
      </c>
      <c r="H4" s="1050">
        <v>1.29</v>
      </c>
      <c r="I4" s="1051">
        <v>0.440411</v>
      </c>
      <c r="J4" s="1051">
        <v>0.5</v>
      </c>
    </row>
    <row r="5" spans="1:11" s="234" customFormat="1" ht="15" customHeight="1">
      <c r="A5" s="1028">
        <v>3</v>
      </c>
      <c r="B5" s="1225" t="s">
        <v>352</v>
      </c>
      <c r="C5" s="1048">
        <v>88.78</v>
      </c>
      <c r="D5" s="1048">
        <v>158756.777825</v>
      </c>
      <c r="E5" s="1049">
        <v>1.8830676569663978</v>
      </c>
      <c r="F5" s="1049">
        <v>0.71</v>
      </c>
      <c r="G5" s="1050">
        <v>0.164712</v>
      </c>
      <c r="H5" s="1050">
        <v>1.0900000000000001</v>
      </c>
      <c r="I5" s="1051">
        <v>4.832821</v>
      </c>
      <c r="J5" s="1051">
        <v>0.27</v>
      </c>
    </row>
    <row r="6" spans="1:11" s="234" customFormat="1" ht="15" customHeight="1">
      <c r="A6" s="1028">
        <v>4</v>
      </c>
      <c r="B6" s="1225" t="s">
        <v>353</v>
      </c>
      <c r="C6" s="1048">
        <v>759.69</v>
      </c>
      <c r="D6" s="1048">
        <v>1099988.7095600001</v>
      </c>
      <c r="E6" s="1049">
        <v>13.047336878327958</v>
      </c>
      <c r="F6" s="1049">
        <v>1.29</v>
      </c>
      <c r="G6" s="1050">
        <v>0.43896600000000002</v>
      </c>
      <c r="H6" s="1050">
        <v>1.22</v>
      </c>
      <c r="I6" s="1051">
        <v>3.2400639999999998</v>
      </c>
      <c r="J6" s="1051">
        <v>0.62</v>
      </c>
    </row>
    <row r="7" spans="1:11" s="234" customFormat="1" ht="15" customHeight="1">
      <c r="A7" s="1028">
        <v>5</v>
      </c>
      <c r="B7" s="1225" t="s">
        <v>354</v>
      </c>
      <c r="C7" s="1048">
        <v>2075.38</v>
      </c>
      <c r="D7" s="1048">
        <v>534980.11025000003</v>
      </c>
      <c r="E7" s="1049">
        <v>6.3455794236550265</v>
      </c>
      <c r="F7" s="1049">
        <v>1.23</v>
      </c>
      <c r="G7" s="1050">
        <v>0.241482</v>
      </c>
      <c r="H7" s="1050">
        <v>1.57</v>
      </c>
      <c r="I7" s="1051">
        <v>-10.522073000000001</v>
      </c>
      <c r="J7" s="1051">
        <v>0.46</v>
      </c>
    </row>
    <row r="8" spans="1:11" s="234" customFormat="1" ht="15" customHeight="1">
      <c r="A8" s="1028">
        <v>6</v>
      </c>
      <c r="B8" s="1225" t="s">
        <v>1179</v>
      </c>
      <c r="C8" s="1048">
        <v>244.55</v>
      </c>
      <c r="D8" s="1048">
        <v>79288.099132999996</v>
      </c>
      <c r="E8" s="1049">
        <v>0.9404628709728462</v>
      </c>
      <c r="F8" s="1049">
        <v>1.1599999999999999</v>
      </c>
      <c r="G8" s="1050">
        <v>0.31240000000000001</v>
      </c>
      <c r="H8" s="1050">
        <v>1.3</v>
      </c>
      <c r="I8" s="1051">
        <v>3.8992680000000002</v>
      </c>
      <c r="J8" s="1051">
        <v>0.28999999999999998</v>
      </c>
    </row>
    <row r="9" spans="1:11" s="234" customFormat="1" ht="15" customHeight="1">
      <c r="A9" s="1028">
        <v>7</v>
      </c>
      <c r="B9" s="1225" t="s">
        <v>355</v>
      </c>
      <c r="C9" s="1048">
        <v>993.95</v>
      </c>
      <c r="D9" s="1048">
        <v>255567.52379499999</v>
      </c>
      <c r="E9" s="1049">
        <v>3.0313725487666736</v>
      </c>
      <c r="F9" s="1049">
        <v>1.03</v>
      </c>
      <c r="G9" s="1050">
        <v>0.33828000000000003</v>
      </c>
      <c r="H9" s="1050">
        <v>1.1100000000000001</v>
      </c>
      <c r="I9" s="1051">
        <v>5.6186420000000004</v>
      </c>
      <c r="J9" s="1051">
        <v>0.53</v>
      </c>
    </row>
    <row r="10" spans="1:11" s="234" customFormat="1" ht="15" customHeight="1">
      <c r="A10" s="1028">
        <v>8</v>
      </c>
      <c r="B10" s="1225" t="s">
        <v>356</v>
      </c>
      <c r="C10" s="1048">
        <v>6765.69</v>
      </c>
      <c r="D10" s="1048">
        <v>1027144.798325</v>
      </c>
      <c r="E10" s="1049">
        <v>12.183310692278978</v>
      </c>
      <c r="F10" s="1049">
        <v>1.18</v>
      </c>
      <c r="G10" s="1050">
        <v>0.43179099999999998</v>
      </c>
      <c r="H10" s="1050">
        <v>1.1299999999999999</v>
      </c>
      <c r="I10" s="1051">
        <v>1.779639</v>
      </c>
      <c r="J10" s="1051">
        <v>0.45</v>
      </c>
    </row>
    <row r="11" spans="1:11" s="234" customFormat="1" ht="15" customHeight="1">
      <c r="A11" s="1028">
        <v>9</v>
      </c>
      <c r="B11" s="1225" t="s">
        <v>357</v>
      </c>
      <c r="C11" s="1048">
        <v>1248.3399999999999</v>
      </c>
      <c r="D11" s="1048">
        <v>127421.264645</v>
      </c>
      <c r="E11" s="1049">
        <v>1.5113865722775508</v>
      </c>
      <c r="F11" s="1049">
        <v>1.38</v>
      </c>
      <c r="G11" s="1050">
        <v>0.32787699999999997</v>
      </c>
      <c r="H11" s="1050">
        <v>1.51</v>
      </c>
      <c r="I11" s="1051">
        <v>10.645848000000001</v>
      </c>
      <c r="J11" s="1051">
        <v>0.72</v>
      </c>
    </row>
    <row r="12" spans="1:11" s="234" customFormat="1" ht="15" customHeight="1">
      <c r="A12" s="1028">
        <v>10</v>
      </c>
      <c r="B12" s="1225" t="s">
        <v>358</v>
      </c>
      <c r="C12" s="1048">
        <v>274.93</v>
      </c>
      <c r="D12" s="1048">
        <v>446167.23313800001</v>
      </c>
      <c r="E12" s="1049">
        <v>5.2921399503741418</v>
      </c>
      <c r="F12" s="1049">
        <v>1</v>
      </c>
      <c r="G12" s="1050">
        <v>0.22953299999999999</v>
      </c>
      <c r="H12" s="1050">
        <v>1.31</v>
      </c>
      <c r="I12" s="1051">
        <v>8.4013089999999995</v>
      </c>
      <c r="J12" s="1051">
        <v>0.43</v>
      </c>
    </row>
    <row r="13" spans="1:11" s="234" customFormat="1" ht="15" customHeight="1">
      <c r="A13" s="1028">
        <v>11</v>
      </c>
      <c r="B13" s="1225" t="s">
        <v>359</v>
      </c>
      <c r="C13" s="1048">
        <v>621.76</v>
      </c>
      <c r="D13" s="1048">
        <v>183972.59220000001</v>
      </c>
      <c r="E13" s="1049">
        <v>2.1821609312451953</v>
      </c>
      <c r="F13" s="1049">
        <v>1.0900000000000001</v>
      </c>
      <c r="G13" s="1050">
        <v>0.18961700000000001</v>
      </c>
      <c r="H13" s="1050">
        <v>1.57</v>
      </c>
      <c r="I13" s="1051">
        <v>-0.64380999999999999</v>
      </c>
      <c r="J13" s="1051">
        <v>0.28000000000000003</v>
      </c>
    </row>
    <row r="14" spans="1:11" s="234" customFormat="1" ht="15" customHeight="1">
      <c r="A14" s="1028">
        <v>12</v>
      </c>
      <c r="B14" s="1225" t="s">
        <v>360</v>
      </c>
      <c r="C14" s="1048">
        <v>664.65</v>
      </c>
      <c r="D14" s="1048">
        <v>178177.70183400001</v>
      </c>
      <c r="E14" s="1049">
        <v>2.1134257832195193</v>
      </c>
      <c r="F14" s="1049">
        <v>0.99</v>
      </c>
      <c r="G14" s="1050">
        <v>0.17718500000000001</v>
      </c>
      <c r="H14" s="1050">
        <v>1.48</v>
      </c>
      <c r="I14" s="1051">
        <v>4.4383670000000004</v>
      </c>
      <c r="J14" s="1051">
        <v>0.53</v>
      </c>
    </row>
    <row r="15" spans="1:11" s="234" customFormat="1" ht="15" customHeight="1">
      <c r="A15" s="1028">
        <v>13</v>
      </c>
      <c r="B15" s="1225" t="s">
        <v>361</v>
      </c>
      <c r="C15" s="1048">
        <v>234.96</v>
      </c>
      <c r="D15" s="1048">
        <v>202519.47185900001</v>
      </c>
      <c r="E15" s="1049">
        <v>2.4021517228321172</v>
      </c>
      <c r="F15" s="1049">
        <v>0.61</v>
      </c>
      <c r="G15" s="1050">
        <v>0.16603899999999999</v>
      </c>
      <c r="H15" s="1050">
        <v>0.94</v>
      </c>
      <c r="I15" s="1051">
        <v>-5.9227299999999996</v>
      </c>
      <c r="J15" s="1051">
        <v>0.31</v>
      </c>
    </row>
    <row r="16" spans="1:11" s="234" customFormat="1" ht="15" customHeight="1">
      <c r="A16" s="1028">
        <v>14</v>
      </c>
      <c r="B16" s="1225" t="s">
        <v>362</v>
      </c>
      <c r="C16" s="1048">
        <v>96.42</v>
      </c>
      <c r="D16" s="1048">
        <v>93583.103149999995</v>
      </c>
      <c r="E16" s="1049">
        <v>1.1100207323089464</v>
      </c>
      <c r="F16" s="1049">
        <v>0.43</v>
      </c>
      <c r="G16" s="1050">
        <v>6.1017000000000002E-2</v>
      </c>
      <c r="H16" s="1050">
        <v>1.1000000000000001</v>
      </c>
      <c r="I16" s="1051">
        <v>0.948569</v>
      </c>
      <c r="J16" s="1051">
        <v>0.34</v>
      </c>
    </row>
    <row r="17" spans="1:10" s="234" customFormat="1" ht="15" customHeight="1">
      <c r="A17" s="1028">
        <v>15</v>
      </c>
      <c r="B17" s="1225" t="s">
        <v>363</v>
      </c>
      <c r="C17" s="1048">
        <v>95.92</v>
      </c>
      <c r="D17" s="1048">
        <v>128304.242876</v>
      </c>
      <c r="E17" s="1049">
        <v>1.5218598747178054</v>
      </c>
      <c r="F17" s="1049">
        <v>0.63</v>
      </c>
      <c r="G17" s="1050">
        <v>0.14820800000000001</v>
      </c>
      <c r="H17" s="1050">
        <v>1.03</v>
      </c>
      <c r="I17" s="1051">
        <v>0.72909999999999997</v>
      </c>
      <c r="J17" s="1051">
        <v>0.28999999999999998</v>
      </c>
    </row>
    <row r="18" spans="1:10" s="234" customFormat="1" ht="15" customHeight="1">
      <c r="A18" s="1028">
        <v>16</v>
      </c>
      <c r="B18" s="1225" t="s">
        <v>364</v>
      </c>
      <c r="C18" s="1048">
        <v>1248.47</v>
      </c>
      <c r="D18" s="1048">
        <v>401094.35499399999</v>
      </c>
      <c r="E18" s="1049">
        <v>4.757515349130891</v>
      </c>
      <c r="F18" s="1049">
        <v>0.7</v>
      </c>
      <c r="G18" s="1050">
        <v>0.150815</v>
      </c>
      <c r="H18" s="1050">
        <v>1.1299999999999999</v>
      </c>
      <c r="I18" s="1051">
        <v>5.4243540000000001</v>
      </c>
      <c r="J18" s="1051">
        <v>0.76</v>
      </c>
    </row>
    <row r="19" spans="1:10" s="234" customFormat="1" ht="15" customHeight="1">
      <c r="A19" s="1028">
        <v>17</v>
      </c>
      <c r="B19" s="1225" t="s">
        <v>365</v>
      </c>
      <c r="C19" s="1048">
        <v>1045.03</v>
      </c>
      <c r="D19" s="1048">
        <v>67722.276069</v>
      </c>
      <c r="E19" s="1049">
        <v>0.80327674489751122</v>
      </c>
      <c r="F19" s="1049">
        <v>1.23</v>
      </c>
      <c r="G19" s="1050">
        <v>0.29095500000000002</v>
      </c>
      <c r="H19" s="1050">
        <v>1.43</v>
      </c>
      <c r="I19" s="1051">
        <v>-7.5315409999999998</v>
      </c>
      <c r="J19" s="1051">
        <v>0.38</v>
      </c>
    </row>
    <row r="20" spans="1:10" s="234" customFormat="1" ht="15" customHeight="1">
      <c r="A20" s="1028">
        <v>18</v>
      </c>
      <c r="B20" s="1225" t="s">
        <v>366</v>
      </c>
      <c r="C20" s="1048">
        <v>239.93</v>
      </c>
      <c r="D20" s="1048">
        <v>174961.20410999999</v>
      </c>
      <c r="E20" s="1049">
        <v>2.0752738194687366</v>
      </c>
      <c r="F20" s="1049">
        <v>0.46</v>
      </c>
      <c r="G20" s="1050">
        <v>7.1016999999999997E-2</v>
      </c>
      <c r="H20" s="1050">
        <v>1.08</v>
      </c>
      <c r="I20" s="1051">
        <v>2.8105570000000002</v>
      </c>
      <c r="J20" s="1051">
        <v>0.24</v>
      </c>
    </row>
    <row r="21" spans="1:10" s="234" customFormat="1" ht="15" customHeight="1">
      <c r="A21" s="1028">
        <v>19</v>
      </c>
      <c r="B21" s="1225" t="s">
        <v>367</v>
      </c>
      <c r="C21" s="1048">
        <v>1404.47</v>
      </c>
      <c r="D21" s="1048">
        <v>769007.47742000001</v>
      </c>
      <c r="E21" s="1049">
        <v>9.1214569137399248</v>
      </c>
      <c r="F21" s="1049">
        <v>0.85</v>
      </c>
      <c r="G21" s="1050">
        <v>0.29789399999999999</v>
      </c>
      <c r="H21" s="1050">
        <v>0.97</v>
      </c>
      <c r="I21" s="1051">
        <v>4.0248699999999999</v>
      </c>
      <c r="J21" s="1051">
        <v>0.54</v>
      </c>
    </row>
    <row r="22" spans="1:10" s="234" customFormat="1" ht="15" customHeight="1">
      <c r="A22" s="1028">
        <v>20</v>
      </c>
      <c r="B22" s="1225" t="s">
        <v>368</v>
      </c>
      <c r="C22" s="1048">
        <v>778.32</v>
      </c>
      <c r="D22" s="1048">
        <v>101691.759263</v>
      </c>
      <c r="E22" s="1049">
        <v>1.2062002358050716</v>
      </c>
      <c r="F22" s="1049">
        <v>1.1499999999999999</v>
      </c>
      <c r="G22" s="1050">
        <v>0.24151700000000001</v>
      </c>
      <c r="H22" s="1050">
        <v>1.47</v>
      </c>
      <c r="I22" s="1051">
        <v>5.4425910000000002</v>
      </c>
      <c r="J22" s="1051">
        <v>0.38</v>
      </c>
    </row>
    <row r="23" spans="1:10" s="234" customFormat="1" ht="15" customHeight="1">
      <c r="A23" s="1028">
        <v>21</v>
      </c>
      <c r="B23" s="1225" t="s">
        <v>369</v>
      </c>
      <c r="C23" s="1048">
        <v>617.28</v>
      </c>
      <c r="D23" s="1048">
        <v>297516.35410599998</v>
      </c>
      <c r="E23" s="1049">
        <v>3.5289417655801461</v>
      </c>
      <c r="F23" s="1049">
        <v>0.88</v>
      </c>
      <c r="G23" s="1050">
        <v>0.203266</v>
      </c>
      <c r="H23" s="1050">
        <v>1.22</v>
      </c>
      <c r="I23" s="1051">
        <v>-2.5471780000000002</v>
      </c>
      <c r="J23" s="1051">
        <v>0.48</v>
      </c>
    </row>
    <row r="24" spans="1:10" s="234" customFormat="1" ht="15" customHeight="1">
      <c r="A24" s="1028">
        <v>22</v>
      </c>
      <c r="B24" s="1225" t="s">
        <v>370</v>
      </c>
      <c r="C24" s="1048">
        <v>542.73</v>
      </c>
      <c r="D24" s="1048">
        <v>163331.968586</v>
      </c>
      <c r="E24" s="1049">
        <v>1.9373355368296907</v>
      </c>
      <c r="F24" s="1049">
        <v>0.91</v>
      </c>
      <c r="G24" s="1050">
        <v>0.17591699999999999</v>
      </c>
      <c r="H24" s="1050">
        <v>1.36</v>
      </c>
      <c r="I24" s="1051">
        <v>-7.4288449999999999</v>
      </c>
      <c r="J24" s="1051">
        <v>0.28999999999999998</v>
      </c>
    </row>
    <row r="25" spans="1:10" s="234" customFormat="1" ht="15" customHeight="1">
      <c r="A25" s="1028">
        <v>23</v>
      </c>
      <c r="B25" s="1225" t="s">
        <v>371</v>
      </c>
      <c r="C25" s="1048">
        <v>2827.54</v>
      </c>
      <c r="D25" s="1048">
        <v>311313.33818600001</v>
      </c>
      <c r="E25" s="1049">
        <v>3.6925924445663827</v>
      </c>
      <c r="F25" s="1049">
        <v>0.61</v>
      </c>
      <c r="G25" s="1050">
        <v>0.11311400000000001</v>
      </c>
      <c r="H25" s="1050">
        <v>1.1399999999999999</v>
      </c>
      <c r="I25" s="1051">
        <v>9.453201</v>
      </c>
      <c r="J25" s="1051">
        <v>0.28000000000000003</v>
      </c>
    </row>
    <row r="26" spans="1:10" s="234" customFormat="1" ht="15" customHeight="1">
      <c r="A26" s="1028">
        <v>24</v>
      </c>
      <c r="B26" s="1225" t="s">
        <v>372</v>
      </c>
      <c r="C26" s="1048">
        <v>157.19999999999999</v>
      </c>
      <c r="D26" s="1048">
        <v>174486.245089</v>
      </c>
      <c r="E26" s="1049">
        <v>2.0696401704171326</v>
      </c>
      <c r="F26" s="1049">
        <v>0.69</v>
      </c>
      <c r="G26" s="1050">
        <v>0.14827499999999999</v>
      </c>
      <c r="H26" s="1050">
        <v>1.1299999999999999</v>
      </c>
      <c r="I26" s="1051">
        <v>11.923935</v>
      </c>
      <c r="J26" s="1051">
        <v>0.24</v>
      </c>
    </row>
    <row r="27" spans="1:10" s="234" customFormat="1" ht="15" customHeight="1">
      <c r="A27" s="1028">
        <v>25</v>
      </c>
      <c r="B27" s="1225" t="s">
        <v>373</v>
      </c>
      <c r="C27" s="1048">
        <v>288.69</v>
      </c>
      <c r="D27" s="1048">
        <v>112531.159776</v>
      </c>
      <c r="E27" s="1049">
        <v>1.3347700191338503</v>
      </c>
      <c r="F27" s="1049">
        <v>0.91</v>
      </c>
      <c r="G27" s="1050">
        <v>0.23427700000000001</v>
      </c>
      <c r="H27" s="1050">
        <v>1.17</v>
      </c>
      <c r="I27" s="1051">
        <v>-1.584039</v>
      </c>
      <c r="J27" s="1051">
        <v>0.19</v>
      </c>
    </row>
    <row r="28" spans="1:10" s="234" customFormat="1" ht="15" customHeight="1">
      <c r="A28" s="1028">
        <v>26</v>
      </c>
      <c r="B28" s="1225" t="s">
        <v>374</v>
      </c>
      <c r="C28" s="1048">
        <v>361.81</v>
      </c>
      <c r="D28" s="1048">
        <v>397883.01030899998</v>
      </c>
      <c r="E28" s="1049">
        <v>4.7194245073127208</v>
      </c>
      <c r="F28" s="1049">
        <v>0.83</v>
      </c>
      <c r="G28" s="1050">
        <v>0.18657099999999999</v>
      </c>
      <c r="H28" s="1050">
        <v>1.2</v>
      </c>
      <c r="I28" s="1051">
        <v>-5.0975640000000002</v>
      </c>
      <c r="J28" s="1051">
        <v>0.41</v>
      </c>
    </row>
    <row r="29" spans="1:10" s="234" customFormat="1" ht="15" customHeight="1">
      <c r="A29" s="1028">
        <v>27</v>
      </c>
      <c r="B29" s="1225" t="s">
        <v>375</v>
      </c>
      <c r="C29" s="1048">
        <v>9696.67</v>
      </c>
      <c r="D29" s="1048">
        <v>159622.15219200001</v>
      </c>
      <c r="E29" s="1049">
        <v>1.893332154041677</v>
      </c>
      <c r="F29" s="1049">
        <v>1.1599999999999999</v>
      </c>
      <c r="G29" s="1050">
        <v>0.21770500000000001</v>
      </c>
      <c r="H29" s="1050">
        <v>1.56</v>
      </c>
      <c r="I29" s="1051">
        <v>0.14905299999999999</v>
      </c>
      <c r="J29" s="1051">
        <v>0.43</v>
      </c>
    </row>
    <row r="30" spans="1:10" s="234" customFormat="1" ht="15" customHeight="1">
      <c r="A30" s="1028">
        <v>28</v>
      </c>
      <c r="B30" s="1225" t="s">
        <v>376</v>
      </c>
      <c r="C30" s="1048">
        <v>488.38</v>
      </c>
      <c r="D30" s="1048">
        <v>78119.310182000001</v>
      </c>
      <c r="E30" s="1049">
        <v>0.92659947123898478</v>
      </c>
      <c r="F30" s="1049">
        <v>1.23</v>
      </c>
      <c r="G30" s="1050">
        <v>0.26475799999999999</v>
      </c>
      <c r="H30" s="1050">
        <v>1.5</v>
      </c>
      <c r="I30" s="1051">
        <v>-2.0254650000000001</v>
      </c>
      <c r="J30" s="1051">
        <v>0.31</v>
      </c>
    </row>
    <row r="31" spans="1:10" s="234" customFormat="1" ht="15" customHeight="1">
      <c r="A31" s="1028">
        <v>29</v>
      </c>
      <c r="B31" s="1225" t="s">
        <v>377</v>
      </c>
      <c r="C31" s="1048">
        <v>9300.6</v>
      </c>
      <c r="D31" s="1048">
        <v>126259.884572</v>
      </c>
      <c r="E31" s="1049">
        <v>1.4976110517430998</v>
      </c>
      <c r="F31" s="1049">
        <v>0.81</v>
      </c>
      <c r="G31" s="1050">
        <v>9.7114000000000006E-2</v>
      </c>
      <c r="H31" s="1050">
        <v>1.63</v>
      </c>
      <c r="I31" s="1051">
        <v>-1.946558</v>
      </c>
      <c r="J31" s="1051">
        <v>0.47</v>
      </c>
    </row>
    <row r="32" spans="1:10" s="234" customFormat="1" ht="15" customHeight="1">
      <c r="A32" s="1028">
        <v>30</v>
      </c>
      <c r="B32" s="1225" t="s">
        <v>378</v>
      </c>
      <c r="C32" s="1048">
        <v>159.55000000000001</v>
      </c>
      <c r="D32" s="1048">
        <v>89162.466824999996</v>
      </c>
      <c r="E32" s="1049">
        <v>1.0575860747096699</v>
      </c>
      <c r="F32" s="1049">
        <v>0.83</v>
      </c>
      <c r="G32" s="1050">
        <v>0.178589</v>
      </c>
      <c r="H32" s="1050">
        <v>1.24</v>
      </c>
      <c r="I32" s="1051">
        <v>3.1051030000000002</v>
      </c>
      <c r="J32" s="1051">
        <v>0.27</v>
      </c>
    </row>
    <row r="33" spans="1:10" s="234" customFormat="1" ht="15" customHeight="1">
      <c r="A33" s="1034"/>
      <c r="B33" s="1035"/>
      <c r="C33" s="1036"/>
      <c r="D33" s="1036"/>
      <c r="E33" s="1037"/>
      <c r="F33" s="1038"/>
      <c r="G33" s="1039"/>
      <c r="H33" s="1039"/>
      <c r="I33" s="1040"/>
      <c r="J33" s="1040"/>
    </row>
    <row r="34" spans="1:10" s="234" customFormat="1">
      <c r="A34" s="1505" t="s">
        <v>379</v>
      </c>
      <c r="B34" s="1505"/>
      <c r="C34" s="1505"/>
      <c r="D34" s="1505"/>
      <c r="E34" s="1505"/>
      <c r="F34" s="1505"/>
      <c r="G34" s="1505"/>
      <c r="H34" s="1505"/>
      <c r="I34" s="1505"/>
      <c r="J34" s="1505"/>
    </row>
    <row r="35" spans="1:10" s="234" customFormat="1">
      <c r="A35" s="1505" t="s">
        <v>380</v>
      </c>
      <c r="B35" s="1505"/>
      <c r="C35" s="1505"/>
      <c r="D35" s="1505"/>
      <c r="E35" s="1505"/>
      <c r="F35" s="1505"/>
      <c r="G35" s="1505"/>
      <c r="H35" s="1505"/>
      <c r="I35" s="1505"/>
      <c r="J35" s="1505"/>
    </row>
    <row r="36" spans="1:10" s="234" customFormat="1">
      <c r="A36" s="1505" t="s">
        <v>381</v>
      </c>
      <c r="B36" s="1505"/>
      <c r="C36" s="1505"/>
      <c r="D36" s="1505"/>
      <c r="E36" s="1505"/>
      <c r="F36" s="1505"/>
      <c r="G36" s="1505"/>
      <c r="H36" s="1505"/>
      <c r="I36" s="1505"/>
      <c r="J36" s="1505"/>
    </row>
    <row r="37" spans="1:10" s="234" customFormat="1">
      <c r="A37" s="1505" t="s">
        <v>382</v>
      </c>
      <c r="B37" s="1505"/>
      <c r="C37" s="1505"/>
      <c r="D37" s="1505"/>
      <c r="E37" s="1505"/>
      <c r="F37" s="1505"/>
      <c r="G37" s="1505"/>
      <c r="H37" s="1505"/>
      <c r="I37" s="1505"/>
      <c r="J37" s="1505"/>
    </row>
    <row r="38" spans="1:10" s="234" customFormat="1">
      <c r="A38" s="1505" t="s">
        <v>383</v>
      </c>
      <c r="B38" s="1505"/>
      <c r="C38" s="1505"/>
      <c r="D38" s="1505"/>
      <c r="E38" s="1505"/>
      <c r="F38" s="1505"/>
      <c r="G38" s="1505"/>
      <c r="H38" s="1505"/>
      <c r="I38" s="1505"/>
      <c r="J38" s="1505"/>
    </row>
    <row r="39" spans="1:10" s="234" customFormat="1" ht="13.5" customHeight="1">
      <c r="A39" s="1027" t="s">
        <v>337</v>
      </c>
      <c r="B39" s="1025"/>
      <c r="C39" s="1025"/>
      <c r="D39" s="1025"/>
      <c r="E39" s="1025"/>
      <c r="F39" s="1025"/>
      <c r="G39" s="1025"/>
      <c r="H39" s="1026"/>
      <c r="I39" s="1025"/>
      <c r="J39" s="1025"/>
    </row>
    <row r="40" spans="1:10" s="234" customFormat="1" ht="27.6" customHeight="1">
      <c r="H40" s="236"/>
    </row>
  </sheetData>
  <mergeCells count="5">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20" zoomScaleNormal="120" workbookViewId="0"/>
  </sheetViews>
  <sheetFormatPr defaultColWidth="9.140625" defaultRowHeight="12"/>
  <cols>
    <col min="1" max="1" width="6.42578125" style="237" bestFit="1" customWidth="1"/>
    <col min="2" max="2" width="20.5703125" style="237" bestFit="1" customWidth="1"/>
    <col min="3" max="3" width="14.5703125" style="237" bestFit="1" customWidth="1"/>
    <col min="4" max="4" width="13.85546875" style="237" bestFit="1" customWidth="1"/>
    <col min="5" max="5" width="9.85546875" style="237" customWidth="1"/>
    <col min="6" max="6" width="7.85546875" style="237" customWidth="1"/>
    <col min="7" max="7" width="9" style="237" customWidth="1"/>
    <col min="8" max="8" width="9.5703125" style="237" bestFit="1" customWidth="1"/>
    <col min="9" max="9" width="10.5703125" style="237" bestFit="1" customWidth="1"/>
    <col min="10" max="10" width="11.5703125" style="237" customWidth="1"/>
    <col min="11" max="11" width="30.42578125" style="237" bestFit="1" customWidth="1"/>
    <col min="12" max="12" width="4.5703125" style="237" bestFit="1" customWidth="1"/>
    <col min="13" max="16384" width="9.140625" style="237"/>
  </cols>
  <sheetData>
    <row r="1" spans="1:11" ht="17.25" customHeight="1">
      <c r="A1" s="1052" t="s">
        <v>1303</v>
      </c>
      <c r="B1" s="1052"/>
      <c r="C1" s="1052"/>
      <c r="D1" s="1052"/>
      <c r="E1" s="1052"/>
      <c r="F1" s="1052"/>
      <c r="G1" s="1052"/>
      <c r="H1" s="1052"/>
      <c r="I1" s="1052"/>
      <c r="J1" s="1052"/>
      <c r="K1" s="411"/>
    </row>
    <row r="2" spans="1:11" s="238" customFormat="1" ht="48">
      <c r="A2" s="1053" t="s">
        <v>384</v>
      </c>
      <c r="B2" s="1053" t="s">
        <v>341</v>
      </c>
      <c r="C2" s="1054" t="s">
        <v>342</v>
      </c>
      <c r="D2" s="1054" t="s">
        <v>343</v>
      </c>
      <c r="E2" s="1053" t="s">
        <v>344</v>
      </c>
      <c r="F2" s="1053" t="s">
        <v>345</v>
      </c>
      <c r="G2" s="1053" t="s">
        <v>346</v>
      </c>
      <c r="H2" s="1054" t="s">
        <v>347</v>
      </c>
      <c r="I2" s="1054" t="s">
        <v>348</v>
      </c>
      <c r="J2" s="1054" t="s">
        <v>349</v>
      </c>
    </row>
    <row r="3" spans="1:11" s="238" customFormat="1" ht="27.75" customHeight="1">
      <c r="A3" s="1047">
        <v>1</v>
      </c>
      <c r="B3" s="1225" t="s">
        <v>385</v>
      </c>
      <c r="C3" s="1048">
        <v>114.0001121</v>
      </c>
      <c r="D3" s="1048">
        <v>83828.039999999994</v>
      </c>
      <c r="E3" s="1049">
        <v>0.85</v>
      </c>
      <c r="F3" s="1049">
        <v>1.64</v>
      </c>
      <c r="G3" s="1050">
        <v>0.14000000000000001</v>
      </c>
      <c r="H3" s="1050">
        <v>2.46</v>
      </c>
      <c r="I3" s="1051">
        <v>-2.69</v>
      </c>
      <c r="J3" s="1051">
        <v>0.02</v>
      </c>
    </row>
    <row r="4" spans="1:11" s="238" customFormat="1" ht="27" customHeight="1">
      <c r="A4" s="1047">
        <v>2</v>
      </c>
      <c r="B4" s="1225" t="s">
        <v>386</v>
      </c>
      <c r="C4" s="1048">
        <v>432.02778899999998</v>
      </c>
      <c r="D4" s="1048">
        <v>98551.8</v>
      </c>
      <c r="E4" s="1049">
        <v>1</v>
      </c>
      <c r="F4" s="1049">
        <v>1.44</v>
      </c>
      <c r="G4" s="1050">
        <v>0.19</v>
      </c>
      <c r="H4" s="1050">
        <v>2.27</v>
      </c>
      <c r="I4" s="1051">
        <v>1.62</v>
      </c>
      <c r="J4" s="1051">
        <v>0.03</v>
      </c>
    </row>
    <row r="5" spans="1:11" s="238" customFormat="1" ht="27" customHeight="1">
      <c r="A5" s="1047">
        <v>3</v>
      </c>
      <c r="B5" s="1225" t="s">
        <v>387</v>
      </c>
      <c r="C5" s="1048">
        <v>71.892328500000005</v>
      </c>
      <c r="D5" s="1048">
        <v>63980.72</v>
      </c>
      <c r="E5" s="1049">
        <v>0.65</v>
      </c>
      <c r="F5" s="1049">
        <v>0.73</v>
      </c>
      <c r="G5" s="1050">
        <v>0.1</v>
      </c>
      <c r="H5" s="1050">
        <v>1.45</v>
      </c>
      <c r="I5" s="1051">
        <v>4.18</v>
      </c>
      <c r="J5" s="1051">
        <v>0.02</v>
      </c>
    </row>
    <row r="6" spans="1:11" s="238" customFormat="1" ht="21.75" customHeight="1">
      <c r="A6" s="1047">
        <v>4</v>
      </c>
      <c r="B6" s="1225" t="s">
        <v>388</v>
      </c>
      <c r="C6" s="1048">
        <v>95.919779000000005</v>
      </c>
      <c r="D6" s="1048">
        <v>128338.03</v>
      </c>
      <c r="E6" s="1049">
        <v>1.3</v>
      </c>
      <c r="F6" s="1049">
        <v>0.65</v>
      </c>
      <c r="G6" s="1050">
        <v>0.16</v>
      </c>
      <c r="H6" s="1050">
        <v>0.72</v>
      </c>
      <c r="I6" s="1051">
        <v>0.88</v>
      </c>
      <c r="J6" s="1051">
        <v>0.02</v>
      </c>
    </row>
    <row r="7" spans="1:11" s="238" customFormat="1" ht="25.5" customHeight="1">
      <c r="A7" s="1047">
        <v>5</v>
      </c>
      <c r="B7" s="1225" t="s">
        <v>389</v>
      </c>
      <c r="C7" s="1048">
        <v>617.1986594</v>
      </c>
      <c r="D7" s="1048">
        <v>297312</v>
      </c>
      <c r="E7" s="1049">
        <v>3.02</v>
      </c>
      <c r="F7" s="1049">
        <v>0.88</v>
      </c>
      <c r="G7" s="1050">
        <v>0.19</v>
      </c>
      <c r="H7" s="1050">
        <v>1.22</v>
      </c>
      <c r="I7" s="1051">
        <v>-2.6</v>
      </c>
      <c r="J7" s="1051">
        <v>0.02</v>
      </c>
    </row>
    <row r="8" spans="1:11" s="238" customFormat="1" ht="27" customHeight="1">
      <c r="A8" s="1047">
        <v>6</v>
      </c>
      <c r="B8" s="1225" t="s">
        <v>390</v>
      </c>
      <c r="C8" s="1048">
        <v>283.179756</v>
      </c>
      <c r="D8" s="1048">
        <v>103622.84</v>
      </c>
      <c r="E8" s="1049">
        <v>1.05</v>
      </c>
      <c r="F8" s="1049">
        <v>0.64</v>
      </c>
      <c r="G8" s="1050">
        <v>0.08</v>
      </c>
      <c r="H8" s="1050">
        <v>1.58</v>
      </c>
      <c r="I8" s="1051">
        <v>15.66</v>
      </c>
      <c r="J8" s="1051">
        <v>0.02</v>
      </c>
    </row>
    <row r="9" spans="1:11" s="238" customFormat="1" ht="18" customHeight="1">
      <c r="A9" s="1047">
        <v>7</v>
      </c>
      <c r="B9" s="1225" t="s">
        <v>391</v>
      </c>
      <c r="C9" s="1048">
        <v>123.79926399999999</v>
      </c>
      <c r="D9" s="1048">
        <v>201815.24</v>
      </c>
      <c r="E9" s="1049">
        <v>2.0499999999999998</v>
      </c>
      <c r="F9" s="1049">
        <v>0.89</v>
      </c>
      <c r="G9" s="1050">
        <v>0.15</v>
      </c>
      <c r="H9" s="1050">
        <v>1.48</v>
      </c>
      <c r="I9" s="1051">
        <v>11.55</v>
      </c>
      <c r="J9" s="1051">
        <v>0.02</v>
      </c>
    </row>
    <row r="10" spans="1:11" s="238" customFormat="1" ht="29.25" customHeight="1">
      <c r="A10" s="1047">
        <v>8</v>
      </c>
      <c r="B10" s="1225" t="s">
        <v>392</v>
      </c>
      <c r="C10" s="1048">
        <v>159.54888130000001</v>
      </c>
      <c r="D10" s="1048">
        <v>89173.31</v>
      </c>
      <c r="E10" s="1049">
        <v>0.91</v>
      </c>
      <c r="F10" s="1049">
        <v>0.84</v>
      </c>
      <c r="G10" s="1050">
        <v>0.17</v>
      </c>
      <c r="H10" s="1050">
        <v>1.52</v>
      </c>
      <c r="I10" s="1051">
        <v>3.14</v>
      </c>
      <c r="J10" s="1051">
        <v>0.03</v>
      </c>
    </row>
    <row r="11" spans="1:11" s="238" customFormat="1" ht="27.75" customHeight="1">
      <c r="A11" s="1047">
        <v>9</v>
      </c>
      <c r="B11" s="1225" t="s">
        <v>393</v>
      </c>
      <c r="C11" s="1048">
        <v>2169.2527439999999</v>
      </c>
      <c r="D11" s="1048">
        <v>57497.35</v>
      </c>
      <c r="E11" s="1049">
        <v>0.57999999999999996</v>
      </c>
      <c r="F11" s="1049">
        <v>1.21</v>
      </c>
      <c r="G11" s="1050">
        <v>0.16</v>
      </c>
      <c r="H11" s="1050">
        <v>2.27</v>
      </c>
      <c r="I11" s="1051">
        <v>-0.24</v>
      </c>
      <c r="J11" s="1051">
        <v>0.08</v>
      </c>
    </row>
    <row r="12" spans="1:11" s="238" customFormat="1" ht="15" customHeight="1">
      <c r="A12" s="1047">
        <v>10</v>
      </c>
      <c r="B12" s="1225" t="s">
        <v>394</v>
      </c>
      <c r="C12" s="1048">
        <v>2827.5435385000001</v>
      </c>
      <c r="D12" s="1048">
        <v>319600.64000000001</v>
      </c>
      <c r="E12" s="1049">
        <v>3.25</v>
      </c>
      <c r="F12" s="1049">
        <v>0.64</v>
      </c>
      <c r="G12" s="1050">
        <v>0.13</v>
      </c>
      <c r="H12" s="1050">
        <v>1.38</v>
      </c>
      <c r="I12" s="1051">
        <v>9.3699999999999992</v>
      </c>
      <c r="J12" s="1051">
        <v>0.03</v>
      </c>
    </row>
    <row r="13" spans="1:11" s="238" customFormat="1" ht="15" customHeight="1">
      <c r="A13" s="1047">
        <v>11</v>
      </c>
      <c r="B13" s="1225" t="s">
        <v>395</v>
      </c>
      <c r="C13" s="1048">
        <v>24.086829600000002</v>
      </c>
      <c r="D13" s="1048">
        <v>57965.26</v>
      </c>
      <c r="E13" s="1049">
        <v>0.59</v>
      </c>
      <c r="F13" s="1049">
        <v>0.56000000000000005</v>
      </c>
      <c r="G13" s="1050">
        <v>0.1</v>
      </c>
      <c r="H13" s="1050">
        <v>1.22</v>
      </c>
      <c r="I13" s="1051">
        <v>-1.0900000000000001</v>
      </c>
      <c r="J13" s="1051">
        <v>0.02</v>
      </c>
    </row>
    <row r="14" spans="1:11" s="238" customFormat="1" ht="15" customHeight="1">
      <c r="A14" s="1047">
        <v>12</v>
      </c>
      <c r="B14" s="1225" t="s">
        <v>396</v>
      </c>
      <c r="C14" s="1048">
        <v>161.47308079999999</v>
      </c>
      <c r="D14" s="1048">
        <v>78558.070000000007</v>
      </c>
      <c r="E14" s="1049">
        <v>0.8</v>
      </c>
      <c r="F14" s="1049">
        <v>0.22</v>
      </c>
      <c r="G14" s="1050">
        <v>0.01</v>
      </c>
      <c r="H14" s="1050">
        <v>1.53</v>
      </c>
      <c r="I14" s="1051">
        <v>1.1200000000000001</v>
      </c>
      <c r="J14" s="1051">
        <v>0.02</v>
      </c>
    </row>
    <row r="15" spans="1:11" s="238" customFormat="1" ht="15" customHeight="1">
      <c r="A15" s="1047">
        <v>13</v>
      </c>
      <c r="B15" s="1225" t="s">
        <v>397</v>
      </c>
      <c r="C15" s="1048">
        <v>6162.7283269999998</v>
      </c>
      <c r="D15" s="1048">
        <v>98983.89</v>
      </c>
      <c r="E15" s="1049">
        <v>1.01</v>
      </c>
      <c r="F15" s="1049">
        <v>1.29</v>
      </c>
      <c r="G15" s="1050">
        <v>0.19</v>
      </c>
      <c r="H15" s="1050">
        <v>2.2200000000000002</v>
      </c>
      <c r="I15" s="1051">
        <v>-0.6</v>
      </c>
      <c r="J15" s="1051">
        <v>0.04</v>
      </c>
    </row>
    <row r="16" spans="1:11" s="238" customFormat="1" ht="23.25" customHeight="1">
      <c r="A16" s="1047">
        <v>14</v>
      </c>
      <c r="B16" s="1225" t="s">
        <v>398</v>
      </c>
      <c r="C16" s="1048">
        <v>53.093716000000001</v>
      </c>
      <c r="D16" s="1048">
        <v>43901.71</v>
      </c>
      <c r="E16" s="1049">
        <v>0.45</v>
      </c>
      <c r="F16" s="1049">
        <v>0.74</v>
      </c>
      <c r="G16" s="1050">
        <v>0.09</v>
      </c>
      <c r="H16" s="1050">
        <v>1.25</v>
      </c>
      <c r="I16" s="1051">
        <v>-1.25</v>
      </c>
      <c r="J16" s="1051">
        <v>0.03</v>
      </c>
    </row>
    <row r="17" spans="1:10" s="238" customFormat="1" ht="25.5" customHeight="1">
      <c r="A17" s="1047">
        <v>15</v>
      </c>
      <c r="B17" s="1225" t="s">
        <v>399</v>
      </c>
      <c r="C17" s="1048">
        <v>83.409132999999997</v>
      </c>
      <c r="D17" s="1048">
        <v>74989.259999999995</v>
      </c>
      <c r="E17" s="1049">
        <v>0.76</v>
      </c>
      <c r="F17" s="1049">
        <v>0.48</v>
      </c>
      <c r="G17" s="1050">
        <v>0.05</v>
      </c>
      <c r="H17" s="1050">
        <v>1.42</v>
      </c>
      <c r="I17" s="1051">
        <v>-4.1500000000000004</v>
      </c>
      <c r="J17" s="1051">
        <v>0.02</v>
      </c>
    </row>
    <row r="18" spans="1:10" s="238" customFormat="1" ht="20.25" customHeight="1">
      <c r="A18" s="1047">
        <v>16</v>
      </c>
      <c r="B18" s="1225" t="s">
        <v>400</v>
      </c>
      <c r="C18" s="1048">
        <v>27.380562999999999</v>
      </c>
      <c r="D18" s="1048">
        <v>55025.35</v>
      </c>
      <c r="E18" s="1049">
        <v>0.56000000000000005</v>
      </c>
      <c r="F18" s="1049">
        <v>0.95</v>
      </c>
      <c r="G18" s="1050">
        <v>0.14000000000000001</v>
      </c>
      <c r="H18" s="1050">
        <v>1.63</v>
      </c>
      <c r="I18" s="1051">
        <v>5.98</v>
      </c>
      <c r="J18" s="1051">
        <v>0.02</v>
      </c>
    </row>
    <row r="19" spans="1:10" s="238" customFormat="1" ht="15" customHeight="1">
      <c r="A19" s="1047">
        <v>17</v>
      </c>
      <c r="B19" s="1225" t="s">
        <v>401</v>
      </c>
      <c r="C19" s="1048">
        <v>131.69584520000001</v>
      </c>
      <c r="D19" s="1048">
        <v>84343.81</v>
      </c>
      <c r="E19" s="1049">
        <v>0.86</v>
      </c>
      <c r="F19" s="1049">
        <v>1.1100000000000001</v>
      </c>
      <c r="G19" s="1050">
        <v>0.31</v>
      </c>
      <c r="H19" s="1050">
        <v>1.5</v>
      </c>
      <c r="I19" s="1051">
        <v>4.38</v>
      </c>
      <c r="J19" s="1051">
        <v>0.02</v>
      </c>
    </row>
    <row r="20" spans="1:10" s="238" customFormat="1" ht="15" customHeight="1">
      <c r="A20" s="1047">
        <v>18</v>
      </c>
      <c r="B20" s="1225" t="s">
        <v>402</v>
      </c>
      <c r="C20" s="1048">
        <v>542.73301919999994</v>
      </c>
      <c r="D20" s="1048">
        <v>163358.43</v>
      </c>
      <c r="E20" s="1049">
        <v>1.66</v>
      </c>
      <c r="F20" s="1049">
        <v>0.92</v>
      </c>
      <c r="G20" s="1050">
        <v>0.17</v>
      </c>
      <c r="H20" s="1050">
        <v>1.26</v>
      </c>
      <c r="I20" s="1051">
        <v>-7.23</v>
      </c>
      <c r="J20" s="1051">
        <v>0.02</v>
      </c>
    </row>
    <row r="21" spans="1:10" s="238" customFormat="1" ht="24" customHeight="1">
      <c r="A21" s="1047">
        <v>19</v>
      </c>
      <c r="B21" s="1225" t="s">
        <v>403</v>
      </c>
      <c r="C21" s="1048">
        <v>759.66243750000001</v>
      </c>
      <c r="D21" s="1048">
        <v>1088916.0900000001</v>
      </c>
      <c r="E21" s="1049">
        <v>11.07</v>
      </c>
      <c r="F21" s="1049">
        <v>1.24</v>
      </c>
      <c r="G21" s="1050">
        <v>0.41</v>
      </c>
      <c r="H21" s="1050">
        <v>0.92</v>
      </c>
      <c r="I21" s="1051">
        <v>3.17</v>
      </c>
      <c r="J21" s="1051">
        <v>0.02</v>
      </c>
    </row>
    <row r="22" spans="1:10" s="238" customFormat="1" ht="28.5" customHeight="1">
      <c r="A22" s="1047">
        <v>20</v>
      </c>
      <c r="B22" s="1225" t="s">
        <v>404</v>
      </c>
      <c r="C22" s="1048">
        <v>2150.8620689999998</v>
      </c>
      <c r="D22" s="1048">
        <v>66750.179999999993</v>
      </c>
      <c r="E22" s="1049">
        <v>0.68</v>
      </c>
      <c r="F22" s="1049">
        <v>0.69</v>
      </c>
      <c r="G22" s="1050">
        <v>0.08</v>
      </c>
      <c r="H22" s="1050">
        <v>1.1100000000000001</v>
      </c>
      <c r="I22" s="1051">
        <v>8.82</v>
      </c>
      <c r="J22" s="1051">
        <v>0.02</v>
      </c>
    </row>
    <row r="23" spans="1:10" s="238" customFormat="1" ht="15" customHeight="1">
      <c r="A23" s="1047">
        <v>21</v>
      </c>
      <c r="B23" s="1225" t="s">
        <v>405</v>
      </c>
      <c r="C23" s="1048">
        <v>39.984348199999999</v>
      </c>
      <c r="D23" s="1048">
        <v>61365.88</v>
      </c>
      <c r="E23" s="1049">
        <v>0.62</v>
      </c>
      <c r="F23" s="1049">
        <v>0.91</v>
      </c>
      <c r="G23" s="1050">
        <v>0.13</v>
      </c>
      <c r="H23" s="1050">
        <v>1.8</v>
      </c>
      <c r="I23" s="1051">
        <v>6.68</v>
      </c>
      <c r="J23" s="1051">
        <v>0.02</v>
      </c>
    </row>
    <row r="24" spans="1:10" s="238" customFormat="1" ht="16.5" customHeight="1">
      <c r="A24" s="1047">
        <v>22</v>
      </c>
      <c r="B24" s="1225" t="s">
        <v>406</v>
      </c>
      <c r="C24" s="1048">
        <v>224.72165229999999</v>
      </c>
      <c r="D24" s="1048">
        <v>81835.199999999997</v>
      </c>
      <c r="E24" s="1049">
        <v>0.83</v>
      </c>
      <c r="F24" s="1049">
        <v>1.3</v>
      </c>
      <c r="G24" s="1050">
        <v>0.21</v>
      </c>
      <c r="H24" s="1050">
        <v>1.69</v>
      </c>
      <c r="I24" s="1051">
        <v>11.19</v>
      </c>
      <c r="J24" s="1051">
        <v>0.02</v>
      </c>
    </row>
    <row r="25" spans="1:10" s="238" customFormat="1" ht="26.25" customHeight="1">
      <c r="A25" s="1047">
        <v>23</v>
      </c>
      <c r="B25" s="1225" t="s">
        <v>407</v>
      </c>
      <c r="C25" s="1048">
        <v>234.95912619999999</v>
      </c>
      <c r="D25" s="1048">
        <v>202171.29</v>
      </c>
      <c r="E25" s="1049">
        <v>2.0499999999999998</v>
      </c>
      <c r="F25" s="1049">
        <v>0.63</v>
      </c>
      <c r="G25" s="1050">
        <v>0.17</v>
      </c>
      <c r="H25" s="1050">
        <v>0.94</v>
      </c>
      <c r="I25" s="1051">
        <v>-6.13</v>
      </c>
      <c r="J25" s="1051">
        <v>0.02</v>
      </c>
    </row>
    <row r="26" spans="1:10" s="238" customFormat="1" ht="26.25" customHeight="1">
      <c r="A26" s="1047">
        <v>24</v>
      </c>
      <c r="B26" s="1225" t="s">
        <v>408</v>
      </c>
      <c r="C26" s="1048">
        <v>1404.2931430000001</v>
      </c>
      <c r="D26" s="1048">
        <v>767656.85</v>
      </c>
      <c r="E26" s="1049">
        <v>7.8</v>
      </c>
      <c r="F26" s="1049">
        <v>0.82</v>
      </c>
      <c r="G26" s="1050">
        <v>0.28000000000000003</v>
      </c>
      <c r="H26" s="1050">
        <v>0.9</v>
      </c>
      <c r="I26" s="1051">
        <v>3.91</v>
      </c>
      <c r="J26" s="1051">
        <v>0.03</v>
      </c>
    </row>
    <row r="27" spans="1:10" s="238" customFormat="1" ht="27" customHeight="1">
      <c r="A27" s="1047">
        <v>25</v>
      </c>
      <c r="B27" s="1225" t="s">
        <v>409</v>
      </c>
      <c r="C27" s="1048">
        <v>1248.1470211999999</v>
      </c>
      <c r="D27" s="1048">
        <v>379597.08</v>
      </c>
      <c r="E27" s="1049">
        <v>3.86</v>
      </c>
      <c r="F27" s="1049">
        <v>0.7</v>
      </c>
      <c r="G27" s="1050">
        <v>0.15</v>
      </c>
      <c r="H27" s="1050">
        <v>1.38</v>
      </c>
      <c r="I27" s="1051">
        <v>5.43</v>
      </c>
      <c r="J27" s="1051">
        <v>0.03</v>
      </c>
    </row>
    <row r="28" spans="1:10" s="238" customFormat="1" ht="27" customHeight="1">
      <c r="A28" s="1047">
        <v>26</v>
      </c>
      <c r="B28" s="1225" t="s">
        <v>410</v>
      </c>
      <c r="C28" s="1048">
        <v>778.284809</v>
      </c>
      <c r="D28" s="1048">
        <v>102737.49</v>
      </c>
      <c r="E28" s="1049">
        <v>1.04</v>
      </c>
      <c r="F28" s="1049">
        <v>1.1499999999999999</v>
      </c>
      <c r="G28" s="1050">
        <v>0.23</v>
      </c>
      <c r="H28" s="1050">
        <v>1.58</v>
      </c>
      <c r="I28" s="1051">
        <v>5.3</v>
      </c>
      <c r="J28" s="1051">
        <v>0.03</v>
      </c>
    </row>
    <row r="29" spans="1:10" s="238" customFormat="1" ht="27" customHeight="1">
      <c r="A29" s="1047">
        <v>27</v>
      </c>
      <c r="B29" s="1225" t="s">
        <v>411</v>
      </c>
      <c r="C29" s="1048">
        <v>2075.3570949999998</v>
      </c>
      <c r="D29" s="1048">
        <v>534746.06000000006</v>
      </c>
      <c r="E29" s="1049">
        <v>5.44</v>
      </c>
      <c r="F29" s="1049">
        <v>1.2</v>
      </c>
      <c r="G29" s="1050">
        <v>0.23</v>
      </c>
      <c r="H29" s="1050">
        <v>1.29</v>
      </c>
      <c r="I29" s="1051">
        <v>-10.51</v>
      </c>
      <c r="J29" s="1051">
        <v>0.02</v>
      </c>
    </row>
    <row r="30" spans="1:10" s="238" customFormat="1" ht="15" customHeight="1">
      <c r="A30" s="1047">
        <v>28</v>
      </c>
      <c r="B30" s="1225" t="s">
        <v>412</v>
      </c>
      <c r="C30" s="1048">
        <v>244.5453966</v>
      </c>
      <c r="D30" s="1048">
        <v>79178.42</v>
      </c>
      <c r="E30" s="1049">
        <v>0.8</v>
      </c>
      <c r="F30" s="1049">
        <v>1.23</v>
      </c>
      <c r="G30" s="1050">
        <v>0.34</v>
      </c>
      <c r="H30" s="1050">
        <v>1.84</v>
      </c>
      <c r="I30" s="1051">
        <v>3.76</v>
      </c>
      <c r="J30" s="1051">
        <v>0.03</v>
      </c>
    </row>
    <row r="31" spans="1:10" s="238" customFormat="1" ht="30" customHeight="1">
      <c r="A31" s="1047">
        <v>29</v>
      </c>
      <c r="B31" s="1225" t="s">
        <v>413</v>
      </c>
      <c r="C31" s="1048">
        <v>993.94747700000005</v>
      </c>
      <c r="D31" s="1048">
        <v>262654.59999999998</v>
      </c>
      <c r="E31" s="1049">
        <v>2.67</v>
      </c>
      <c r="F31" s="1049">
        <v>1.02</v>
      </c>
      <c r="G31" s="1050">
        <v>0.31</v>
      </c>
      <c r="H31" s="1050">
        <v>0.98</v>
      </c>
      <c r="I31" s="1051">
        <v>5.69</v>
      </c>
      <c r="J31" s="1051">
        <v>0.02</v>
      </c>
    </row>
    <row r="32" spans="1:10" s="238" customFormat="1" ht="29.25" customHeight="1">
      <c r="A32" s="1047">
        <v>30</v>
      </c>
      <c r="B32" s="1225" t="s">
        <v>414</v>
      </c>
      <c r="C32" s="1048">
        <v>29.6163369</v>
      </c>
      <c r="D32" s="1048">
        <v>45339.77</v>
      </c>
      <c r="E32" s="1049">
        <v>0.46</v>
      </c>
      <c r="F32" s="1049">
        <v>1.0900000000000001</v>
      </c>
      <c r="G32" s="1050">
        <v>0.17</v>
      </c>
      <c r="H32" s="1050">
        <v>1.1100000000000001</v>
      </c>
      <c r="I32" s="1051">
        <v>-6.84</v>
      </c>
      <c r="J32" s="1051">
        <v>0.03</v>
      </c>
    </row>
    <row r="33" spans="1:10" s="238" customFormat="1" ht="15" customHeight="1">
      <c r="A33" s="1047">
        <v>31</v>
      </c>
      <c r="B33" s="1225" t="s">
        <v>415</v>
      </c>
      <c r="C33" s="1048">
        <v>274.92593160000001</v>
      </c>
      <c r="D33" s="1048">
        <v>444961.3</v>
      </c>
      <c r="E33" s="1049">
        <v>4.5199999999999996</v>
      </c>
      <c r="F33" s="1049">
        <v>1.05</v>
      </c>
      <c r="G33" s="1050">
        <v>0.24</v>
      </c>
      <c r="H33" s="1050">
        <v>1.57</v>
      </c>
      <c r="I33" s="1051">
        <v>8.23</v>
      </c>
      <c r="J33" s="1051">
        <v>0.02</v>
      </c>
    </row>
    <row r="34" spans="1:10" s="238" customFormat="1" ht="22.5" customHeight="1">
      <c r="A34" s="1047">
        <v>32</v>
      </c>
      <c r="B34" s="1225" t="s">
        <v>416</v>
      </c>
      <c r="C34" s="1048">
        <v>621.76441550000004</v>
      </c>
      <c r="D34" s="1048">
        <v>183972.57</v>
      </c>
      <c r="E34" s="1049">
        <v>1.87</v>
      </c>
      <c r="F34" s="1049">
        <v>1.1200000000000001</v>
      </c>
      <c r="G34" s="1050">
        <v>0.19</v>
      </c>
      <c r="H34" s="1050">
        <v>2</v>
      </c>
      <c r="I34" s="1051">
        <v>-0.56999999999999995</v>
      </c>
      <c r="J34" s="1051">
        <v>0.02</v>
      </c>
    </row>
    <row r="35" spans="1:10" s="238" customFormat="1" ht="15" customHeight="1">
      <c r="A35" s="1047">
        <v>33</v>
      </c>
      <c r="B35" s="1225" t="s">
        <v>417</v>
      </c>
      <c r="C35" s="1048">
        <v>157.20128700000001</v>
      </c>
      <c r="D35" s="1048">
        <v>166386.46</v>
      </c>
      <c r="E35" s="1049">
        <v>1.69</v>
      </c>
      <c r="F35" s="1049">
        <v>0.74</v>
      </c>
      <c r="G35" s="1050">
        <v>0.16</v>
      </c>
      <c r="H35" s="1050">
        <v>1.39</v>
      </c>
      <c r="I35" s="1051">
        <v>11.62</v>
      </c>
      <c r="J35" s="1051">
        <v>0.02</v>
      </c>
    </row>
    <row r="36" spans="1:10" s="238" customFormat="1" ht="27" customHeight="1">
      <c r="A36" s="1047">
        <v>34</v>
      </c>
      <c r="B36" s="1225" t="s">
        <v>418</v>
      </c>
      <c r="C36" s="1048">
        <v>9696.6661339999991</v>
      </c>
      <c r="D36" s="1048">
        <v>159550.88</v>
      </c>
      <c r="E36" s="1049">
        <v>1.62</v>
      </c>
      <c r="F36" s="1049">
        <v>1.23</v>
      </c>
      <c r="G36" s="1050">
        <v>0.24</v>
      </c>
      <c r="H36" s="1050">
        <v>2.16</v>
      </c>
      <c r="I36" s="1051">
        <v>0.06</v>
      </c>
      <c r="J36" s="1051">
        <v>0.03</v>
      </c>
    </row>
    <row r="37" spans="1:10" s="238" customFormat="1" ht="26.25" customHeight="1">
      <c r="A37" s="1047">
        <v>35</v>
      </c>
      <c r="B37" s="1225" t="s">
        <v>419</v>
      </c>
      <c r="C37" s="1048">
        <v>96.415716000000003</v>
      </c>
      <c r="D37" s="1048">
        <v>93549.23</v>
      </c>
      <c r="E37" s="1049">
        <v>0.95</v>
      </c>
      <c r="F37" s="1049">
        <v>0.48</v>
      </c>
      <c r="G37" s="1050">
        <v>7.0000000000000007E-2</v>
      </c>
      <c r="H37" s="1050">
        <v>1.33</v>
      </c>
      <c r="I37" s="1051">
        <v>1.01</v>
      </c>
      <c r="J37" s="1051">
        <v>0.03</v>
      </c>
    </row>
    <row r="38" spans="1:10" s="238" customFormat="1" ht="27" customHeight="1">
      <c r="A38" s="1047">
        <v>36</v>
      </c>
      <c r="B38" s="1225" t="s">
        <v>420</v>
      </c>
      <c r="C38" s="1048">
        <v>6290.1396029999996</v>
      </c>
      <c r="D38" s="1048">
        <v>104536.46</v>
      </c>
      <c r="E38" s="1049">
        <v>1.06</v>
      </c>
      <c r="F38" s="1049">
        <v>1.21</v>
      </c>
      <c r="G38" s="1050">
        <v>0.21</v>
      </c>
      <c r="H38" s="1050">
        <v>2.0299999999999998</v>
      </c>
      <c r="I38" s="1051">
        <v>1.3</v>
      </c>
      <c r="J38" s="1051">
        <v>0.02</v>
      </c>
    </row>
    <row r="39" spans="1:10" s="238" customFormat="1" ht="39" customHeight="1">
      <c r="A39" s="1047">
        <v>37</v>
      </c>
      <c r="B39" s="1225" t="s">
        <v>421</v>
      </c>
      <c r="C39" s="1048">
        <v>9300.6038189999999</v>
      </c>
      <c r="D39" s="1048">
        <v>126191.52</v>
      </c>
      <c r="E39" s="1049">
        <v>1.28</v>
      </c>
      <c r="F39" s="1049">
        <v>0.9</v>
      </c>
      <c r="G39" s="1050">
        <v>0.12</v>
      </c>
      <c r="H39" s="1050">
        <v>2.33</v>
      </c>
      <c r="I39" s="1051">
        <v>-2.1</v>
      </c>
      <c r="J39" s="1051">
        <v>0.03</v>
      </c>
    </row>
    <row r="40" spans="1:10" s="238" customFormat="1" ht="27" customHeight="1">
      <c r="A40" s="1047">
        <v>38</v>
      </c>
      <c r="B40" s="1225" t="s">
        <v>422</v>
      </c>
      <c r="C40" s="1048">
        <v>6765.6904279999999</v>
      </c>
      <c r="D40" s="1048">
        <v>1005280.11</v>
      </c>
      <c r="E40" s="1049">
        <v>10.220000000000001</v>
      </c>
      <c r="F40" s="1049">
        <v>1.2</v>
      </c>
      <c r="G40" s="1050">
        <v>0.43</v>
      </c>
      <c r="H40" s="1050">
        <v>1.41</v>
      </c>
      <c r="I40" s="1051">
        <v>1.71</v>
      </c>
      <c r="J40" s="1051">
        <v>0.02</v>
      </c>
    </row>
    <row r="41" spans="1:10" s="238" customFormat="1" ht="27" customHeight="1">
      <c r="A41" s="1047">
        <v>39</v>
      </c>
      <c r="B41" s="1225" t="s">
        <v>423</v>
      </c>
      <c r="C41" s="1048">
        <v>1001.376754</v>
      </c>
      <c r="D41" s="1048">
        <v>67604.2</v>
      </c>
      <c r="E41" s="1049">
        <v>0.69</v>
      </c>
      <c r="F41" s="1049">
        <v>0.93</v>
      </c>
      <c r="G41" s="1050">
        <v>0.2</v>
      </c>
      <c r="H41" s="1050">
        <v>1.3</v>
      </c>
      <c r="I41" s="1051">
        <v>-3.37</v>
      </c>
      <c r="J41" s="1051">
        <v>0.04</v>
      </c>
    </row>
    <row r="42" spans="1:10" s="238" customFormat="1" ht="15" customHeight="1">
      <c r="A42" s="1047">
        <v>40</v>
      </c>
      <c r="B42" s="1226" t="s">
        <v>1357</v>
      </c>
      <c r="C42" s="1048">
        <v>375.79280999999997</v>
      </c>
      <c r="D42" s="1048">
        <v>65622.89</v>
      </c>
      <c r="E42" s="1049">
        <v>0.67</v>
      </c>
      <c r="F42" s="1049">
        <v>0.94</v>
      </c>
      <c r="G42" s="1050">
        <v>0.09</v>
      </c>
      <c r="H42" s="1050">
        <v>1.69</v>
      </c>
      <c r="I42" s="1051">
        <v>-3.23</v>
      </c>
      <c r="J42" s="1051">
        <v>0</v>
      </c>
    </row>
    <row r="43" spans="1:10" s="238" customFormat="1" ht="24.75" customHeight="1">
      <c r="A43" s="1047">
        <v>41</v>
      </c>
      <c r="B43" s="1225" t="s">
        <v>424</v>
      </c>
      <c r="C43" s="1048">
        <v>892.46119339999996</v>
      </c>
      <c r="D43" s="1048">
        <v>288720.57</v>
      </c>
      <c r="E43" s="1049">
        <v>2.93</v>
      </c>
      <c r="F43" s="1049">
        <v>1.07</v>
      </c>
      <c r="G43" s="1050">
        <v>0.26</v>
      </c>
      <c r="H43" s="1050">
        <v>1.38</v>
      </c>
      <c r="I43" s="1051">
        <v>0.56999999999999995</v>
      </c>
      <c r="J43" s="1051">
        <v>0.02</v>
      </c>
    </row>
    <row r="44" spans="1:10" s="238" customFormat="1" ht="25.5" customHeight="1">
      <c r="A44" s="1047">
        <v>42</v>
      </c>
      <c r="B44" s="1225" t="s">
        <v>425</v>
      </c>
      <c r="C44" s="1048">
        <v>239.93349699999999</v>
      </c>
      <c r="D44" s="1048">
        <v>174970.9</v>
      </c>
      <c r="E44" s="1049">
        <v>1.78</v>
      </c>
      <c r="F44" s="1049">
        <v>0.51</v>
      </c>
      <c r="G44" s="1050">
        <v>0.08</v>
      </c>
      <c r="H44" s="1050">
        <v>1.21</v>
      </c>
      <c r="I44" s="1051">
        <v>2.7</v>
      </c>
      <c r="J44" s="1051">
        <v>0.02</v>
      </c>
    </row>
    <row r="45" spans="1:10" s="238" customFormat="1" ht="26.25" customHeight="1">
      <c r="A45" s="1047">
        <v>43</v>
      </c>
      <c r="B45" s="1225" t="s">
        <v>426</v>
      </c>
      <c r="C45" s="1048">
        <v>361.80875179999998</v>
      </c>
      <c r="D45" s="1048">
        <v>392694.19</v>
      </c>
      <c r="E45" s="1049">
        <v>3.99</v>
      </c>
      <c r="F45" s="1049">
        <v>0.84</v>
      </c>
      <c r="G45" s="1050">
        <v>0.18</v>
      </c>
      <c r="H45" s="1050">
        <v>1.38</v>
      </c>
      <c r="I45" s="1051">
        <v>-5.34</v>
      </c>
      <c r="J45" s="1051">
        <v>0.02</v>
      </c>
    </row>
    <row r="46" spans="1:10" s="238" customFormat="1" ht="19.5" customHeight="1">
      <c r="A46" s="1047">
        <v>44</v>
      </c>
      <c r="B46" s="1225" t="s">
        <v>427</v>
      </c>
      <c r="C46" s="1048">
        <v>95.283481600000002</v>
      </c>
      <c r="D46" s="1048">
        <v>68936.84</v>
      </c>
      <c r="E46" s="1049">
        <v>0.7</v>
      </c>
      <c r="F46" s="1049">
        <v>0.86</v>
      </c>
      <c r="G46" s="1050">
        <v>0.17</v>
      </c>
      <c r="H46" s="1050">
        <v>1.81</v>
      </c>
      <c r="I46" s="1051">
        <v>-7.89</v>
      </c>
      <c r="J46" s="1051">
        <v>0.03</v>
      </c>
    </row>
    <row r="47" spans="1:10" s="238" customFormat="1" ht="28.5" customHeight="1">
      <c r="A47" s="1047">
        <v>45</v>
      </c>
      <c r="B47" s="1225" t="s">
        <v>428</v>
      </c>
      <c r="C47" s="1048">
        <v>664.65032659999997</v>
      </c>
      <c r="D47" s="1048">
        <v>174864.18</v>
      </c>
      <c r="E47" s="1049">
        <v>1.78</v>
      </c>
      <c r="F47" s="1049">
        <v>1.0900000000000001</v>
      </c>
      <c r="G47" s="1050">
        <v>0.2</v>
      </c>
      <c r="H47" s="1050">
        <v>2.0099999999999998</v>
      </c>
      <c r="I47" s="1051">
        <v>4.4800000000000004</v>
      </c>
      <c r="J47" s="1051">
        <v>0.02</v>
      </c>
    </row>
    <row r="48" spans="1:10" s="238" customFormat="1" ht="15" customHeight="1">
      <c r="A48" s="1047">
        <v>46</v>
      </c>
      <c r="B48" s="1225" t="s">
        <v>429</v>
      </c>
      <c r="C48" s="1048">
        <v>1248.3527171000001</v>
      </c>
      <c r="D48" s="1048">
        <v>128406.81</v>
      </c>
      <c r="E48" s="1049">
        <v>1.31</v>
      </c>
      <c r="F48" s="1049">
        <v>1.47</v>
      </c>
      <c r="G48" s="1050">
        <v>0.36</v>
      </c>
      <c r="H48" s="1050">
        <v>2.87</v>
      </c>
      <c r="I48" s="1051">
        <v>10.65</v>
      </c>
      <c r="J48" s="1051">
        <v>0.03</v>
      </c>
    </row>
    <row r="49" spans="1:10" s="238" customFormat="1" ht="15" customHeight="1">
      <c r="A49" s="1047">
        <v>47</v>
      </c>
      <c r="B49" s="1225" t="s">
        <v>430</v>
      </c>
      <c r="C49" s="1048">
        <v>488.28355699999997</v>
      </c>
      <c r="D49" s="1048">
        <v>79225.47</v>
      </c>
      <c r="E49" s="1049">
        <v>0.81</v>
      </c>
      <c r="F49" s="1049">
        <v>1.23</v>
      </c>
      <c r="G49" s="1050">
        <v>0.26</v>
      </c>
      <c r="H49" s="1050">
        <v>0.9</v>
      </c>
      <c r="I49" s="1051">
        <v>-2.02</v>
      </c>
      <c r="J49" s="1051">
        <v>0.03</v>
      </c>
    </row>
    <row r="50" spans="1:10" s="238" customFormat="1" ht="15" customHeight="1">
      <c r="A50" s="1047">
        <v>48</v>
      </c>
      <c r="B50" s="1225" t="s">
        <v>431</v>
      </c>
      <c r="C50" s="1048">
        <v>88.778616</v>
      </c>
      <c r="D50" s="1048">
        <v>158633.71</v>
      </c>
      <c r="E50" s="1049">
        <v>1.61</v>
      </c>
      <c r="F50" s="1049">
        <v>0.75</v>
      </c>
      <c r="G50" s="1050">
        <v>0.18</v>
      </c>
      <c r="H50" s="1050">
        <v>1.48</v>
      </c>
      <c r="I50" s="1051">
        <v>4.8899999999999997</v>
      </c>
      <c r="J50" s="1051">
        <v>0.02</v>
      </c>
    </row>
    <row r="51" spans="1:10" s="238" customFormat="1" ht="15" customHeight="1">
      <c r="A51" s="1047">
        <v>49</v>
      </c>
      <c r="B51" s="1225" t="s">
        <v>432</v>
      </c>
      <c r="C51" s="1048">
        <v>288.69024400000001</v>
      </c>
      <c r="D51" s="1048">
        <v>112579.38</v>
      </c>
      <c r="E51" s="1049">
        <v>1.1399999999999999</v>
      </c>
      <c r="F51" s="1049">
        <v>0.95</v>
      </c>
      <c r="G51" s="1050">
        <v>0.25</v>
      </c>
      <c r="H51" s="1050">
        <v>1.1200000000000001</v>
      </c>
      <c r="I51" s="1051">
        <v>-1.45</v>
      </c>
      <c r="J51" s="1051">
        <v>0.02</v>
      </c>
    </row>
    <row r="52" spans="1:10" s="238" customFormat="1" ht="27" customHeight="1">
      <c r="A52" s="1047">
        <v>50</v>
      </c>
      <c r="B52" s="1225" t="s">
        <v>433</v>
      </c>
      <c r="C52" s="1048">
        <v>1044.9985326000001</v>
      </c>
      <c r="D52" s="1048">
        <v>67730.009999999995</v>
      </c>
      <c r="E52" s="1049">
        <v>0.69</v>
      </c>
      <c r="F52" s="1049">
        <v>1.26</v>
      </c>
      <c r="G52" s="1050">
        <v>0.28999999999999998</v>
      </c>
      <c r="H52" s="1050">
        <v>1.39</v>
      </c>
      <c r="I52" s="1051">
        <v>-7.42</v>
      </c>
      <c r="J52" s="1051">
        <v>0.03</v>
      </c>
    </row>
    <row r="53" spans="1:10" s="238" customFormat="1" ht="27" customHeight="1">
      <c r="A53" s="1041"/>
      <c r="B53" s="1042"/>
      <c r="C53" s="1043"/>
      <c r="D53" s="1043"/>
      <c r="E53" s="1044"/>
      <c r="F53" s="1044"/>
      <c r="G53" s="1045"/>
      <c r="H53" s="1045"/>
      <c r="I53" s="1046"/>
      <c r="J53" s="1046"/>
    </row>
    <row r="54" spans="1:10" s="238" customFormat="1" ht="26.25" customHeight="1">
      <c r="A54" s="1507" t="s">
        <v>434</v>
      </c>
      <c r="B54" s="1507"/>
      <c r="C54" s="1507"/>
      <c r="D54" s="1507"/>
      <c r="E54" s="1507"/>
      <c r="F54" s="1507"/>
      <c r="G54" s="1507"/>
      <c r="H54" s="1507"/>
      <c r="I54" s="1507"/>
      <c r="J54" s="1507"/>
    </row>
    <row r="55" spans="1:10" s="238" customFormat="1" ht="17.25" customHeight="1">
      <c r="A55" s="1507" t="s">
        <v>380</v>
      </c>
      <c r="B55" s="1507"/>
      <c r="C55" s="1507"/>
      <c r="D55" s="1507"/>
      <c r="E55" s="1507"/>
      <c r="F55" s="1507"/>
      <c r="G55" s="1507"/>
      <c r="H55" s="1507"/>
      <c r="I55" s="1507"/>
      <c r="J55" s="1507"/>
    </row>
    <row r="56" spans="1:10" s="238" customFormat="1" ht="19.5" customHeight="1">
      <c r="A56" s="1507" t="s">
        <v>435</v>
      </c>
      <c r="B56" s="1507"/>
      <c r="C56" s="1507"/>
      <c r="D56" s="1507"/>
      <c r="E56" s="1507"/>
      <c r="F56" s="1507"/>
      <c r="G56" s="1507"/>
      <c r="H56" s="1507"/>
      <c r="I56" s="1507"/>
      <c r="J56" s="1507"/>
    </row>
    <row r="57" spans="1:10" s="238" customFormat="1" ht="27" customHeight="1">
      <c r="A57" s="1507" t="s">
        <v>382</v>
      </c>
      <c r="B57" s="1507"/>
      <c r="C57" s="1507"/>
      <c r="D57" s="1507"/>
      <c r="E57" s="1507"/>
      <c r="F57" s="1507"/>
      <c r="G57" s="1507"/>
      <c r="H57" s="1507"/>
      <c r="I57" s="1507"/>
      <c r="J57" s="1507"/>
    </row>
    <row r="58" spans="1:10" s="238" customFormat="1" ht="15.75" customHeight="1">
      <c r="A58" s="1507" t="s">
        <v>436</v>
      </c>
      <c r="B58" s="1507"/>
      <c r="C58" s="1507"/>
      <c r="D58" s="1507"/>
      <c r="E58" s="1507"/>
      <c r="F58" s="1507"/>
      <c r="G58" s="1507"/>
      <c r="H58" s="1507"/>
      <c r="I58" s="1507"/>
      <c r="J58" s="1507"/>
    </row>
    <row r="59" spans="1:10" s="238" customFormat="1" ht="13.5" customHeight="1">
      <c r="A59" s="1506" t="s">
        <v>339</v>
      </c>
      <c r="B59" s="1506"/>
      <c r="C59" s="1506"/>
      <c r="D59" s="1506"/>
      <c r="E59" s="1506"/>
      <c r="F59" s="1506"/>
      <c r="G59" s="1506"/>
      <c r="H59" s="1506"/>
      <c r="I59" s="1506"/>
      <c r="J59" s="1506"/>
    </row>
    <row r="60" spans="1:10" s="238" customFormat="1" ht="26.1" customHeight="1"/>
  </sheetData>
  <mergeCells count="6">
    <mergeCell ref="A59:J59"/>
    <mergeCell ref="A54:J54"/>
    <mergeCell ref="A55:J55"/>
    <mergeCell ref="A56:J56"/>
    <mergeCell ref="A57:J57"/>
    <mergeCell ref="A58:J58"/>
  </mergeCells>
  <printOptions horizontalCentered="1"/>
  <pageMargins left="0.78431372549019618" right="0.78431372549019618" top="0.98039215686274517" bottom="0.98039215686274517" header="0.50980392156862753" footer="0.50980392156862753"/>
  <pageSetup paperSize="9" scale="89" fitToHeight="0"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heetViews>
  <sheetFormatPr defaultColWidth="9.140625" defaultRowHeight="15"/>
  <cols>
    <col min="1" max="1" width="6.42578125" style="149" bestFit="1" customWidth="1"/>
    <col min="2" max="2" width="40.42578125" style="149" bestFit="1" customWidth="1"/>
    <col min="3" max="3" width="13.42578125" style="149" bestFit="1" customWidth="1"/>
    <col min="4" max="4" width="17.42578125" style="149" customWidth="1"/>
    <col min="5" max="5" width="10.42578125" style="149" bestFit="1" customWidth="1"/>
    <col min="6" max="6" width="7.5703125" style="149" bestFit="1" customWidth="1"/>
    <col min="7" max="7" width="6.140625" style="149" bestFit="1" customWidth="1"/>
    <col min="8" max="8" width="10.42578125" style="149" bestFit="1" customWidth="1"/>
    <col min="9" max="9" width="12.5703125" style="149" bestFit="1" customWidth="1"/>
    <col min="10" max="10" width="12.140625" style="149" bestFit="1" customWidth="1"/>
    <col min="11" max="16384" width="9.140625" style="149"/>
  </cols>
  <sheetData>
    <row r="1" spans="1:10" ht="15.75" customHeight="1">
      <c r="A1" s="1067" t="s">
        <v>1304</v>
      </c>
      <c r="B1" s="1067"/>
      <c r="C1" s="1067"/>
      <c r="D1" s="1067"/>
      <c r="E1" s="1067"/>
      <c r="F1" s="1067"/>
      <c r="G1" s="1067"/>
      <c r="H1" s="1055"/>
      <c r="I1" s="1055"/>
      <c r="J1" s="1055"/>
    </row>
    <row r="2" spans="1:10" s="150" customFormat="1" ht="43.5" customHeight="1">
      <c r="A2" s="1066" t="s">
        <v>437</v>
      </c>
      <c r="B2" s="1066" t="s">
        <v>341</v>
      </c>
      <c r="C2" s="1066" t="s">
        <v>438</v>
      </c>
      <c r="D2" s="1066" t="s">
        <v>439</v>
      </c>
      <c r="E2" s="1066" t="s">
        <v>440</v>
      </c>
      <c r="F2" s="1066" t="s">
        <v>345</v>
      </c>
      <c r="G2" s="1066" t="s">
        <v>441</v>
      </c>
      <c r="H2" s="1066" t="s">
        <v>442</v>
      </c>
      <c r="I2" s="1066" t="s">
        <v>443</v>
      </c>
      <c r="J2" s="1066" t="s">
        <v>444</v>
      </c>
    </row>
    <row r="3" spans="1:10" s="150" customFormat="1" ht="18" customHeight="1">
      <c r="A3" s="1068">
        <v>1</v>
      </c>
      <c r="B3" s="1069" t="s">
        <v>445</v>
      </c>
      <c r="C3" s="1072">
        <v>875.75804670000002</v>
      </c>
      <c r="D3" s="1072">
        <v>1267829.0667432202</v>
      </c>
      <c r="E3" s="1073">
        <v>0.1334656136</v>
      </c>
      <c r="F3" s="1074">
        <v>1.26</v>
      </c>
      <c r="G3" s="1074">
        <v>0.44</v>
      </c>
      <c r="H3" s="1074" t="s">
        <v>263</v>
      </c>
      <c r="I3" s="1074" t="s">
        <v>263</v>
      </c>
      <c r="J3" s="1069" t="s">
        <v>263</v>
      </c>
    </row>
    <row r="4" spans="1:10" s="150" customFormat="1" ht="18" customHeight="1">
      <c r="A4" s="1068">
        <v>2</v>
      </c>
      <c r="B4" s="1069" t="s">
        <v>446</v>
      </c>
      <c r="C4" s="1072">
        <v>6765.6891930000002</v>
      </c>
      <c r="D4" s="1072">
        <v>1021021.4291303699</v>
      </c>
      <c r="E4" s="1073">
        <v>0.10748393069999999</v>
      </c>
      <c r="F4" s="1074">
        <v>1.2</v>
      </c>
      <c r="G4" s="1074">
        <v>0.37</v>
      </c>
      <c r="H4" s="1074" t="s">
        <v>263</v>
      </c>
      <c r="I4" s="1074" t="s">
        <v>263</v>
      </c>
      <c r="J4" s="1069" t="s">
        <v>263</v>
      </c>
    </row>
    <row r="5" spans="1:10" s="150" customFormat="1" ht="18" customHeight="1">
      <c r="A5" s="1068">
        <v>3</v>
      </c>
      <c r="B5" s="1069" t="s">
        <v>447</v>
      </c>
      <c r="C5" s="1072">
        <v>1404.2740664</v>
      </c>
      <c r="D5" s="1072">
        <v>765783.20932178001</v>
      </c>
      <c r="E5" s="1073">
        <v>8.0614752100000006E-2</v>
      </c>
      <c r="F5" s="1074">
        <v>0.85</v>
      </c>
      <c r="G5" s="1074">
        <v>0.3</v>
      </c>
      <c r="H5" s="1074" t="s">
        <v>263</v>
      </c>
      <c r="I5" s="1074" t="s">
        <v>263</v>
      </c>
      <c r="J5" s="1069" t="s">
        <v>263</v>
      </c>
    </row>
    <row r="6" spans="1:10" s="150" customFormat="1" ht="18" customHeight="1">
      <c r="A6" s="1068">
        <v>4</v>
      </c>
      <c r="B6" s="1069" t="s">
        <v>448</v>
      </c>
      <c r="C6" s="1072">
        <v>2083.3228235000001</v>
      </c>
      <c r="D6" s="1072">
        <v>539644.01134972495</v>
      </c>
      <c r="E6" s="1073">
        <v>5.6808856200000001E-2</v>
      </c>
      <c r="F6" s="1074">
        <v>1.22</v>
      </c>
      <c r="G6" s="1074">
        <v>0.24</v>
      </c>
      <c r="H6" s="1074" t="s">
        <v>263</v>
      </c>
      <c r="I6" s="1074" t="s">
        <v>263</v>
      </c>
      <c r="J6" s="1069" t="s">
        <v>263</v>
      </c>
    </row>
    <row r="7" spans="1:10" s="150" customFormat="1" ht="18" customHeight="1">
      <c r="A7" s="1068">
        <v>5</v>
      </c>
      <c r="B7" s="1069" t="s">
        <v>450</v>
      </c>
      <c r="C7" s="1072">
        <v>281.17593160000001</v>
      </c>
      <c r="D7" s="1072">
        <v>455515.42094099999</v>
      </c>
      <c r="E7" s="1073">
        <v>4.7952556700000003E-2</v>
      </c>
      <c r="F7" s="1074">
        <v>1.01</v>
      </c>
      <c r="G7" s="1074">
        <v>0.23</v>
      </c>
      <c r="H7" s="1074" t="s">
        <v>263</v>
      </c>
      <c r="I7" s="1074" t="s">
        <v>263</v>
      </c>
      <c r="J7" s="1069" t="s">
        <v>263</v>
      </c>
    </row>
    <row r="8" spans="1:10" s="150" customFormat="1" ht="18" customHeight="1">
      <c r="A8" s="1068">
        <v>6</v>
      </c>
      <c r="B8" s="1069" t="s">
        <v>449</v>
      </c>
      <c r="C8" s="1072">
        <v>375.23847060000003</v>
      </c>
      <c r="D8" s="1072">
        <v>429070.29412527004</v>
      </c>
      <c r="E8" s="1073">
        <v>4.5168652099999998E-2</v>
      </c>
      <c r="F8" s="1074">
        <v>0.84</v>
      </c>
      <c r="G8" s="1074">
        <v>0.19</v>
      </c>
      <c r="H8" s="1074" t="s">
        <v>263</v>
      </c>
      <c r="I8" s="1074" t="s">
        <v>263</v>
      </c>
      <c r="J8" s="1069" t="s">
        <v>263</v>
      </c>
    </row>
    <row r="9" spans="1:10" s="150" customFormat="1" ht="18" customHeight="1">
      <c r="A9" s="1068">
        <v>7</v>
      </c>
      <c r="B9" s="1069" t="s">
        <v>451</v>
      </c>
      <c r="C9" s="1072">
        <v>617.10640939999996</v>
      </c>
      <c r="D9" s="1072">
        <v>298033.54288903001</v>
      </c>
      <c r="E9" s="1073">
        <v>3.1374284400000001E-2</v>
      </c>
      <c r="F9" s="1074">
        <v>0.65</v>
      </c>
      <c r="G9" s="1074">
        <v>0.13</v>
      </c>
      <c r="H9" s="1074" t="s">
        <v>263</v>
      </c>
      <c r="I9" s="1074" t="s">
        <v>263</v>
      </c>
      <c r="J9" s="1069" t="s">
        <v>263</v>
      </c>
    </row>
    <row r="10" spans="1:10" s="150" customFormat="1" ht="18" customHeight="1">
      <c r="A10" s="1068">
        <v>8</v>
      </c>
      <c r="B10" s="1069" t="s">
        <v>452</v>
      </c>
      <c r="C10" s="1072">
        <v>1248.2854981999999</v>
      </c>
      <c r="D10" s="1072">
        <v>297412.26224248001</v>
      </c>
      <c r="E10" s="1073">
        <v>3.1308881599999998E-2</v>
      </c>
      <c r="F10" s="1074">
        <v>0.87</v>
      </c>
      <c r="G10" s="1074">
        <v>0.2</v>
      </c>
      <c r="H10" s="1074" t="s">
        <v>263</v>
      </c>
      <c r="I10" s="1074" t="s">
        <v>263</v>
      </c>
      <c r="J10" s="1069" t="s">
        <v>263</v>
      </c>
    </row>
    <row r="11" spans="1:10" s="150" customFormat="1" ht="18" customHeight="1">
      <c r="A11" s="1068">
        <v>9</v>
      </c>
      <c r="B11" s="1069" t="s">
        <v>456</v>
      </c>
      <c r="C11" s="1072">
        <v>892.4611893</v>
      </c>
      <c r="D11" s="1072">
        <v>290184.63560295996</v>
      </c>
      <c r="E11" s="1073">
        <v>3.05480222E-2</v>
      </c>
      <c r="F11" s="1074">
        <v>0.61</v>
      </c>
      <c r="G11" s="1074">
        <v>0.12</v>
      </c>
      <c r="H11" s="1074" t="s">
        <v>263</v>
      </c>
      <c r="I11" s="1074" t="s">
        <v>263</v>
      </c>
      <c r="J11" s="1069" t="s">
        <v>263</v>
      </c>
    </row>
    <row r="12" spans="1:10" s="150" customFormat="1" ht="18" customHeight="1">
      <c r="A12" s="1068">
        <v>10</v>
      </c>
      <c r="B12" s="1069" t="s">
        <v>454</v>
      </c>
      <c r="C12" s="1072">
        <v>2826.783445</v>
      </c>
      <c r="D12" s="1072">
        <v>289048.69852018997</v>
      </c>
      <c r="E12" s="1073">
        <v>3.0428441000000001E-2</v>
      </c>
      <c r="F12" s="1074">
        <v>1.03</v>
      </c>
      <c r="G12" s="1074">
        <v>0.25</v>
      </c>
      <c r="H12" s="1074" t="s">
        <v>263</v>
      </c>
      <c r="I12" s="1074" t="s">
        <v>263</v>
      </c>
      <c r="J12" s="1069" t="s">
        <v>263</v>
      </c>
    </row>
    <row r="13" spans="1:10" s="150" customFormat="1" ht="18" customHeight="1">
      <c r="A13" s="1068">
        <v>11</v>
      </c>
      <c r="B13" s="1069" t="s">
        <v>453</v>
      </c>
      <c r="C13" s="1072">
        <v>993.94747700000005</v>
      </c>
      <c r="D13" s="1072">
        <v>257082.5192524</v>
      </c>
      <c r="E13" s="1073">
        <v>2.7063329800000001E-2</v>
      </c>
      <c r="F13" s="1074">
        <v>0.99</v>
      </c>
      <c r="G13" s="1074">
        <v>0.31</v>
      </c>
      <c r="H13" s="1074" t="s">
        <v>263</v>
      </c>
      <c r="I13" s="1074" t="s">
        <v>263</v>
      </c>
      <c r="J13" s="1069" t="s">
        <v>263</v>
      </c>
    </row>
    <row r="14" spans="1:10" s="150" customFormat="1" ht="18" customHeight="1">
      <c r="A14" s="1068">
        <v>12</v>
      </c>
      <c r="B14" s="1069" t="s">
        <v>472</v>
      </c>
      <c r="C14" s="1072">
        <v>96.415716000000003</v>
      </c>
      <c r="D14" s="1072">
        <v>236966.15183233999</v>
      </c>
      <c r="E14" s="1073">
        <v>2.4945660000000001E-2</v>
      </c>
      <c r="F14" s="1074">
        <v>0.37</v>
      </c>
      <c r="G14" s="1074">
        <v>0</v>
      </c>
      <c r="H14" s="1074" t="s">
        <v>263</v>
      </c>
      <c r="I14" s="1074" t="s">
        <v>263</v>
      </c>
      <c r="J14" s="1069" t="s">
        <v>263</v>
      </c>
    </row>
    <row r="15" spans="1:10" s="150" customFormat="1" ht="18" customHeight="1">
      <c r="A15" s="1068">
        <v>13</v>
      </c>
      <c r="B15" s="1069" t="s">
        <v>455</v>
      </c>
      <c r="C15" s="1072">
        <v>234.95912619999999</v>
      </c>
      <c r="D15" s="1072">
        <v>202699.64695975499</v>
      </c>
      <c r="E15" s="1073">
        <v>2.1338391299999999E-2</v>
      </c>
      <c r="F15" s="1074">
        <v>0.62</v>
      </c>
      <c r="G15" s="1074">
        <v>0.17</v>
      </c>
      <c r="H15" s="1074" t="s">
        <v>263</v>
      </c>
      <c r="I15" s="1074" t="s">
        <v>263</v>
      </c>
      <c r="J15" s="1069" t="s">
        <v>263</v>
      </c>
    </row>
    <row r="16" spans="1:10" s="150" customFormat="1" ht="18" customHeight="1">
      <c r="A16" s="1068">
        <v>14</v>
      </c>
      <c r="B16" s="1069" t="s">
        <v>457</v>
      </c>
      <c r="C16" s="1072">
        <v>123.792264</v>
      </c>
      <c r="D16" s="1072">
        <v>202053.99600700001</v>
      </c>
      <c r="E16" s="1073">
        <v>2.1270423E-2</v>
      </c>
      <c r="F16" s="1074">
        <v>0.83</v>
      </c>
      <c r="G16" s="1074">
        <v>0.13</v>
      </c>
      <c r="H16" s="1074" t="s">
        <v>263</v>
      </c>
      <c r="I16" s="1074" t="s">
        <v>263</v>
      </c>
      <c r="J16" s="1069" t="s">
        <v>263</v>
      </c>
    </row>
    <row r="17" spans="1:10" s="150" customFormat="1" ht="18" customHeight="1">
      <c r="A17" s="1068">
        <v>15</v>
      </c>
      <c r="B17" s="1069" t="s">
        <v>459</v>
      </c>
      <c r="C17" s="1072">
        <v>621.76441550000004</v>
      </c>
      <c r="D17" s="1072">
        <v>184765.29432860998</v>
      </c>
      <c r="E17" s="1073">
        <v>1.9450424399999999E-2</v>
      </c>
      <c r="F17" s="1074">
        <v>1.08</v>
      </c>
      <c r="G17" s="1074">
        <v>0.19</v>
      </c>
      <c r="H17" s="1074" t="s">
        <v>263</v>
      </c>
      <c r="I17" s="1074" t="s">
        <v>263</v>
      </c>
      <c r="J17" s="1069" t="s">
        <v>263</v>
      </c>
    </row>
    <row r="18" spans="1:10" s="150" customFormat="1" ht="18" customHeight="1">
      <c r="A18" s="1068">
        <v>16</v>
      </c>
      <c r="B18" s="1069" t="s">
        <v>460</v>
      </c>
      <c r="C18" s="1072">
        <v>157.20128700000001</v>
      </c>
      <c r="D18" s="1072">
        <v>181148.98973661</v>
      </c>
      <c r="E18" s="1073">
        <v>1.9069732400000001E-2</v>
      </c>
      <c r="F18" s="1074">
        <v>0.68</v>
      </c>
      <c r="G18" s="1074">
        <v>0.14000000000000001</v>
      </c>
      <c r="H18" s="1074" t="s">
        <v>263</v>
      </c>
      <c r="I18" s="1074" t="s">
        <v>263</v>
      </c>
      <c r="J18" s="1069" t="s">
        <v>263</v>
      </c>
    </row>
    <row r="19" spans="1:10" s="150" customFormat="1" ht="18" customHeight="1">
      <c r="A19" s="1068">
        <v>17</v>
      </c>
      <c r="B19" s="1069" t="s">
        <v>462</v>
      </c>
      <c r="C19" s="1072">
        <v>664.65032659999997</v>
      </c>
      <c r="D19" s="1072">
        <v>176984.95034799501</v>
      </c>
      <c r="E19" s="1073">
        <v>1.8631379900000002E-2</v>
      </c>
      <c r="F19" s="1074">
        <v>0.46</v>
      </c>
      <c r="G19" s="1074">
        <v>7.0000000000000007E-2</v>
      </c>
      <c r="H19" s="1074" t="s">
        <v>263</v>
      </c>
      <c r="I19" s="1074" t="s">
        <v>263</v>
      </c>
      <c r="J19" s="1069" t="s">
        <v>263</v>
      </c>
    </row>
    <row r="20" spans="1:10" s="150" customFormat="1" ht="18" customHeight="1">
      <c r="A20" s="1068">
        <v>18</v>
      </c>
      <c r="B20" s="1069" t="s">
        <v>464</v>
      </c>
      <c r="C20" s="1072">
        <v>239.92763600000001</v>
      </c>
      <c r="D20" s="1072">
        <v>176751.76453320001</v>
      </c>
      <c r="E20" s="1073">
        <v>1.8606832199999999E-2</v>
      </c>
      <c r="F20" s="1074">
        <v>1.06</v>
      </c>
      <c r="G20" s="1074">
        <v>0.2</v>
      </c>
      <c r="H20" s="1074" t="s">
        <v>263</v>
      </c>
      <c r="I20" s="1074" t="s">
        <v>263</v>
      </c>
      <c r="J20" s="1069" t="s">
        <v>263</v>
      </c>
    </row>
    <row r="21" spans="1:10" s="150" customFormat="1" ht="18" customHeight="1">
      <c r="A21" s="1068">
        <v>19</v>
      </c>
      <c r="B21" s="1069" t="s">
        <v>465</v>
      </c>
      <c r="C21" s="1072">
        <v>9894.5572800000009</v>
      </c>
      <c r="D21" s="1072">
        <v>165516.22547850001</v>
      </c>
      <c r="E21" s="1073">
        <v>1.7424056E-2</v>
      </c>
      <c r="F21" s="1074">
        <v>1.17</v>
      </c>
      <c r="G21" s="1074">
        <v>0.23</v>
      </c>
      <c r="H21" s="1074" t="s">
        <v>263</v>
      </c>
      <c r="I21" s="1074" t="s">
        <v>263</v>
      </c>
      <c r="J21" s="1069" t="s">
        <v>263</v>
      </c>
    </row>
    <row r="22" spans="1:10" s="150" customFormat="1" ht="18" customHeight="1">
      <c r="A22" s="1068">
        <v>20</v>
      </c>
      <c r="B22" s="1069" t="s">
        <v>463</v>
      </c>
      <c r="C22" s="1072">
        <v>542.73301919999994</v>
      </c>
      <c r="D22" s="1072">
        <v>163245.077305485</v>
      </c>
      <c r="E22" s="1073">
        <v>1.7184970000000001E-2</v>
      </c>
      <c r="F22" s="1074">
        <v>0.91</v>
      </c>
      <c r="G22" s="1074">
        <v>0.18</v>
      </c>
      <c r="H22" s="1074" t="s">
        <v>263</v>
      </c>
      <c r="I22" s="1074" t="s">
        <v>263</v>
      </c>
      <c r="J22" s="1069" t="s">
        <v>263</v>
      </c>
    </row>
    <row r="23" spans="1:10" s="150" customFormat="1" ht="18" customHeight="1">
      <c r="A23" s="1068">
        <v>21</v>
      </c>
      <c r="B23" s="1069" t="s">
        <v>461</v>
      </c>
      <c r="C23" s="1072">
        <v>88.778616</v>
      </c>
      <c r="D23" s="1072">
        <v>158973.83220106002</v>
      </c>
      <c r="E23" s="1073">
        <v>1.6735331799999999E-2</v>
      </c>
      <c r="F23" s="1074">
        <v>0.69</v>
      </c>
      <c r="G23" s="1074">
        <v>0.16</v>
      </c>
      <c r="H23" s="1074" t="s">
        <v>263</v>
      </c>
      <c r="I23" s="1074" t="s">
        <v>263</v>
      </c>
      <c r="J23" s="1069" t="s">
        <v>263</v>
      </c>
    </row>
    <row r="24" spans="1:10" s="150" customFormat="1" ht="18" customHeight="1">
      <c r="A24" s="1068">
        <v>22</v>
      </c>
      <c r="B24" s="1069" t="s">
        <v>466</v>
      </c>
      <c r="C24" s="1072">
        <v>1247.8139951000001</v>
      </c>
      <c r="D24" s="1072">
        <v>129877.65853085999</v>
      </c>
      <c r="E24" s="1073">
        <v>1.3672348900000001E-2</v>
      </c>
      <c r="F24" s="1074">
        <v>1.45</v>
      </c>
      <c r="G24" s="1074">
        <v>0.35</v>
      </c>
      <c r="H24" s="1074" t="s">
        <v>263</v>
      </c>
      <c r="I24" s="1074" t="s">
        <v>263</v>
      </c>
      <c r="J24" s="1069" t="s">
        <v>263</v>
      </c>
    </row>
    <row r="25" spans="1:10" s="150" customFormat="1" ht="18" customHeight="1">
      <c r="A25" s="1068">
        <v>23</v>
      </c>
      <c r="B25" s="1069" t="s">
        <v>458</v>
      </c>
      <c r="C25" s="1072">
        <v>95.919779000000005</v>
      </c>
      <c r="D25" s="1072">
        <v>129256.118100775</v>
      </c>
      <c r="E25" s="1073">
        <v>1.3606918799999999E-2</v>
      </c>
      <c r="F25" s="1074">
        <v>0.61</v>
      </c>
      <c r="G25" s="1074">
        <v>0.14000000000000001</v>
      </c>
      <c r="H25" s="1074" t="s">
        <v>263</v>
      </c>
      <c r="I25" s="1074" t="s">
        <v>263</v>
      </c>
      <c r="J25" s="1069" t="s">
        <v>263</v>
      </c>
    </row>
    <row r="26" spans="1:10" s="150" customFormat="1" ht="18" customHeight="1">
      <c r="A26" s="1068">
        <v>24</v>
      </c>
      <c r="B26" s="1069" t="s">
        <v>471</v>
      </c>
      <c r="C26" s="1072">
        <v>9300.6038189999999</v>
      </c>
      <c r="D26" s="1072">
        <v>125310.8053626</v>
      </c>
      <c r="E26" s="1073">
        <v>1.3191591799999999E-2</v>
      </c>
      <c r="F26" s="1074">
        <v>0.86</v>
      </c>
      <c r="G26" s="1074">
        <v>0.05</v>
      </c>
      <c r="H26" s="1074" t="s">
        <v>263</v>
      </c>
      <c r="I26" s="1074" t="s">
        <v>263</v>
      </c>
      <c r="J26" s="1069" t="s">
        <v>263</v>
      </c>
    </row>
    <row r="27" spans="1:10" s="150" customFormat="1" ht="18" customHeight="1">
      <c r="A27" s="1068">
        <v>25</v>
      </c>
      <c r="B27" s="1069" t="s">
        <v>467</v>
      </c>
      <c r="C27" s="1072">
        <v>288.69024400000001</v>
      </c>
      <c r="D27" s="1072">
        <v>112043.22070284499</v>
      </c>
      <c r="E27" s="1073">
        <v>1.17949001E-2</v>
      </c>
      <c r="F27" s="1074">
        <v>0.92</v>
      </c>
      <c r="G27" s="1074">
        <v>0.25</v>
      </c>
      <c r="H27" s="1074" t="s">
        <v>263</v>
      </c>
      <c r="I27" s="1074" t="s">
        <v>263</v>
      </c>
      <c r="J27" s="1069" t="s">
        <v>263</v>
      </c>
    </row>
    <row r="28" spans="1:10" s="150" customFormat="1" ht="18" customHeight="1">
      <c r="A28" s="1068">
        <v>26</v>
      </c>
      <c r="B28" s="1069" t="s">
        <v>470</v>
      </c>
      <c r="C28" s="1072">
        <v>115.8270046</v>
      </c>
      <c r="D28" s="1072">
        <v>105670.25922302999</v>
      </c>
      <c r="E28" s="1073">
        <v>1.11240122E-2</v>
      </c>
      <c r="F28" s="1074">
        <v>1.61</v>
      </c>
      <c r="G28" s="1074">
        <v>0.14000000000000001</v>
      </c>
      <c r="H28" s="1074" t="s">
        <v>263</v>
      </c>
      <c r="I28" s="1074" t="s">
        <v>263</v>
      </c>
      <c r="J28" s="1069" t="s">
        <v>263</v>
      </c>
    </row>
    <row r="29" spans="1:10" s="150" customFormat="1" ht="18" customHeight="1">
      <c r="A29" s="1068">
        <v>27</v>
      </c>
      <c r="B29" s="1069" t="s">
        <v>477</v>
      </c>
      <c r="C29" s="1072">
        <v>6290.1396029999996</v>
      </c>
      <c r="D29" s="1072">
        <v>103899.540516045</v>
      </c>
      <c r="E29" s="1073">
        <v>1.0937606900000001E-2</v>
      </c>
      <c r="F29" s="1074">
        <v>1.1499999999999999</v>
      </c>
      <c r="G29" s="1074">
        <v>0.2</v>
      </c>
      <c r="H29" s="1074" t="s">
        <v>263</v>
      </c>
      <c r="I29" s="1074" t="s">
        <v>263</v>
      </c>
      <c r="J29" s="1069" t="s">
        <v>263</v>
      </c>
    </row>
    <row r="30" spans="1:10" s="150" customFormat="1" ht="18" customHeight="1">
      <c r="A30" s="1068">
        <v>28</v>
      </c>
      <c r="B30" s="1069" t="s">
        <v>468</v>
      </c>
      <c r="C30" s="1072">
        <v>106.60663099999999</v>
      </c>
      <c r="D30" s="1072">
        <v>103726.42510762</v>
      </c>
      <c r="E30" s="1073">
        <v>1.09193829E-2</v>
      </c>
      <c r="F30" s="1074">
        <v>0.48</v>
      </c>
      <c r="G30" s="1074">
        <v>0.06</v>
      </c>
      <c r="H30" s="1074" t="s">
        <v>263</v>
      </c>
      <c r="I30" s="1074" t="s">
        <v>263</v>
      </c>
      <c r="J30" s="1069" t="s">
        <v>263</v>
      </c>
    </row>
    <row r="31" spans="1:10" s="150" customFormat="1" ht="18" customHeight="1">
      <c r="A31" s="1068">
        <v>29</v>
      </c>
      <c r="B31" s="1069" t="s">
        <v>469</v>
      </c>
      <c r="C31" s="1072">
        <v>432.02778899999998</v>
      </c>
      <c r="D31" s="1072">
        <v>102608.56614559999</v>
      </c>
      <c r="E31" s="1073">
        <v>1.0801704699999999E-2</v>
      </c>
      <c r="F31" s="1074">
        <v>1.1100000000000001</v>
      </c>
      <c r="G31" s="1074">
        <v>0.23</v>
      </c>
      <c r="H31" s="1074" t="s">
        <v>263</v>
      </c>
      <c r="I31" s="1074" t="s">
        <v>263</v>
      </c>
      <c r="J31" s="1069" t="s">
        <v>263</v>
      </c>
    </row>
    <row r="32" spans="1:10" s="150" customFormat="1" ht="18" customHeight="1">
      <c r="A32" s="1068">
        <v>30</v>
      </c>
      <c r="B32" s="1069" t="s">
        <v>479</v>
      </c>
      <c r="C32" s="1072">
        <v>778.30585099999996</v>
      </c>
      <c r="D32" s="1072">
        <v>99904.241437749981</v>
      </c>
      <c r="E32" s="1073">
        <v>1.05170178E-2</v>
      </c>
      <c r="F32" s="1074">
        <v>1.38</v>
      </c>
      <c r="G32" s="1074">
        <v>0.18</v>
      </c>
      <c r="H32" s="1074" t="s">
        <v>263</v>
      </c>
      <c r="I32" s="1074" t="s">
        <v>263</v>
      </c>
      <c r="J32" s="1069" t="s">
        <v>263</v>
      </c>
    </row>
    <row r="33" spans="1:10" s="150" customFormat="1" ht="18" customHeight="1">
      <c r="A33" s="1068">
        <v>31</v>
      </c>
      <c r="B33" s="1069" t="s">
        <v>475</v>
      </c>
      <c r="C33" s="1072">
        <v>1146.4090091999999</v>
      </c>
      <c r="D33" s="1072">
        <v>91999.325397930006</v>
      </c>
      <c r="E33" s="1073">
        <v>9.6848595000000003E-3</v>
      </c>
      <c r="F33" s="1074">
        <v>1.24</v>
      </c>
      <c r="G33" s="1074">
        <v>0.3</v>
      </c>
      <c r="H33" s="1074" t="s">
        <v>263</v>
      </c>
      <c r="I33" s="1074" t="s">
        <v>263</v>
      </c>
      <c r="J33" s="1069" t="s">
        <v>263</v>
      </c>
    </row>
    <row r="34" spans="1:10" s="150" customFormat="1" ht="18" customHeight="1">
      <c r="A34" s="1068">
        <v>32</v>
      </c>
      <c r="B34" s="1069" t="s">
        <v>478</v>
      </c>
      <c r="C34" s="1072">
        <v>244.54532560000001</v>
      </c>
      <c r="D34" s="1072">
        <v>81476.093865375005</v>
      </c>
      <c r="E34" s="1073">
        <v>8.5770685999999995E-3</v>
      </c>
      <c r="F34" s="1074">
        <v>1.26</v>
      </c>
      <c r="G34" s="1074">
        <v>0.21</v>
      </c>
      <c r="H34" s="1074" t="s">
        <v>263</v>
      </c>
      <c r="I34" s="1074" t="s">
        <v>263</v>
      </c>
      <c r="J34" s="1069" t="s">
        <v>263</v>
      </c>
    </row>
    <row r="35" spans="1:10" s="150" customFormat="1" ht="18" customHeight="1">
      <c r="A35" s="1068">
        <v>33</v>
      </c>
      <c r="B35" s="1069" t="s">
        <v>474</v>
      </c>
      <c r="C35" s="1072">
        <v>224.72165229999999</v>
      </c>
      <c r="D35" s="1072">
        <v>81455.634578850004</v>
      </c>
      <c r="E35" s="1073">
        <v>8.5749147999999997E-3</v>
      </c>
      <c r="F35" s="1074">
        <v>1.2</v>
      </c>
      <c r="G35" s="1074">
        <v>0.26</v>
      </c>
      <c r="H35" s="1074" t="s">
        <v>263</v>
      </c>
      <c r="I35" s="1074" t="s">
        <v>263</v>
      </c>
      <c r="J35" s="1069" t="s">
        <v>263</v>
      </c>
    </row>
    <row r="36" spans="1:10" s="150" customFormat="1" ht="18" customHeight="1">
      <c r="A36" s="1068">
        <v>34</v>
      </c>
      <c r="B36" s="1069" t="s">
        <v>476</v>
      </c>
      <c r="C36" s="1072">
        <v>131.69584520000001</v>
      </c>
      <c r="D36" s="1072">
        <v>81285.974306889999</v>
      </c>
      <c r="E36" s="1073">
        <v>8.5570544999999994E-3</v>
      </c>
      <c r="F36" s="1074">
        <v>1.06</v>
      </c>
      <c r="G36" s="1074">
        <v>0.28999999999999998</v>
      </c>
      <c r="H36" s="1074" t="s">
        <v>263</v>
      </c>
      <c r="I36" s="1074" t="s">
        <v>263</v>
      </c>
      <c r="J36" s="1069" t="s">
        <v>263</v>
      </c>
    </row>
    <row r="37" spans="1:10" s="150" customFormat="1" ht="18" customHeight="1">
      <c r="A37" s="1068">
        <v>35</v>
      </c>
      <c r="B37" s="1069" t="s">
        <v>480</v>
      </c>
      <c r="C37" s="1072">
        <v>498.57605699999999</v>
      </c>
      <c r="D37" s="1072">
        <v>80491.699527784993</v>
      </c>
      <c r="E37" s="1073">
        <v>8.4734404000000006E-3</v>
      </c>
      <c r="F37" s="1074">
        <v>0.23</v>
      </c>
      <c r="G37" s="1074">
        <v>0.01</v>
      </c>
      <c r="H37" s="1074" t="s">
        <v>263</v>
      </c>
      <c r="I37" s="1074" t="s">
        <v>263</v>
      </c>
      <c r="J37" s="1069" t="s">
        <v>263</v>
      </c>
    </row>
    <row r="38" spans="1:10" s="150" customFormat="1" ht="18" customHeight="1">
      <c r="A38" s="1068">
        <v>36</v>
      </c>
      <c r="B38" s="1069" t="s">
        <v>473</v>
      </c>
      <c r="C38" s="1072">
        <v>161.47308079999999</v>
      </c>
      <c r="D38" s="1072">
        <v>79718.452088940001</v>
      </c>
      <c r="E38" s="1073">
        <v>8.3920399000000003E-3</v>
      </c>
      <c r="F38" s="1074">
        <v>1.19</v>
      </c>
      <c r="G38" s="1074">
        <v>0.33</v>
      </c>
      <c r="H38" s="1074" t="s">
        <v>263</v>
      </c>
      <c r="I38" s="1074" t="s">
        <v>263</v>
      </c>
      <c r="J38" s="1069" t="s">
        <v>263</v>
      </c>
    </row>
    <row r="39" spans="1:10" s="150" customFormat="1" ht="18" customHeight="1">
      <c r="A39" s="1068">
        <v>37</v>
      </c>
      <c r="B39" s="1069" t="s">
        <v>483</v>
      </c>
      <c r="C39" s="1072">
        <v>650.733068</v>
      </c>
      <c r="D39" s="1072">
        <v>68899.647823680003</v>
      </c>
      <c r="E39" s="1073">
        <v>7.2531337E-3</v>
      </c>
      <c r="F39" s="1074">
        <v>0.48</v>
      </c>
      <c r="G39" s="1074">
        <v>0.05</v>
      </c>
      <c r="H39" s="1074" t="s">
        <v>263</v>
      </c>
      <c r="I39" s="1074" t="s">
        <v>263</v>
      </c>
      <c r="J39" s="1069" t="s">
        <v>263</v>
      </c>
    </row>
    <row r="40" spans="1:10" s="150" customFormat="1" ht="18" customHeight="1">
      <c r="A40" s="1068">
        <v>38</v>
      </c>
      <c r="B40" s="1069" t="s">
        <v>481</v>
      </c>
      <c r="C40" s="1072">
        <v>1001.465465</v>
      </c>
      <c r="D40" s="1072">
        <v>66943.972469500004</v>
      </c>
      <c r="E40" s="1073">
        <v>7.0472579000000002E-3</v>
      </c>
      <c r="F40" s="1074">
        <v>0.91</v>
      </c>
      <c r="G40" s="1074">
        <v>0.2</v>
      </c>
      <c r="H40" s="1074" t="s">
        <v>263</v>
      </c>
      <c r="I40" s="1074" t="s">
        <v>263</v>
      </c>
      <c r="J40" s="1069" t="s">
        <v>263</v>
      </c>
    </row>
    <row r="41" spans="1:10" s="150" customFormat="1" ht="18" customHeight="1">
      <c r="A41" s="1070">
        <v>39</v>
      </c>
      <c r="B41" s="1071" t="s">
        <v>482</v>
      </c>
      <c r="C41" s="1075">
        <v>24.086829600000002</v>
      </c>
      <c r="D41" s="1075">
        <v>58500.552789499998</v>
      </c>
      <c r="E41" s="1076">
        <v>6.1584107999999999E-3</v>
      </c>
      <c r="F41" s="1077">
        <v>0.54</v>
      </c>
      <c r="G41" s="1077">
        <v>0.1</v>
      </c>
      <c r="H41" s="1077" t="s">
        <v>263</v>
      </c>
      <c r="I41" s="1077" t="s">
        <v>263</v>
      </c>
      <c r="J41" s="1071" t="s">
        <v>263</v>
      </c>
    </row>
    <row r="42" spans="1:10" s="150" customFormat="1" ht="18" customHeight="1">
      <c r="A42" s="1061">
        <v>40</v>
      </c>
      <c r="B42" s="1062" t="s">
        <v>484</v>
      </c>
      <c r="C42" s="1063">
        <v>371.72062390000002</v>
      </c>
      <c r="D42" s="1063">
        <v>36494.523314489998</v>
      </c>
      <c r="E42" s="1064">
        <v>3.8418144E-3</v>
      </c>
      <c r="F42" s="1065">
        <v>1.07</v>
      </c>
      <c r="G42" s="1065">
        <v>0.14000000000000001</v>
      </c>
      <c r="H42" s="1065" t="s">
        <v>263</v>
      </c>
      <c r="I42" s="1065" t="s">
        <v>263</v>
      </c>
      <c r="J42" s="1062" t="s">
        <v>263</v>
      </c>
    </row>
    <row r="43" spans="1:10" s="150" customFormat="1" ht="18" customHeight="1">
      <c r="A43" s="1056"/>
      <c r="B43" s="1057"/>
      <c r="C43" s="1058"/>
      <c r="D43" s="1058"/>
      <c r="E43" s="1059"/>
      <c r="F43" s="1060"/>
      <c r="G43" s="1060"/>
      <c r="H43" s="1060"/>
      <c r="I43" s="1060"/>
      <c r="J43" s="1057"/>
    </row>
    <row r="44" spans="1:10" s="150" customFormat="1" ht="18.75" customHeight="1">
      <c r="A44" s="1510" t="s">
        <v>82</v>
      </c>
      <c r="B44" s="1510"/>
      <c r="C44" s="1510"/>
      <c r="D44" s="1510"/>
      <c r="E44" s="1510"/>
      <c r="F44" s="1510"/>
      <c r="G44" s="1510"/>
      <c r="H44" s="1510"/>
      <c r="I44" s="1510"/>
      <c r="J44" s="1510"/>
    </row>
    <row r="45" spans="1:10" s="150" customFormat="1" ht="18" customHeight="1">
      <c r="A45" s="1510" t="s">
        <v>485</v>
      </c>
      <c r="B45" s="1510"/>
      <c r="C45" s="1510"/>
      <c r="D45" s="1510"/>
      <c r="E45" s="1510"/>
      <c r="F45" s="1510"/>
      <c r="G45" s="1510"/>
      <c r="H45" s="1510"/>
      <c r="I45" s="1510"/>
      <c r="J45" s="1510"/>
    </row>
    <row r="46" spans="1:10" s="150" customFormat="1" ht="18" customHeight="1">
      <c r="A46" s="1510" t="s">
        <v>486</v>
      </c>
      <c r="B46" s="1510"/>
      <c r="C46" s="1510"/>
      <c r="D46" s="1510"/>
      <c r="E46" s="1510"/>
      <c r="F46" s="1510"/>
      <c r="G46" s="1510"/>
      <c r="H46" s="1510"/>
      <c r="I46" s="1510"/>
      <c r="J46" s="1510"/>
    </row>
    <row r="47" spans="1:10" s="150" customFormat="1" ht="18" customHeight="1">
      <c r="A47" s="1510" t="s">
        <v>487</v>
      </c>
      <c r="B47" s="1510"/>
      <c r="C47" s="1510"/>
      <c r="D47" s="1510"/>
      <c r="E47" s="1510"/>
      <c r="F47" s="1510"/>
      <c r="G47" s="1510"/>
      <c r="H47" s="1510"/>
      <c r="I47" s="1510"/>
      <c r="J47" s="1510"/>
    </row>
    <row r="48" spans="1:10" s="150" customFormat="1" ht="18" customHeight="1">
      <c r="A48" s="1510" t="s">
        <v>488</v>
      </c>
      <c r="B48" s="1510"/>
      <c r="C48" s="1510"/>
      <c r="D48" s="1510"/>
      <c r="E48" s="1510"/>
      <c r="F48" s="1510"/>
      <c r="G48" s="1510"/>
      <c r="H48" s="1510"/>
      <c r="I48" s="1510"/>
      <c r="J48" s="1510"/>
    </row>
    <row r="49" spans="1:10" s="150" customFormat="1" ht="33" customHeight="1">
      <c r="A49" s="1508" t="s">
        <v>1180</v>
      </c>
      <c r="B49" s="1508"/>
      <c r="C49" s="1508"/>
      <c r="D49" s="1508"/>
      <c r="E49" s="1508"/>
      <c r="F49" s="1508"/>
      <c r="G49" s="1508"/>
      <c r="H49" s="1508"/>
      <c r="I49" s="1508"/>
      <c r="J49" s="1508"/>
    </row>
    <row r="50" spans="1:10" s="150" customFormat="1" ht="18" customHeight="1">
      <c r="A50" s="1509" t="s">
        <v>340</v>
      </c>
      <c r="B50" s="1509"/>
      <c r="C50" s="1509"/>
      <c r="D50" s="1509"/>
      <c r="E50" s="1509"/>
      <c r="F50" s="1509"/>
      <c r="G50" s="1509"/>
      <c r="H50" s="1509"/>
      <c r="I50" s="1509"/>
      <c r="J50" s="1509"/>
    </row>
    <row r="51" spans="1:10" s="150" customFormat="1" ht="28.35" customHeight="1"/>
  </sheetData>
  <mergeCells count="7">
    <mergeCell ref="A49:J49"/>
    <mergeCell ref="A50:J50"/>
    <mergeCell ref="A44:J44"/>
    <mergeCell ref="A45:J45"/>
    <mergeCell ref="A46:J46"/>
    <mergeCell ref="A47:J47"/>
    <mergeCell ref="A48:J48"/>
  </mergeCells>
  <printOptions horizontalCentered="1"/>
  <pageMargins left="0.78431372549019618" right="0.78431372549019618" top="0.98039215686274517" bottom="0.98039215686274517" header="0.50980392156862753" footer="0.50980392156862753"/>
  <pageSetup paperSize="9" scale="94" fitToHeight="0"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opLeftCell="A2" zoomScaleNormal="100" workbookViewId="0">
      <selection activeCell="J5" sqref="J5"/>
    </sheetView>
  </sheetViews>
  <sheetFormatPr defaultColWidth="9.140625" defaultRowHeight="15"/>
  <cols>
    <col min="1" max="10" width="10.5703125" style="149" bestFit="1" customWidth="1"/>
    <col min="11" max="11" width="4.5703125" style="149" bestFit="1" customWidth="1"/>
    <col min="12" max="16384" width="9.140625" style="149"/>
  </cols>
  <sheetData>
    <row r="1" spans="1:10" ht="15.75" customHeight="1">
      <c r="A1" s="241" t="s">
        <v>489</v>
      </c>
      <c r="B1" s="241"/>
      <c r="C1" s="241"/>
      <c r="D1" s="241"/>
      <c r="E1" s="241"/>
      <c r="F1" s="241"/>
      <c r="G1" s="241"/>
    </row>
    <row r="2" spans="1:10" s="150" customFormat="1">
      <c r="A2" s="1482" t="s">
        <v>147</v>
      </c>
      <c r="B2" s="1484" t="s">
        <v>74</v>
      </c>
      <c r="C2" s="1485"/>
      <c r="D2" s="1486"/>
      <c r="E2" s="1484" t="s">
        <v>75</v>
      </c>
      <c r="F2" s="1485"/>
      <c r="G2" s="1486"/>
      <c r="H2" s="1484" t="s">
        <v>76</v>
      </c>
      <c r="I2" s="1485"/>
      <c r="J2" s="1486"/>
    </row>
    <row r="3" spans="1:10" s="150" customFormat="1" ht="48.75" customHeight="1">
      <c r="A3" s="1483"/>
      <c r="B3" s="533" t="s">
        <v>490</v>
      </c>
      <c r="C3" s="533" t="s">
        <v>491</v>
      </c>
      <c r="D3" s="533" t="s">
        <v>492</v>
      </c>
      <c r="E3" s="533" t="s">
        <v>490</v>
      </c>
      <c r="F3" s="533" t="s">
        <v>491</v>
      </c>
      <c r="G3" s="533" t="s">
        <v>492</v>
      </c>
      <c r="H3" s="533" t="s">
        <v>490</v>
      </c>
      <c r="I3" s="533" t="s">
        <v>491</v>
      </c>
      <c r="J3" s="533" t="s">
        <v>492</v>
      </c>
    </row>
    <row r="4" spans="1:10" s="156" customFormat="1" ht="15.75" customHeight="1">
      <c r="A4" s="530" t="s">
        <v>72</v>
      </c>
      <c r="B4" s="534">
        <v>2367</v>
      </c>
      <c r="C4" s="534">
        <v>1599</v>
      </c>
      <c r="D4" s="548">
        <v>1.480300188</v>
      </c>
      <c r="E4" s="549">
        <v>1285</v>
      </c>
      <c r="F4" s="549">
        <v>953</v>
      </c>
      <c r="G4" s="550">
        <v>1.35</v>
      </c>
      <c r="H4" s="551">
        <v>2</v>
      </c>
      <c r="I4" s="551">
        <v>4</v>
      </c>
      <c r="J4" s="552">
        <v>0.5</v>
      </c>
    </row>
    <row r="5" spans="1:10" s="156" customFormat="1" ht="15.75" customHeight="1">
      <c r="A5" s="538" t="s">
        <v>557</v>
      </c>
      <c r="B5" s="534">
        <v>2772</v>
      </c>
      <c r="C5" s="534">
        <v>1284</v>
      </c>
      <c r="D5" s="1228">
        <f>IFERROR(B5/C5,"-")</f>
        <v>2.1588785046728973</v>
      </c>
      <c r="E5" s="534">
        <v>1768</v>
      </c>
      <c r="F5" s="534">
        <v>690</v>
      </c>
      <c r="G5" s="1228">
        <f>IFERROR(E5/F5,"-")</f>
        <v>2.5623188405797102</v>
      </c>
      <c r="H5" s="534">
        <v>3</v>
      </c>
      <c r="I5" s="534">
        <v>0</v>
      </c>
      <c r="J5" s="1228" t="str">
        <f>IFERROR(H5/I5,"0")</f>
        <v>0</v>
      </c>
    </row>
    <row r="6" spans="1:10" s="150" customFormat="1" ht="15.75" customHeight="1">
      <c r="A6" s="300">
        <v>45017</v>
      </c>
      <c r="B6" s="360">
        <v>2590</v>
      </c>
      <c r="C6" s="360">
        <v>1271</v>
      </c>
      <c r="D6" s="368">
        <v>2.0377655389457119</v>
      </c>
      <c r="E6" s="363">
        <v>1802</v>
      </c>
      <c r="F6" s="363">
        <v>607</v>
      </c>
      <c r="G6" s="369">
        <v>2.97</v>
      </c>
      <c r="H6" s="361">
        <v>1</v>
      </c>
      <c r="I6" s="361">
        <v>1</v>
      </c>
      <c r="J6" s="370">
        <v>1</v>
      </c>
    </row>
    <row r="7" spans="1:10" s="150" customFormat="1" ht="15.75" customHeight="1">
      <c r="A7" s="300">
        <v>45047</v>
      </c>
      <c r="B7" s="360">
        <v>2625</v>
      </c>
      <c r="C7" s="360">
        <v>1276</v>
      </c>
      <c r="D7" s="368">
        <v>2.0572100313479624</v>
      </c>
      <c r="E7" s="363">
        <v>1850</v>
      </c>
      <c r="F7" s="363">
        <v>572</v>
      </c>
      <c r="G7" s="369">
        <v>3.23</v>
      </c>
      <c r="H7" s="361">
        <v>1</v>
      </c>
      <c r="I7" s="361">
        <v>0</v>
      </c>
      <c r="J7" s="370">
        <v>0</v>
      </c>
    </row>
    <row r="8" spans="1:10" s="150" customFormat="1" ht="15.75" customHeight="1">
      <c r="A8" s="300">
        <v>45078</v>
      </c>
      <c r="B8" s="360">
        <v>2494</v>
      </c>
      <c r="C8" s="360">
        <v>1427</v>
      </c>
      <c r="D8" s="368">
        <v>1.7477224947442187</v>
      </c>
      <c r="E8" s="363">
        <v>1791</v>
      </c>
      <c r="F8" s="363">
        <v>664</v>
      </c>
      <c r="G8" s="369">
        <v>2.7</v>
      </c>
      <c r="H8" s="361">
        <v>0</v>
      </c>
      <c r="I8" s="361">
        <v>0</v>
      </c>
      <c r="J8" s="370">
        <v>0</v>
      </c>
    </row>
    <row r="9" spans="1:10" s="150" customFormat="1" ht="15.75" customHeight="1">
      <c r="A9" s="300">
        <v>45108</v>
      </c>
      <c r="B9" s="360">
        <v>2236</v>
      </c>
      <c r="C9" s="360">
        <v>1695</v>
      </c>
      <c r="D9" s="368">
        <v>1.3191740412979351</v>
      </c>
      <c r="E9" s="363">
        <v>1605</v>
      </c>
      <c r="F9" s="363">
        <v>861</v>
      </c>
      <c r="G9" s="369">
        <v>1.86</v>
      </c>
      <c r="H9" s="361">
        <v>0</v>
      </c>
      <c r="I9" s="361">
        <v>0</v>
      </c>
      <c r="J9" s="370">
        <v>0</v>
      </c>
    </row>
    <row r="10" spans="1:10" s="150" customFormat="1" ht="15.75" customHeight="1">
      <c r="A10" s="300">
        <v>45139</v>
      </c>
      <c r="B10" s="360">
        <v>2459</v>
      </c>
      <c r="C10" s="360">
        <v>1490</v>
      </c>
      <c r="D10" s="368">
        <v>1.6503355704697986</v>
      </c>
      <c r="E10" s="363">
        <v>1626</v>
      </c>
      <c r="F10" s="363">
        <v>847</v>
      </c>
      <c r="G10" s="369">
        <v>1.92</v>
      </c>
      <c r="H10" s="361">
        <v>1</v>
      </c>
      <c r="I10" s="361">
        <v>0</v>
      </c>
      <c r="J10" s="370">
        <v>0</v>
      </c>
    </row>
    <row r="11" spans="1:10" s="150" customFormat="1" ht="19.5" customHeight="1">
      <c r="A11" s="300">
        <v>45170</v>
      </c>
      <c r="B11" s="360">
        <v>2752</v>
      </c>
      <c r="C11" s="360">
        <v>1229</v>
      </c>
      <c r="D11" s="368">
        <v>2.2392188771358827</v>
      </c>
      <c r="E11" s="363">
        <v>1798</v>
      </c>
      <c r="F11" s="363">
        <v>645</v>
      </c>
      <c r="G11" s="369">
        <v>2.79</v>
      </c>
      <c r="H11" s="361">
        <v>1</v>
      </c>
      <c r="I11" s="361">
        <v>0</v>
      </c>
      <c r="J11" s="370">
        <v>0</v>
      </c>
    </row>
    <row r="12" spans="1:10" s="150" customFormat="1" ht="18" customHeight="1">
      <c r="A12" s="300">
        <v>45200</v>
      </c>
      <c r="B12" s="360">
        <v>1969</v>
      </c>
      <c r="C12" s="360">
        <v>2034</v>
      </c>
      <c r="D12" s="368">
        <v>0.96804326450344147</v>
      </c>
      <c r="E12" s="363">
        <v>1117</v>
      </c>
      <c r="F12" s="363">
        <v>1366</v>
      </c>
      <c r="G12" s="369">
        <v>0.82</v>
      </c>
      <c r="H12" s="361">
        <v>1</v>
      </c>
      <c r="I12" s="361">
        <v>0</v>
      </c>
      <c r="J12" s="370">
        <v>0</v>
      </c>
    </row>
    <row r="13" spans="1:10" s="150" customFormat="1" ht="18" customHeight="1">
      <c r="A13" s="300">
        <v>45231</v>
      </c>
      <c r="B13" s="301">
        <v>2337</v>
      </c>
      <c r="C13" s="301">
        <v>1667</v>
      </c>
      <c r="D13" s="368">
        <v>1.4019196160767846</v>
      </c>
      <c r="E13" s="301">
        <v>1614</v>
      </c>
      <c r="F13" s="302">
        <v>926</v>
      </c>
      <c r="G13" s="369">
        <v>1.74</v>
      </c>
      <c r="H13" s="303">
        <v>1</v>
      </c>
      <c r="I13" s="303">
        <v>0</v>
      </c>
      <c r="J13" s="553">
        <v>0</v>
      </c>
    </row>
    <row r="14" spans="1:10" s="150" customFormat="1">
      <c r="A14" s="300">
        <v>45261</v>
      </c>
      <c r="B14" s="301">
        <v>2878</v>
      </c>
      <c r="C14" s="301">
        <v>1154</v>
      </c>
      <c r="D14" s="368">
        <v>2.4939341421143846</v>
      </c>
      <c r="E14" s="301">
        <v>1941</v>
      </c>
      <c r="F14" s="302">
        <v>612</v>
      </c>
      <c r="G14" s="369">
        <v>3.17</v>
      </c>
      <c r="H14" s="303">
        <v>0</v>
      </c>
      <c r="I14" s="303">
        <v>0</v>
      </c>
      <c r="J14" s="553">
        <v>0</v>
      </c>
    </row>
    <row r="15" spans="1:10" s="150" customFormat="1">
      <c r="A15" s="300">
        <v>45292</v>
      </c>
      <c r="B15" s="301">
        <v>3116</v>
      </c>
      <c r="C15" s="301">
        <v>970</v>
      </c>
      <c r="D15" s="368">
        <v>3.2123711340206187</v>
      </c>
      <c r="E15" s="301">
        <v>1968</v>
      </c>
      <c r="F15" s="302">
        <v>635</v>
      </c>
      <c r="G15" s="302">
        <v>3.1</v>
      </c>
      <c r="H15" s="303">
        <v>1</v>
      </c>
      <c r="I15" s="303">
        <v>0</v>
      </c>
      <c r="J15" s="553">
        <v>0</v>
      </c>
    </row>
    <row r="16" spans="1:10" s="150" customFormat="1">
      <c r="A16" s="300">
        <v>45323</v>
      </c>
      <c r="B16" s="1078">
        <v>2315</v>
      </c>
      <c r="C16" s="1078">
        <v>1762</v>
      </c>
      <c r="D16" s="1081">
        <v>1.3138479001135073</v>
      </c>
      <c r="E16" s="1080">
        <v>1461</v>
      </c>
      <c r="F16" s="1080">
        <v>1170</v>
      </c>
      <c r="G16" s="1082">
        <v>1.25</v>
      </c>
      <c r="H16" s="1079">
        <v>0</v>
      </c>
      <c r="I16" s="1079">
        <v>1</v>
      </c>
      <c r="J16" s="1083">
        <v>0</v>
      </c>
    </row>
    <row r="17" spans="1:10" s="150" customFormat="1">
      <c r="A17" s="300">
        <v>45352</v>
      </c>
      <c r="B17" s="1187">
        <v>954</v>
      </c>
      <c r="C17" s="1187">
        <v>3132</v>
      </c>
      <c r="D17" s="1081">
        <v>0.3045977011494253</v>
      </c>
      <c r="E17" s="1167">
        <v>738</v>
      </c>
      <c r="F17" s="1167">
        <v>1913</v>
      </c>
      <c r="G17" s="1082">
        <v>0.39</v>
      </c>
      <c r="H17" s="1147">
        <v>1</v>
      </c>
      <c r="I17" s="1147">
        <v>0</v>
      </c>
      <c r="J17" s="1083">
        <v>0</v>
      </c>
    </row>
    <row r="18" spans="1:10" s="150" customFormat="1">
      <c r="A18" s="239" t="s">
        <v>493</v>
      </c>
      <c r="B18" s="239"/>
      <c r="C18" s="239"/>
      <c r="D18" s="239"/>
      <c r="E18" s="239"/>
      <c r="F18" s="239"/>
    </row>
    <row r="19" spans="1:10" s="150" customFormat="1">
      <c r="A19" s="1459" t="s">
        <v>194</v>
      </c>
      <c r="B19" s="1459"/>
      <c r="C19" s="1459"/>
      <c r="D19" s="1459"/>
      <c r="E19" s="1459"/>
      <c r="F19" s="1459"/>
    </row>
    <row r="20" spans="1:10" s="150" customFormat="1">
      <c r="G20" s="149"/>
    </row>
  </sheetData>
  <mergeCells count="5">
    <mergeCell ref="A19:F19"/>
    <mergeCell ref="H2:J2"/>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heetViews>
  <sheetFormatPr defaultColWidth="9.140625" defaultRowHeight="15"/>
  <cols>
    <col min="1" max="1" width="9.85546875" style="149" bestFit="1" customWidth="1"/>
    <col min="2" max="10" width="13.5703125" style="149" bestFit="1" customWidth="1"/>
    <col min="11" max="16384" width="9.140625" style="149"/>
  </cols>
  <sheetData>
    <row r="1" spans="1:12" ht="13.5" customHeight="1">
      <c r="A1" s="241" t="s">
        <v>494</v>
      </c>
      <c r="B1" s="241"/>
      <c r="C1" s="241"/>
      <c r="D1" s="241"/>
      <c r="E1" s="241"/>
      <c r="F1" s="241"/>
      <c r="G1" s="241"/>
    </row>
    <row r="2" spans="1:12" s="150" customFormat="1" ht="27.75" customHeight="1">
      <c r="A2" s="1469" t="s">
        <v>495</v>
      </c>
      <c r="B2" s="1484" t="s">
        <v>74</v>
      </c>
      <c r="C2" s="1485"/>
      <c r="D2" s="1486"/>
      <c r="E2" s="1484" t="s">
        <v>75</v>
      </c>
      <c r="F2" s="1485"/>
      <c r="G2" s="1486"/>
      <c r="H2" s="1484" t="s">
        <v>76</v>
      </c>
      <c r="I2" s="1485"/>
      <c r="J2" s="1486"/>
    </row>
    <row r="3" spans="1:12" s="150" customFormat="1" ht="48" customHeight="1">
      <c r="A3" s="1497"/>
      <c r="B3" s="533" t="s">
        <v>496</v>
      </c>
      <c r="C3" s="533" t="s">
        <v>297</v>
      </c>
      <c r="D3" s="533" t="s">
        <v>497</v>
      </c>
      <c r="E3" s="533" t="s">
        <v>496</v>
      </c>
      <c r="F3" s="533" t="s">
        <v>498</v>
      </c>
      <c r="G3" s="533" t="s">
        <v>497</v>
      </c>
      <c r="H3" s="533" t="s">
        <v>496</v>
      </c>
      <c r="I3" s="533" t="s">
        <v>297</v>
      </c>
      <c r="J3" s="533" t="s">
        <v>497</v>
      </c>
    </row>
    <row r="4" spans="1:12" s="156" customFormat="1" ht="18" customHeight="1">
      <c r="A4" s="530" t="s">
        <v>72</v>
      </c>
      <c r="B4" s="534">
        <v>5433</v>
      </c>
      <c r="C4" s="534">
        <v>4159</v>
      </c>
      <c r="D4" s="554">
        <v>76.550708632431437</v>
      </c>
      <c r="E4" s="534">
        <v>2179</v>
      </c>
      <c r="F4" s="534">
        <v>2661</v>
      </c>
      <c r="G4" s="555">
        <v>122.12023864157871</v>
      </c>
      <c r="H4" s="535">
        <v>291</v>
      </c>
      <c r="I4" s="535">
        <v>11</v>
      </c>
      <c r="J4" s="555">
        <v>3.7800687285223367</v>
      </c>
    </row>
    <row r="5" spans="1:12" s="156" customFormat="1" ht="18" customHeight="1">
      <c r="A5" s="538" t="s">
        <v>557</v>
      </c>
      <c r="B5" s="655">
        <f>INDEX(B6:B17,COUNT(B6:B17))</f>
        <v>5252</v>
      </c>
      <c r="C5" s="652">
        <v>4295</v>
      </c>
      <c r="D5" s="556">
        <f>C5/B5*100</f>
        <v>81.778370144706784</v>
      </c>
      <c r="E5" s="655">
        <f>INDEX(E6:E17,COUNT(E6:E17))</f>
        <v>2439</v>
      </c>
      <c r="F5" s="1223">
        <v>2985</v>
      </c>
      <c r="G5" s="556">
        <f>F5/E5*100</f>
        <v>122.38622386223864</v>
      </c>
      <c r="H5" s="655">
        <f>INDEX(H6:H17,COUNT(H6:H17))</f>
        <v>266</v>
      </c>
      <c r="I5" s="1227">
        <v>7</v>
      </c>
      <c r="J5" s="556">
        <f>I5/H5*100</f>
        <v>2.6315789473684208</v>
      </c>
      <c r="K5" s="240"/>
      <c r="L5" s="240"/>
    </row>
    <row r="6" spans="1:12" s="150" customFormat="1" ht="18" customHeight="1">
      <c r="A6" s="300">
        <v>45017</v>
      </c>
      <c r="B6" s="360">
        <v>5446</v>
      </c>
      <c r="C6" s="360">
        <v>3943</v>
      </c>
      <c r="D6" s="367">
        <f>C6/B6*100</f>
        <v>72.401762761659938</v>
      </c>
      <c r="E6" s="363">
        <v>2202</v>
      </c>
      <c r="F6" s="360">
        <v>2314</v>
      </c>
      <c r="G6" s="367">
        <f t="shared" ref="G6:G15" si="0">F6/E6*100</f>
        <v>105.08628519527703</v>
      </c>
      <c r="H6" s="361">
        <v>285</v>
      </c>
      <c r="I6" s="361">
        <v>3</v>
      </c>
      <c r="J6" s="367">
        <f t="shared" ref="J6:J10" si="1">I6/H6*100</f>
        <v>1.0526315789473684</v>
      </c>
      <c r="K6" s="240"/>
      <c r="L6" s="240"/>
    </row>
    <row r="7" spans="1:12" s="150" customFormat="1" ht="18" customHeight="1">
      <c r="A7" s="300">
        <v>45047</v>
      </c>
      <c r="B7" s="360">
        <v>5454</v>
      </c>
      <c r="C7" s="360">
        <v>3990</v>
      </c>
      <c r="D7" s="367">
        <f t="shared" ref="D7:D10" si="2">C7/B7*100</f>
        <v>73.157315731573163</v>
      </c>
      <c r="E7" s="363">
        <v>2213</v>
      </c>
      <c r="F7" s="360">
        <v>2338</v>
      </c>
      <c r="G7" s="367">
        <f t="shared" si="0"/>
        <v>105.64844103027565</v>
      </c>
      <c r="H7" s="361">
        <v>283</v>
      </c>
      <c r="I7" s="361">
        <v>2</v>
      </c>
      <c r="J7" s="367">
        <f t="shared" si="1"/>
        <v>0.70671378091872794</v>
      </c>
      <c r="K7" s="240"/>
      <c r="L7" s="240"/>
    </row>
    <row r="8" spans="1:12" s="150" customFormat="1" ht="18" customHeight="1">
      <c r="A8" s="300">
        <v>45078</v>
      </c>
      <c r="B8" s="360">
        <v>5409</v>
      </c>
      <c r="C8" s="360">
        <v>4008</v>
      </c>
      <c r="D8" s="367">
        <f t="shared" si="2"/>
        <v>74.09872434830838</v>
      </c>
      <c r="E8" s="363">
        <v>2232</v>
      </c>
      <c r="F8" s="360">
        <v>2366</v>
      </c>
      <c r="G8" s="367">
        <f t="shared" si="0"/>
        <v>106.0035842293907</v>
      </c>
      <c r="H8" s="361">
        <v>282</v>
      </c>
      <c r="I8" s="361">
        <v>2</v>
      </c>
      <c r="J8" s="367">
        <f t="shared" si="1"/>
        <v>0.70921985815602839</v>
      </c>
      <c r="K8" s="240"/>
      <c r="L8" s="240"/>
    </row>
    <row r="9" spans="1:12" s="150" customFormat="1" ht="18" customHeight="1">
      <c r="A9" s="300">
        <v>45108</v>
      </c>
      <c r="B9" s="360">
        <v>5218</v>
      </c>
      <c r="C9" s="360">
        <v>4014</v>
      </c>
      <c r="D9" s="367">
        <f t="shared" si="2"/>
        <v>76.926025297048668</v>
      </c>
      <c r="E9" s="363">
        <v>2250</v>
      </c>
      <c r="F9" s="360">
        <v>2378</v>
      </c>
      <c r="G9" s="367">
        <f t="shared" si="0"/>
        <v>105.6888888888889</v>
      </c>
      <c r="H9" s="361">
        <v>282</v>
      </c>
      <c r="I9" s="361">
        <v>1</v>
      </c>
      <c r="J9" s="367">
        <f t="shared" si="1"/>
        <v>0.3546099290780142</v>
      </c>
      <c r="K9" s="240"/>
      <c r="L9" s="240"/>
    </row>
    <row r="10" spans="1:12" s="150" customFormat="1">
      <c r="A10" s="300">
        <v>45139</v>
      </c>
      <c r="B10" s="360">
        <v>5239</v>
      </c>
      <c r="C10" s="360">
        <v>4036</v>
      </c>
      <c r="D10" s="367">
        <f t="shared" si="2"/>
        <v>77.03760259591526</v>
      </c>
      <c r="E10" s="363">
        <v>2270</v>
      </c>
      <c r="F10" s="360">
        <v>2398</v>
      </c>
      <c r="G10" s="367">
        <f t="shared" si="0"/>
        <v>105.63876651982378</v>
      </c>
      <c r="H10" s="361">
        <v>282</v>
      </c>
      <c r="I10" s="361">
        <v>1</v>
      </c>
      <c r="J10" s="367">
        <f t="shared" si="1"/>
        <v>0.3546099290780142</v>
      </c>
      <c r="K10" s="240"/>
      <c r="L10" s="240"/>
    </row>
    <row r="11" spans="1:12" s="150" customFormat="1">
      <c r="A11" s="300">
        <v>45170</v>
      </c>
      <c r="B11" s="360">
        <v>5256</v>
      </c>
      <c r="C11" s="360">
        <v>4059</v>
      </c>
      <c r="D11" s="367">
        <v>77.226027397260282</v>
      </c>
      <c r="E11" s="363">
        <v>2299</v>
      </c>
      <c r="F11" s="360">
        <v>2429</v>
      </c>
      <c r="G11" s="367">
        <f t="shared" si="0"/>
        <v>105.65463244889082</v>
      </c>
      <c r="H11" s="361">
        <v>282</v>
      </c>
      <c r="I11" s="361">
        <v>2</v>
      </c>
      <c r="J11" s="367">
        <v>0.70921985815602839</v>
      </c>
      <c r="K11" s="240"/>
      <c r="L11" s="240"/>
    </row>
    <row r="12" spans="1:12" s="150" customFormat="1">
      <c r="A12" s="300">
        <v>45200</v>
      </c>
      <c r="B12" s="360">
        <v>5270</v>
      </c>
      <c r="C12" s="360">
        <v>4077</v>
      </c>
      <c r="D12" s="367">
        <v>77.362428842504755</v>
      </c>
      <c r="E12" s="363">
        <v>2328</v>
      </c>
      <c r="F12" s="360">
        <v>2456</v>
      </c>
      <c r="G12" s="367">
        <f t="shared" si="0"/>
        <v>105.49828178694159</v>
      </c>
      <c r="H12" s="361">
        <v>281</v>
      </c>
      <c r="I12" s="361">
        <v>1</v>
      </c>
      <c r="J12" s="367">
        <v>0.35587188612099641</v>
      </c>
      <c r="K12" s="240"/>
      <c r="L12" s="240"/>
    </row>
    <row r="13" spans="1:12" s="150" customFormat="1" ht="13.5" customHeight="1">
      <c r="A13" s="300">
        <v>45231</v>
      </c>
      <c r="B13" s="301">
        <v>5202</v>
      </c>
      <c r="C13" s="301">
        <v>4073</v>
      </c>
      <c r="D13" s="367">
        <v>78.296808919646281</v>
      </c>
      <c r="E13" s="301">
        <v>2347</v>
      </c>
      <c r="F13" s="302">
        <v>2488</v>
      </c>
      <c r="G13" s="367">
        <f t="shared" si="0"/>
        <v>106.00766936514701</v>
      </c>
      <c r="H13" s="303">
        <v>279</v>
      </c>
      <c r="I13" s="303">
        <v>1</v>
      </c>
      <c r="J13" s="367">
        <v>0.35842293906810035</v>
      </c>
    </row>
    <row r="14" spans="1:12" s="150" customFormat="1">
      <c r="A14" s="300">
        <v>45261</v>
      </c>
      <c r="B14" s="301">
        <v>5230</v>
      </c>
      <c r="C14" s="301">
        <v>4118</v>
      </c>
      <c r="D14" s="367">
        <v>78.738049713193121</v>
      </c>
      <c r="E14" s="301">
        <v>2370</v>
      </c>
      <c r="F14" s="302">
        <v>2530</v>
      </c>
      <c r="G14" s="367">
        <f t="shared" si="0"/>
        <v>106.75105485232068</v>
      </c>
      <c r="H14" s="303">
        <v>278</v>
      </c>
      <c r="I14" s="303">
        <v>1</v>
      </c>
      <c r="J14" s="367">
        <v>0.35971223021582738</v>
      </c>
    </row>
    <row r="15" spans="1:12" s="150" customFormat="1">
      <c r="A15" s="300">
        <v>45292</v>
      </c>
      <c r="B15" s="301">
        <v>5226</v>
      </c>
      <c r="C15" s="301">
        <v>4135</v>
      </c>
      <c r="D15" s="367">
        <v>79.123612705702257</v>
      </c>
      <c r="E15" s="301">
        <v>2389</v>
      </c>
      <c r="F15" s="302">
        <v>2555</v>
      </c>
      <c r="G15" s="367">
        <f t="shared" si="0"/>
        <v>106.94851402260359</v>
      </c>
      <c r="H15" s="303">
        <v>278</v>
      </c>
      <c r="I15" s="303">
        <v>4</v>
      </c>
      <c r="J15" s="367">
        <v>1.4388489208633095</v>
      </c>
    </row>
    <row r="16" spans="1:12" s="150" customFormat="1">
      <c r="A16" s="300">
        <v>45323</v>
      </c>
      <c r="B16" s="1084">
        <v>5242</v>
      </c>
      <c r="C16" s="1084">
        <v>4126</v>
      </c>
      <c r="D16" s="1087">
        <v>78.710415871804656</v>
      </c>
      <c r="E16" s="1086">
        <v>2417</v>
      </c>
      <c r="F16" s="1084">
        <v>2579</v>
      </c>
      <c r="G16" s="1087">
        <v>106.7025237898221</v>
      </c>
      <c r="H16" s="1085">
        <v>267</v>
      </c>
      <c r="I16" s="1085">
        <v>2</v>
      </c>
      <c r="J16" s="1087">
        <v>0.74906367041198507</v>
      </c>
    </row>
    <row r="17" spans="1:10" s="150" customFormat="1">
      <c r="A17" s="300">
        <v>45352</v>
      </c>
      <c r="B17" s="1229">
        <v>5252</v>
      </c>
      <c r="C17" s="1229">
        <v>4148</v>
      </c>
      <c r="D17" s="1230">
        <v>78.979436405178987</v>
      </c>
      <c r="E17" s="1229">
        <v>2439</v>
      </c>
      <c r="F17" s="1229">
        <v>2595</v>
      </c>
      <c r="G17" s="1230">
        <v>106.39606396063961</v>
      </c>
      <c r="H17" s="1231">
        <v>266</v>
      </c>
      <c r="I17" s="1231">
        <v>5</v>
      </c>
      <c r="J17" s="575">
        <v>1.8796992481203008</v>
      </c>
    </row>
    <row r="18" spans="1:10" s="150" customFormat="1" ht="15" customHeight="1">
      <c r="A18" s="1511" t="s">
        <v>294</v>
      </c>
      <c r="B18" s="1512"/>
      <c r="C18" s="1512"/>
      <c r="D18" s="1512"/>
      <c r="E18" s="1512"/>
      <c r="F18" s="1512"/>
      <c r="G18" s="1512"/>
      <c r="H18" s="1512"/>
      <c r="I18" s="1512"/>
      <c r="J18" s="1512"/>
    </row>
    <row r="19" spans="1:10" s="150" customFormat="1" ht="15" customHeight="1">
      <c r="A19" s="1489" t="s">
        <v>194</v>
      </c>
      <c r="B19" s="1489"/>
      <c r="C19" s="1489"/>
      <c r="D19" s="1489"/>
      <c r="E19" s="1489"/>
      <c r="F19" s="1489"/>
      <c r="G19" s="1489"/>
    </row>
    <row r="20" spans="1:10" s="150" customFormat="1"/>
  </sheetData>
  <mergeCells count="6">
    <mergeCell ref="A18:J18"/>
    <mergeCell ref="A19:G19"/>
    <mergeCell ref="H2:J2"/>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zoomScaleNormal="100" workbookViewId="0">
      <pane xSplit="1" ySplit="3" topLeftCell="C4" activePane="bottomRight" state="frozen"/>
      <selection sqref="A1:M1"/>
      <selection pane="topRight" sqref="A1:M1"/>
      <selection pane="bottomLeft" sqref="A1:M1"/>
      <selection pane="bottomRight" sqref="A1:Q1"/>
    </sheetView>
  </sheetViews>
  <sheetFormatPr defaultRowHeight="15"/>
  <cols>
    <col min="1" max="1" width="10.5703125" customWidth="1"/>
    <col min="2" max="2" width="36.5703125" customWidth="1"/>
    <col min="3" max="3" width="10.7109375" customWidth="1"/>
    <col min="4" max="4" width="14.28515625" customWidth="1"/>
    <col min="5" max="5" width="13.140625" customWidth="1"/>
    <col min="6" max="7" width="10" customWidth="1"/>
    <col min="8" max="8" width="10.140625" customWidth="1"/>
    <col min="9" max="9" width="8.5703125" customWidth="1"/>
    <col min="10" max="10" width="10.85546875" customWidth="1"/>
    <col min="11" max="11" width="7.85546875" customWidth="1"/>
    <col min="12" max="12" width="10" customWidth="1"/>
    <col min="13" max="15" width="12.42578125" customWidth="1"/>
    <col min="16" max="16" width="16" customWidth="1"/>
    <col min="17" max="17" width="12.42578125" customWidth="1"/>
    <col min="18" max="18" width="8.42578125" customWidth="1"/>
    <col min="19" max="21" width="9" customWidth="1"/>
    <col min="22" max="22" width="8" customWidth="1"/>
    <col min="23" max="23" width="10" bestFit="1" customWidth="1"/>
    <col min="24" max="26" width="5.5703125" customWidth="1"/>
    <col min="27" max="27" width="4.5703125" customWidth="1"/>
  </cols>
  <sheetData>
    <row r="1" spans="1:17">
      <c r="A1" s="1364" t="s">
        <v>2</v>
      </c>
      <c r="B1" s="1365"/>
      <c r="C1" s="1365"/>
      <c r="D1" s="1365"/>
      <c r="E1" s="1365"/>
      <c r="F1" s="1365"/>
      <c r="G1" s="1365"/>
      <c r="H1" s="1365"/>
      <c r="I1" s="1365"/>
      <c r="J1" s="1365"/>
      <c r="K1" s="1365"/>
      <c r="L1" s="1365"/>
      <c r="M1" s="1365"/>
      <c r="N1" s="1365"/>
      <c r="O1" s="1365"/>
      <c r="P1" s="1365"/>
      <c r="Q1" s="1365"/>
    </row>
    <row r="2" spans="1:17">
      <c r="A2" s="1368" t="s">
        <v>83</v>
      </c>
      <c r="B2" s="1370" t="s">
        <v>84</v>
      </c>
      <c r="C2" s="1367" t="s">
        <v>85</v>
      </c>
      <c r="D2" s="1367" t="s">
        <v>86</v>
      </c>
      <c r="E2" s="1367" t="s">
        <v>87</v>
      </c>
      <c r="F2" s="1367" t="s">
        <v>88</v>
      </c>
      <c r="G2" s="1367" t="s">
        <v>89</v>
      </c>
      <c r="H2" s="1367" t="s">
        <v>90</v>
      </c>
      <c r="I2" s="1373" t="s">
        <v>91</v>
      </c>
      <c r="J2" s="1374"/>
      <c r="K2" s="1375"/>
      <c r="L2" s="1367" t="s">
        <v>92</v>
      </c>
      <c r="M2" s="1376" t="s">
        <v>93</v>
      </c>
      <c r="N2" s="1377"/>
      <c r="O2" s="1377"/>
      <c r="P2" s="1377"/>
      <c r="Q2" s="1366" t="s">
        <v>94</v>
      </c>
    </row>
    <row r="3" spans="1:17" ht="45">
      <c r="A3" s="1369"/>
      <c r="B3" s="1371"/>
      <c r="C3" s="1372"/>
      <c r="D3" s="1372"/>
      <c r="E3" s="1372"/>
      <c r="F3" s="1372"/>
      <c r="G3" s="1372"/>
      <c r="H3" s="1372"/>
      <c r="I3" s="458" t="s">
        <v>95</v>
      </c>
      <c r="J3" s="458" t="s">
        <v>96</v>
      </c>
      <c r="K3" s="458" t="s">
        <v>97</v>
      </c>
      <c r="L3" s="1372"/>
      <c r="M3" s="458" t="s">
        <v>98</v>
      </c>
      <c r="N3" s="458" t="s">
        <v>99</v>
      </c>
      <c r="O3" s="458" t="s">
        <v>100</v>
      </c>
      <c r="P3" s="7" t="s">
        <v>101</v>
      </c>
      <c r="Q3" s="1367"/>
    </row>
    <row r="4" spans="1:17">
      <c r="A4" s="734">
        <v>1</v>
      </c>
      <c r="B4" s="734" t="s">
        <v>1306</v>
      </c>
      <c r="C4" s="983">
        <v>45353</v>
      </c>
      <c r="D4" s="734" t="s">
        <v>103</v>
      </c>
      <c r="E4" s="735">
        <v>276859850</v>
      </c>
      <c r="F4" s="984">
        <v>1</v>
      </c>
      <c r="G4" s="984">
        <v>0.75</v>
      </c>
      <c r="H4" s="984">
        <v>1.75</v>
      </c>
      <c r="I4" s="1202">
        <v>28.224</v>
      </c>
      <c r="J4" s="1202">
        <v>0</v>
      </c>
      <c r="K4" s="1202">
        <v>28.224</v>
      </c>
      <c r="L4" s="984">
        <v>0.44130000000000003</v>
      </c>
      <c r="M4" s="735">
        <v>0</v>
      </c>
      <c r="N4" s="735">
        <v>0</v>
      </c>
      <c r="O4" s="735">
        <v>0</v>
      </c>
      <c r="P4" s="735">
        <v>0</v>
      </c>
      <c r="Q4" s="735">
        <v>0</v>
      </c>
    </row>
    <row r="5" spans="1:17">
      <c r="A5" s="734">
        <v>2</v>
      </c>
      <c r="B5" s="734" t="s">
        <v>1307</v>
      </c>
      <c r="C5" s="983">
        <v>45358</v>
      </c>
      <c r="D5" s="734" t="s">
        <v>103</v>
      </c>
      <c r="E5" s="735">
        <v>32501058</v>
      </c>
      <c r="F5" s="984">
        <v>2.5</v>
      </c>
      <c r="G5" s="984">
        <v>1.25</v>
      </c>
      <c r="H5" s="984">
        <v>3.75</v>
      </c>
      <c r="I5" s="1202">
        <v>42.004080000000002</v>
      </c>
      <c r="J5" s="1202">
        <v>0</v>
      </c>
      <c r="K5" s="1202">
        <v>42.004080000000002</v>
      </c>
      <c r="L5" s="984">
        <v>0.87269999999999992</v>
      </c>
      <c r="M5" s="735">
        <v>0</v>
      </c>
      <c r="N5" s="735">
        <v>0</v>
      </c>
      <c r="O5" s="735">
        <v>0</v>
      </c>
      <c r="P5" s="735">
        <v>0</v>
      </c>
      <c r="Q5" s="735">
        <v>0</v>
      </c>
    </row>
    <row r="6" spans="1:17">
      <c r="A6" s="734">
        <v>3</v>
      </c>
      <c r="B6" s="734" t="s">
        <v>1308</v>
      </c>
      <c r="C6" s="983">
        <v>45373</v>
      </c>
      <c r="D6" s="734" t="s">
        <v>103</v>
      </c>
      <c r="E6" s="735">
        <v>18749550</v>
      </c>
      <c r="F6" s="984">
        <v>5</v>
      </c>
      <c r="G6" s="984">
        <v>15</v>
      </c>
      <c r="H6" s="984">
        <v>20</v>
      </c>
      <c r="I6" s="1202">
        <v>22.491</v>
      </c>
      <c r="J6" s="1202">
        <v>0</v>
      </c>
      <c r="K6" s="1202">
        <v>22.491</v>
      </c>
      <c r="L6" s="984">
        <v>1.1103000000000001</v>
      </c>
      <c r="M6" s="735">
        <v>0</v>
      </c>
      <c r="N6" s="735">
        <v>0</v>
      </c>
      <c r="O6" s="735">
        <v>0</v>
      </c>
      <c r="P6" s="735">
        <v>0</v>
      </c>
      <c r="Q6" s="735">
        <v>0</v>
      </c>
    </row>
    <row r="7" spans="1:17">
      <c r="A7" s="734">
        <v>4</v>
      </c>
      <c r="B7" s="734" t="s">
        <v>1309</v>
      </c>
      <c r="C7" s="983">
        <v>45372</v>
      </c>
      <c r="D7" s="734" t="s">
        <v>103</v>
      </c>
      <c r="E7" s="735">
        <v>1066666</v>
      </c>
      <c r="F7" s="984">
        <v>10</v>
      </c>
      <c r="G7" s="984">
        <v>440</v>
      </c>
      <c r="H7" s="984">
        <v>450</v>
      </c>
      <c r="I7" s="1202">
        <v>47.197920000000003</v>
      </c>
      <c r="J7" s="1202">
        <v>0</v>
      </c>
      <c r="K7" s="1202">
        <v>47.197920000000003</v>
      </c>
      <c r="L7" s="984">
        <v>1.3049000000000002</v>
      </c>
      <c r="M7" s="735">
        <v>0</v>
      </c>
      <c r="N7" s="735">
        <v>0</v>
      </c>
      <c r="O7" s="735">
        <v>0</v>
      </c>
      <c r="P7" s="735">
        <v>0</v>
      </c>
      <c r="Q7" s="735">
        <v>0</v>
      </c>
    </row>
    <row r="8" spans="1:17">
      <c r="A8" s="734">
        <v>5</v>
      </c>
      <c r="B8" s="734" t="s">
        <v>1310</v>
      </c>
      <c r="C8" s="983">
        <v>45357</v>
      </c>
      <c r="D8" s="734" t="s">
        <v>103</v>
      </c>
      <c r="E8" s="735">
        <v>3571133</v>
      </c>
      <c r="F8" s="984">
        <v>6</v>
      </c>
      <c r="G8" s="984">
        <v>42</v>
      </c>
      <c r="H8" s="984">
        <v>48</v>
      </c>
      <c r="I8" s="1202">
        <v>3693.3977249999998</v>
      </c>
      <c r="J8" s="1202">
        <v>0</v>
      </c>
      <c r="K8" s="1202">
        <v>3693.3977249999998</v>
      </c>
      <c r="L8" s="984">
        <v>2.3597000000000001</v>
      </c>
      <c r="M8" s="735">
        <v>0</v>
      </c>
      <c r="N8" s="735">
        <v>0</v>
      </c>
      <c r="O8" s="735">
        <v>0</v>
      </c>
      <c r="P8" s="735">
        <v>0</v>
      </c>
      <c r="Q8" s="735">
        <v>0</v>
      </c>
    </row>
    <row r="9" spans="1:17">
      <c r="A9" s="734">
        <v>6</v>
      </c>
      <c r="B9" s="734" t="s">
        <v>1311</v>
      </c>
      <c r="C9" s="983">
        <v>45357</v>
      </c>
      <c r="D9" s="734" t="s">
        <v>103</v>
      </c>
      <c r="E9" s="735">
        <v>16000000</v>
      </c>
      <c r="F9" s="984">
        <v>3</v>
      </c>
      <c r="G9" s="984">
        <v>7</v>
      </c>
      <c r="H9" s="984">
        <v>10</v>
      </c>
      <c r="I9" s="1202">
        <v>29.257200000000001</v>
      </c>
      <c r="J9" s="1202">
        <v>0</v>
      </c>
      <c r="K9" s="1202">
        <v>29.257200000000001</v>
      </c>
      <c r="L9" s="984">
        <v>0.10550000000000001</v>
      </c>
      <c r="M9" s="735">
        <v>0</v>
      </c>
      <c r="N9" s="735">
        <v>0</v>
      </c>
      <c r="O9" s="735">
        <v>0</v>
      </c>
      <c r="P9" s="735">
        <v>0</v>
      </c>
      <c r="Q9" s="735">
        <v>0</v>
      </c>
    </row>
    <row r="10" spans="1:17">
      <c r="A10" s="734">
        <v>7</v>
      </c>
      <c r="B10" s="734" t="s">
        <v>1312</v>
      </c>
      <c r="C10" s="983">
        <v>45363</v>
      </c>
      <c r="D10" s="734" t="s">
        <v>103</v>
      </c>
      <c r="E10" s="735">
        <v>9059433</v>
      </c>
      <c r="F10" s="984">
        <v>10</v>
      </c>
      <c r="G10" s="984">
        <v>44</v>
      </c>
      <c r="H10" s="984">
        <v>54</v>
      </c>
      <c r="I10" s="1202">
        <v>40.675519999999999</v>
      </c>
      <c r="J10" s="1202">
        <v>0</v>
      </c>
      <c r="K10" s="1202">
        <v>40.675519999999999</v>
      </c>
      <c r="L10" s="984">
        <v>0.45390000000000003</v>
      </c>
      <c r="M10" s="735">
        <v>0</v>
      </c>
      <c r="N10" s="735">
        <v>0</v>
      </c>
      <c r="O10" s="735">
        <v>0</v>
      </c>
      <c r="P10" s="735">
        <v>0</v>
      </c>
      <c r="Q10" s="735">
        <v>0</v>
      </c>
    </row>
    <row r="11" spans="1:17">
      <c r="A11" s="734">
        <v>8</v>
      </c>
      <c r="B11" s="734" t="s">
        <v>1313</v>
      </c>
      <c r="C11" s="983">
        <v>45356</v>
      </c>
      <c r="D11" s="734" t="s">
        <v>103</v>
      </c>
      <c r="E11" s="735">
        <v>261453270</v>
      </c>
      <c r="F11" s="984">
        <v>1</v>
      </c>
      <c r="G11" s="984">
        <v>0.60000000000000009</v>
      </c>
      <c r="H11" s="984">
        <v>1.6</v>
      </c>
      <c r="I11" s="1202">
        <v>1800</v>
      </c>
      <c r="J11" s="1202">
        <v>0</v>
      </c>
      <c r="K11" s="1202">
        <v>1800</v>
      </c>
      <c r="L11" s="984">
        <v>1.375</v>
      </c>
      <c r="M11" s="735">
        <v>0</v>
      </c>
      <c r="N11" s="735">
        <v>0</v>
      </c>
      <c r="O11" s="735">
        <v>0</v>
      </c>
      <c r="P11" s="735">
        <v>0</v>
      </c>
      <c r="Q11" s="735">
        <v>0</v>
      </c>
    </row>
    <row r="12" spans="1:17">
      <c r="A12" s="734">
        <v>9</v>
      </c>
      <c r="B12" s="734" t="s">
        <v>1314</v>
      </c>
      <c r="C12" s="983">
        <v>45362</v>
      </c>
      <c r="D12" s="734" t="s">
        <v>103</v>
      </c>
      <c r="E12" s="735">
        <v>18000000</v>
      </c>
      <c r="F12" s="984">
        <v>5</v>
      </c>
      <c r="G12" s="984">
        <v>8.5</v>
      </c>
      <c r="H12" s="984">
        <v>13.5</v>
      </c>
      <c r="I12" s="1202">
        <v>199.1802074</v>
      </c>
      <c r="J12" s="1202">
        <v>0</v>
      </c>
      <c r="K12" s="1202">
        <v>199.1802074</v>
      </c>
      <c r="L12" s="984">
        <v>1.1173</v>
      </c>
      <c r="M12" s="735">
        <v>0</v>
      </c>
      <c r="N12" s="735">
        <v>0</v>
      </c>
      <c r="O12" s="735">
        <v>0</v>
      </c>
      <c r="P12" s="735">
        <v>0</v>
      </c>
      <c r="Q12" s="735">
        <v>0</v>
      </c>
    </row>
    <row r="13" spans="1:17">
      <c r="A13" s="734">
        <v>10</v>
      </c>
      <c r="B13" s="734" t="s">
        <v>1315</v>
      </c>
      <c r="C13" s="983">
        <v>45371</v>
      </c>
      <c r="D13" s="734" t="s">
        <v>103</v>
      </c>
      <c r="E13" s="735">
        <v>1509075</v>
      </c>
      <c r="F13" s="984">
        <v>5</v>
      </c>
      <c r="G13" s="984">
        <v>67</v>
      </c>
      <c r="H13" s="984">
        <v>72</v>
      </c>
      <c r="I13" s="1202">
        <v>39.999988199999997</v>
      </c>
      <c r="J13" s="1202">
        <v>0</v>
      </c>
      <c r="K13" s="1202">
        <v>39.999988199999997</v>
      </c>
      <c r="L13" s="984">
        <v>2.3397999999999999</v>
      </c>
      <c r="M13" s="735">
        <v>0</v>
      </c>
      <c r="N13" s="735">
        <v>0</v>
      </c>
      <c r="O13" s="735">
        <v>0</v>
      </c>
      <c r="P13" s="735">
        <v>0</v>
      </c>
      <c r="Q13" s="735">
        <v>0</v>
      </c>
    </row>
    <row r="14" spans="1:17">
      <c r="A14" s="734">
        <v>11</v>
      </c>
      <c r="B14" s="734" t="s">
        <v>1316</v>
      </c>
      <c r="C14" s="983">
        <v>45365</v>
      </c>
      <c r="D14" s="734" t="s">
        <v>102</v>
      </c>
      <c r="E14" s="735">
        <v>16216886</v>
      </c>
      <c r="F14" s="984">
        <v>1</v>
      </c>
      <c r="G14" s="984">
        <v>400</v>
      </c>
      <c r="H14" s="984">
        <v>401</v>
      </c>
      <c r="I14" s="1202">
        <v>48.45047375</v>
      </c>
      <c r="J14" s="1202">
        <v>650.29712859999995</v>
      </c>
      <c r="K14" s="1202">
        <v>698.74760234999997</v>
      </c>
      <c r="L14" s="984">
        <v>10.77</v>
      </c>
      <c r="M14" s="735">
        <v>8069333</v>
      </c>
      <c r="N14" s="735">
        <v>2420801</v>
      </c>
      <c r="O14" s="735">
        <v>5648534</v>
      </c>
      <c r="P14" s="735">
        <v>0</v>
      </c>
      <c r="Q14" s="735">
        <v>16138668</v>
      </c>
    </row>
    <row r="15" spans="1:17">
      <c r="A15" s="734">
        <v>12</v>
      </c>
      <c r="B15" s="734" t="s">
        <v>1317</v>
      </c>
      <c r="C15" s="983">
        <v>45365</v>
      </c>
      <c r="D15" s="734" t="s">
        <v>1188</v>
      </c>
      <c r="E15" s="735">
        <v>1872000</v>
      </c>
      <c r="F15" s="984">
        <v>10</v>
      </c>
      <c r="G15" s="984">
        <v>217</v>
      </c>
      <c r="H15" s="984">
        <v>227</v>
      </c>
      <c r="I15" s="1202">
        <v>12.18789675</v>
      </c>
      <c r="J15" s="1202">
        <v>0</v>
      </c>
      <c r="K15" s="1202">
        <v>12.18789675</v>
      </c>
      <c r="L15" s="984">
        <v>314.95</v>
      </c>
      <c r="M15" s="735">
        <v>888600</v>
      </c>
      <c r="N15" s="735">
        <v>267000</v>
      </c>
      <c r="O15" s="735">
        <v>622800</v>
      </c>
      <c r="P15" s="735">
        <v>93600</v>
      </c>
      <c r="Q15" s="735">
        <v>1778400</v>
      </c>
    </row>
    <row r="16" spans="1:17">
      <c r="A16" s="734">
        <v>13</v>
      </c>
      <c r="B16" s="734" t="s">
        <v>1318</v>
      </c>
      <c r="C16" s="983">
        <v>45364</v>
      </c>
      <c r="D16" s="734" t="s">
        <v>1188</v>
      </c>
      <c r="E16" s="735">
        <v>3624000</v>
      </c>
      <c r="F16" s="984">
        <v>10</v>
      </c>
      <c r="G16" s="984">
        <v>133</v>
      </c>
      <c r="H16" s="984">
        <v>143</v>
      </c>
      <c r="I16" s="1202">
        <v>37.499099999999999</v>
      </c>
      <c r="J16" s="1202">
        <v>0</v>
      </c>
      <c r="K16" s="1202">
        <v>37.499099999999999</v>
      </c>
      <c r="L16" s="984">
        <v>280.97000000000003</v>
      </c>
      <c r="M16" s="735">
        <v>1720000</v>
      </c>
      <c r="N16" s="735">
        <v>517000</v>
      </c>
      <c r="O16" s="735">
        <v>1205000</v>
      </c>
      <c r="P16" s="735">
        <v>182000</v>
      </c>
      <c r="Q16" s="735">
        <v>3442000</v>
      </c>
    </row>
    <row r="17" spans="1:17">
      <c r="A17" s="734">
        <v>14</v>
      </c>
      <c r="B17" s="734" t="s">
        <v>1319</v>
      </c>
      <c r="C17" s="983">
        <v>45363</v>
      </c>
      <c r="D17" s="734" t="s">
        <v>102</v>
      </c>
      <c r="E17" s="735">
        <v>14720101</v>
      </c>
      <c r="F17" s="984">
        <v>5</v>
      </c>
      <c r="G17" s="984">
        <v>283</v>
      </c>
      <c r="H17" s="984">
        <v>288</v>
      </c>
      <c r="I17" s="1202">
        <v>47.999969999999998</v>
      </c>
      <c r="J17" s="1202">
        <v>250.56</v>
      </c>
      <c r="K17" s="1202">
        <v>298.55997000000002</v>
      </c>
      <c r="L17" s="984">
        <v>25.988499999999998</v>
      </c>
      <c r="M17" s="735">
        <v>10934814</v>
      </c>
      <c r="N17" s="735">
        <v>2186962</v>
      </c>
      <c r="O17" s="735">
        <v>1457975</v>
      </c>
      <c r="P17" s="735">
        <v>0</v>
      </c>
      <c r="Q17" s="735">
        <v>14579751</v>
      </c>
    </row>
    <row r="18" spans="1:17">
      <c r="A18" s="734">
        <v>15</v>
      </c>
      <c r="B18" s="734" t="s">
        <v>1320</v>
      </c>
      <c r="C18" s="983">
        <v>45363</v>
      </c>
      <c r="D18" s="734" t="s">
        <v>1188</v>
      </c>
      <c r="E18" s="735">
        <v>2400000</v>
      </c>
      <c r="F18" s="984">
        <v>10</v>
      </c>
      <c r="G18" s="984">
        <v>75</v>
      </c>
      <c r="H18" s="984">
        <v>85</v>
      </c>
      <c r="I18" s="1202">
        <v>17.141438399999998</v>
      </c>
      <c r="J18" s="1202">
        <v>0</v>
      </c>
      <c r="K18" s="1202">
        <v>17.141438399999998</v>
      </c>
      <c r="L18" s="984">
        <v>106.58</v>
      </c>
      <c r="M18" s="735">
        <v>0</v>
      </c>
      <c r="N18" s="735">
        <v>1076800</v>
      </c>
      <c r="O18" s="735">
        <v>1201600</v>
      </c>
      <c r="P18" s="735">
        <v>121600</v>
      </c>
      <c r="Q18" s="735">
        <v>2278400</v>
      </c>
    </row>
    <row r="19" spans="1:17">
      <c r="A19" s="734">
        <v>16</v>
      </c>
      <c r="B19" s="734" t="s">
        <v>1321</v>
      </c>
      <c r="C19" s="983">
        <v>45358</v>
      </c>
      <c r="D19" s="734" t="s">
        <v>102</v>
      </c>
      <c r="E19" s="735">
        <v>80000000</v>
      </c>
      <c r="F19" s="984">
        <v>1</v>
      </c>
      <c r="G19" s="984">
        <v>27</v>
      </c>
      <c r="H19" s="984">
        <v>28</v>
      </c>
      <c r="I19" s="1202">
        <v>16</v>
      </c>
      <c r="J19" s="1202">
        <v>0</v>
      </c>
      <c r="K19" s="1202">
        <v>16</v>
      </c>
      <c r="L19" s="984">
        <v>137.59</v>
      </c>
      <c r="M19" s="735">
        <v>40000000</v>
      </c>
      <c r="N19" s="735">
        <v>12000000</v>
      </c>
      <c r="O19" s="735">
        <v>28000000</v>
      </c>
      <c r="P19" s="735">
        <v>0</v>
      </c>
      <c r="Q19" s="735">
        <v>80000000</v>
      </c>
    </row>
    <row r="20" spans="1:17">
      <c r="A20" s="734">
        <v>17</v>
      </c>
      <c r="B20" s="734" t="s">
        <v>1322</v>
      </c>
      <c r="C20" s="983">
        <v>45358</v>
      </c>
      <c r="D20" s="734" t="s">
        <v>1188</v>
      </c>
      <c r="E20" s="735">
        <v>5490000</v>
      </c>
      <c r="F20" s="984">
        <v>10</v>
      </c>
      <c r="G20" s="984">
        <v>110</v>
      </c>
      <c r="H20" s="984">
        <v>120</v>
      </c>
      <c r="I20" s="1202">
        <v>48.920938200000002</v>
      </c>
      <c r="J20" s="1202">
        <v>0</v>
      </c>
      <c r="K20" s="1202">
        <v>48.920938200000002</v>
      </c>
      <c r="L20" s="984">
        <v>8.14</v>
      </c>
      <c r="M20" s="735">
        <v>0</v>
      </c>
      <c r="N20" s="735">
        <v>1106400</v>
      </c>
      <c r="O20" s="735">
        <v>4108800</v>
      </c>
      <c r="P20" s="735">
        <v>274800</v>
      </c>
      <c r="Q20" s="735">
        <v>5215200</v>
      </c>
    </row>
    <row r="21" spans="1:17">
      <c r="A21" s="734">
        <v>18</v>
      </c>
      <c r="B21" s="734" t="s">
        <v>1323</v>
      </c>
      <c r="C21" s="983">
        <v>45356</v>
      </c>
      <c r="D21" s="734" t="s">
        <v>102</v>
      </c>
      <c r="E21" s="735">
        <v>13761225</v>
      </c>
      <c r="F21" s="984">
        <v>10</v>
      </c>
      <c r="G21" s="984">
        <v>161</v>
      </c>
      <c r="H21" s="984">
        <v>171</v>
      </c>
      <c r="I21" s="1202">
        <v>41.832523199999997</v>
      </c>
      <c r="J21" s="1202">
        <v>0</v>
      </c>
      <c r="K21" s="1202">
        <v>41.832523199999997</v>
      </c>
      <c r="L21" s="984">
        <v>104.04</v>
      </c>
      <c r="M21" s="735">
        <v>6880612</v>
      </c>
      <c r="N21" s="735">
        <v>2064184</v>
      </c>
      <c r="O21" s="735">
        <v>4816429</v>
      </c>
      <c r="P21" s="735">
        <v>0</v>
      </c>
      <c r="Q21" s="735">
        <v>13761225</v>
      </c>
    </row>
    <row r="22" spans="1:17">
      <c r="A22" s="734">
        <v>19</v>
      </c>
      <c r="B22" s="734" t="s">
        <v>1324</v>
      </c>
      <c r="C22" s="983">
        <v>45356</v>
      </c>
      <c r="D22" s="734" t="s">
        <v>1188</v>
      </c>
      <c r="E22" s="735">
        <v>5664000</v>
      </c>
      <c r="F22" s="984">
        <v>10</v>
      </c>
      <c r="G22" s="984">
        <v>61</v>
      </c>
      <c r="H22" s="984">
        <v>71</v>
      </c>
      <c r="I22" s="1202">
        <v>24.3</v>
      </c>
      <c r="J22" s="1202">
        <v>0</v>
      </c>
      <c r="K22" s="1202">
        <v>24.3</v>
      </c>
      <c r="L22" s="984">
        <v>382.07</v>
      </c>
      <c r="M22" s="735">
        <v>2569600</v>
      </c>
      <c r="N22" s="735">
        <v>844800</v>
      </c>
      <c r="O22" s="735">
        <v>1900800</v>
      </c>
      <c r="P22" s="735">
        <v>348800</v>
      </c>
      <c r="Q22" s="735">
        <v>5315200</v>
      </c>
    </row>
    <row r="23" spans="1:17">
      <c r="A23" s="734">
        <v>20</v>
      </c>
      <c r="B23" s="734" t="s">
        <v>1325</v>
      </c>
      <c r="C23" s="983">
        <v>45355</v>
      </c>
      <c r="D23" s="734" t="s">
        <v>1188</v>
      </c>
      <c r="E23" s="735">
        <v>4907200</v>
      </c>
      <c r="F23" s="984">
        <v>10</v>
      </c>
      <c r="G23" s="984">
        <v>77</v>
      </c>
      <c r="H23" s="984">
        <v>87</v>
      </c>
      <c r="I23" s="1202">
        <v>10.86534</v>
      </c>
      <c r="J23" s="1202">
        <v>0</v>
      </c>
      <c r="K23" s="1202">
        <v>10.86534</v>
      </c>
      <c r="L23" s="984">
        <v>236</v>
      </c>
      <c r="M23" s="735">
        <v>2280000</v>
      </c>
      <c r="N23" s="735">
        <v>684800</v>
      </c>
      <c r="O23" s="735">
        <v>1598400</v>
      </c>
      <c r="P23" s="735">
        <v>344000</v>
      </c>
      <c r="Q23" s="735">
        <v>4563200</v>
      </c>
    </row>
    <row r="24" spans="1:17">
      <c r="A24" s="734">
        <v>21</v>
      </c>
      <c r="B24" s="734" t="s">
        <v>1326</v>
      </c>
      <c r="C24" s="983">
        <v>45352</v>
      </c>
      <c r="D24" s="734" t="s">
        <v>1188</v>
      </c>
      <c r="E24" s="735">
        <v>4018800</v>
      </c>
      <c r="F24" s="984">
        <v>10</v>
      </c>
      <c r="G24" s="984">
        <v>85</v>
      </c>
      <c r="H24" s="984">
        <v>95</v>
      </c>
      <c r="I24" s="1202">
        <v>0</v>
      </c>
      <c r="J24" s="1202">
        <v>0</v>
      </c>
      <c r="K24" s="1202">
        <v>0</v>
      </c>
      <c r="L24" s="984">
        <v>130.11000000000001</v>
      </c>
      <c r="M24" s="735">
        <v>0</v>
      </c>
      <c r="N24" s="735">
        <v>1908000</v>
      </c>
      <c r="O24" s="735">
        <v>1908000</v>
      </c>
      <c r="P24" s="735">
        <v>202800</v>
      </c>
      <c r="Q24" s="735">
        <v>3816000</v>
      </c>
    </row>
    <row r="25" spans="1:17">
      <c r="A25" s="734">
        <v>22</v>
      </c>
      <c r="B25" s="734" t="s">
        <v>1327</v>
      </c>
      <c r="C25" s="983">
        <v>45364</v>
      </c>
      <c r="D25" s="734" t="s">
        <v>102</v>
      </c>
      <c r="E25" s="735">
        <v>11366063</v>
      </c>
      <c r="F25" s="984">
        <v>10</v>
      </c>
      <c r="G25" s="984">
        <v>211</v>
      </c>
      <c r="H25" s="984">
        <v>221</v>
      </c>
      <c r="I25" s="1202">
        <v>42.494399999999999</v>
      </c>
      <c r="J25" s="1202">
        <v>86.19</v>
      </c>
      <c r="K25" s="1202">
        <v>128.68439999999998</v>
      </c>
      <c r="L25" s="984">
        <v>28.556799999999999</v>
      </c>
      <c r="M25" s="735">
        <v>5683030</v>
      </c>
      <c r="N25" s="735">
        <v>1704910</v>
      </c>
      <c r="O25" s="735">
        <v>3978123</v>
      </c>
      <c r="P25" s="735">
        <v>0</v>
      </c>
      <c r="Q25" s="735">
        <v>11366063</v>
      </c>
    </row>
    <row r="26" spans="1:17">
      <c r="A26" s="734">
        <v>23</v>
      </c>
      <c r="B26" s="734" t="s">
        <v>1328</v>
      </c>
      <c r="C26" s="983">
        <v>45356</v>
      </c>
      <c r="D26" s="734" t="s">
        <v>102</v>
      </c>
      <c r="E26" s="735">
        <v>30211200</v>
      </c>
      <c r="F26" s="984">
        <v>10</v>
      </c>
      <c r="G26" s="984">
        <v>132</v>
      </c>
      <c r="H26" s="984">
        <v>142</v>
      </c>
      <c r="I26" s="1202">
        <v>51.8232</v>
      </c>
      <c r="J26" s="1202">
        <v>99.99924</v>
      </c>
      <c r="K26" s="1202">
        <v>151.82244</v>
      </c>
      <c r="L26" s="984">
        <v>138.4</v>
      </c>
      <c r="M26" s="735">
        <v>22658500</v>
      </c>
      <c r="N26" s="735">
        <v>4531600</v>
      </c>
      <c r="O26" s="735">
        <v>3021100</v>
      </c>
      <c r="P26" s="735">
        <v>0</v>
      </c>
      <c r="Q26" s="735">
        <v>30211200</v>
      </c>
    </row>
    <row r="27" spans="1:17">
      <c r="A27" s="734">
        <v>24</v>
      </c>
      <c r="B27" s="734" t="s">
        <v>1329</v>
      </c>
      <c r="C27" s="983">
        <v>45369</v>
      </c>
      <c r="D27" s="734" t="s">
        <v>1188</v>
      </c>
      <c r="E27" s="735">
        <v>4800000</v>
      </c>
      <c r="F27" s="984">
        <v>10</v>
      </c>
      <c r="G27" s="984">
        <v>65</v>
      </c>
      <c r="H27" s="984">
        <v>75</v>
      </c>
      <c r="I27" s="1202">
        <v>173.3789088</v>
      </c>
      <c r="J27" s="1202">
        <v>0</v>
      </c>
      <c r="K27" s="1202">
        <v>173.3789088</v>
      </c>
      <c r="L27" s="984">
        <v>195.74</v>
      </c>
      <c r="M27" s="735">
        <v>2278400</v>
      </c>
      <c r="N27" s="735">
        <v>684800</v>
      </c>
      <c r="O27" s="735">
        <v>1596800</v>
      </c>
      <c r="P27" s="735">
        <v>240000</v>
      </c>
      <c r="Q27" s="735">
        <v>4560000</v>
      </c>
    </row>
    <row r="28" spans="1:17">
      <c r="A28" s="734">
        <v>25</v>
      </c>
      <c r="B28" s="734" t="s">
        <v>1330</v>
      </c>
      <c r="C28" s="983">
        <v>45370</v>
      </c>
      <c r="D28" s="734" t="s">
        <v>1188</v>
      </c>
      <c r="E28" s="735">
        <v>1428000</v>
      </c>
      <c r="F28" s="984">
        <v>10</v>
      </c>
      <c r="G28" s="984">
        <v>55</v>
      </c>
      <c r="H28" s="984">
        <v>65</v>
      </c>
      <c r="I28" s="1202">
        <v>20.399999999999999</v>
      </c>
      <c r="J28" s="1202">
        <v>0</v>
      </c>
      <c r="K28" s="1202">
        <v>20.399999999999999</v>
      </c>
      <c r="L28" s="984">
        <v>732.1</v>
      </c>
      <c r="M28" s="735">
        <v>536000</v>
      </c>
      <c r="N28" s="735">
        <v>250000</v>
      </c>
      <c r="O28" s="735">
        <v>530000</v>
      </c>
      <c r="P28" s="735">
        <v>72000</v>
      </c>
      <c r="Q28" s="735">
        <v>1316000</v>
      </c>
    </row>
    <row r="29" spans="1:17">
      <c r="A29" s="734">
        <v>26</v>
      </c>
      <c r="B29" s="734" t="s">
        <v>1331</v>
      </c>
      <c r="C29" s="983">
        <v>45371</v>
      </c>
      <c r="D29" s="734" t="s">
        <v>1188</v>
      </c>
      <c r="E29" s="735">
        <v>6979200</v>
      </c>
      <c r="F29" s="984">
        <v>10</v>
      </c>
      <c r="G29" s="984">
        <v>65</v>
      </c>
      <c r="H29" s="984">
        <v>75</v>
      </c>
      <c r="I29" s="1202">
        <v>224</v>
      </c>
      <c r="J29" s="1202">
        <v>0</v>
      </c>
      <c r="K29" s="1202">
        <v>224</v>
      </c>
      <c r="L29" s="984">
        <v>17.43</v>
      </c>
      <c r="M29" s="735">
        <v>3118400</v>
      </c>
      <c r="N29" s="735">
        <v>939200</v>
      </c>
      <c r="O29" s="735">
        <v>2190400</v>
      </c>
      <c r="P29" s="735">
        <v>731200</v>
      </c>
      <c r="Q29" s="735">
        <v>6248000</v>
      </c>
    </row>
    <row r="30" spans="1:17">
      <c r="A30" s="734">
        <v>27</v>
      </c>
      <c r="B30" s="734" t="s">
        <v>1332</v>
      </c>
      <c r="C30" s="983">
        <v>45372</v>
      </c>
      <c r="D30" s="734" t="s">
        <v>102</v>
      </c>
      <c r="E30" s="735">
        <v>4197552</v>
      </c>
      <c r="F30" s="984">
        <v>10</v>
      </c>
      <c r="G30" s="984">
        <v>705</v>
      </c>
      <c r="H30" s="984">
        <v>715</v>
      </c>
      <c r="I30" s="1202">
        <v>65.88</v>
      </c>
      <c r="J30" s="1202">
        <v>125.125</v>
      </c>
      <c r="K30" s="1202">
        <v>191.005</v>
      </c>
      <c r="L30" s="984">
        <v>15.23</v>
      </c>
      <c r="M30" s="735">
        <v>2098775</v>
      </c>
      <c r="N30" s="735">
        <v>629633</v>
      </c>
      <c r="O30" s="735">
        <v>1469144</v>
      </c>
      <c r="P30" s="735">
        <v>0</v>
      </c>
      <c r="Q30" s="735">
        <v>4197552</v>
      </c>
    </row>
    <row r="31" spans="1:17">
      <c r="A31" s="734">
        <v>28</v>
      </c>
      <c r="B31" s="734" t="s">
        <v>1333</v>
      </c>
      <c r="C31" s="983">
        <v>45370</v>
      </c>
      <c r="D31" s="734" t="s">
        <v>102</v>
      </c>
      <c r="E31" s="735">
        <v>20393828</v>
      </c>
      <c r="F31" s="984">
        <v>2</v>
      </c>
      <c r="G31" s="984">
        <v>293</v>
      </c>
      <c r="H31" s="984">
        <v>295</v>
      </c>
      <c r="I31" s="1202">
        <v>235.3169475</v>
      </c>
      <c r="J31" s="1202">
        <v>351.55371250000002</v>
      </c>
      <c r="K31" s="1202">
        <v>586.87066000000004</v>
      </c>
      <c r="L31" s="984">
        <v>1.77</v>
      </c>
      <c r="M31" s="735">
        <v>11042928</v>
      </c>
      <c r="N31" s="735">
        <v>2018050</v>
      </c>
      <c r="O31" s="735">
        <v>7309900</v>
      </c>
      <c r="P31" s="735">
        <v>0</v>
      </c>
      <c r="Q31" s="735">
        <v>20370878</v>
      </c>
    </row>
    <row r="32" spans="1:17">
      <c r="A32" s="734">
        <v>29</v>
      </c>
      <c r="B32" s="734" t="s">
        <v>1334</v>
      </c>
      <c r="C32" s="983">
        <v>45373</v>
      </c>
      <c r="D32" s="734" t="s">
        <v>1188</v>
      </c>
      <c r="E32" s="735">
        <v>2337600</v>
      </c>
      <c r="F32" s="984">
        <v>10</v>
      </c>
      <c r="G32" s="984">
        <v>86</v>
      </c>
      <c r="H32" s="984">
        <v>96</v>
      </c>
      <c r="I32" s="1202">
        <v>40.214399999999998</v>
      </c>
      <c r="J32" s="1202">
        <v>0</v>
      </c>
      <c r="K32" s="1202">
        <v>40.214399999999998</v>
      </c>
      <c r="L32" s="984">
        <v>360.79</v>
      </c>
      <c r="M32" s="735">
        <v>1107600</v>
      </c>
      <c r="N32" s="735">
        <v>333600</v>
      </c>
      <c r="O32" s="735">
        <v>776400</v>
      </c>
      <c r="P32" s="735">
        <v>120000</v>
      </c>
      <c r="Q32" s="735">
        <v>2217600</v>
      </c>
    </row>
    <row r="33" spans="1:17">
      <c r="A33" s="734">
        <v>30</v>
      </c>
      <c r="B33" s="734" t="s">
        <v>1335</v>
      </c>
      <c r="C33" s="983">
        <v>45373</v>
      </c>
      <c r="D33" s="734" t="s">
        <v>1188</v>
      </c>
      <c r="E33" s="735">
        <v>2310000</v>
      </c>
      <c r="F33" s="984">
        <v>10</v>
      </c>
      <c r="G33" s="984">
        <v>60</v>
      </c>
      <c r="H33" s="984">
        <v>70</v>
      </c>
      <c r="I33" s="1202">
        <v>42.692639999999997</v>
      </c>
      <c r="J33" s="1202">
        <v>0</v>
      </c>
      <c r="K33" s="1202">
        <v>42.692639999999997</v>
      </c>
      <c r="L33" s="984">
        <v>8.5299999999999994</v>
      </c>
      <c r="M33" s="735">
        <v>0</v>
      </c>
      <c r="N33" s="735">
        <v>540000</v>
      </c>
      <c r="O33" s="735">
        <v>1652000</v>
      </c>
      <c r="P33" s="735">
        <v>118000</v>
      </c>
      <c r="Q33" s="735">
        <v>2192000</v>
      </c>
    </row>
    <row r="34" spans="1:17">
      <c r="A34" s="734">
        <v>31</v>
      </c>
      <c r="B34" s="734" t="s">
        <v>1336</v>
      </c>
      <c r="C34" s="983">
        <v>45365</v>
      </c>
      <c r="D34" s="734" t="s">
        <v>1189</v>
      </c>
      <c r="E34" s="735">
        <v>1000000</v>
      </c>
      <c r="F34" s="984">
        <v>10</v>
      </c>
      <c r="G34" s="984">
        <v>45</v>
      </c>
      <c r="H34" s="984">
        <v>55</v>
      </c>
      <c r="I34" s="1202">
        <v>38.178600000000003</v>
      </c>
      <c r="J34" s="1202">
        <v>0</v>
      </c>
      <c r="K34" s="1202">
        <v>38.178600000000003</v>
      </c>
      <c r="L34" s="1206">
        <v>685.4</v>
      </c>
      <c r="M34" s="735">
        <v>0</v>
      </c>
      <c r="N34" s="735">
        <v>240000</v>
      </c>
      <c r="O34" s="735">
        <v>690000</v>
      </c>
      <c r="P34" s="735">
        <v>70000</v>
      </c>
      <c r="Q34" s="735">
        <v>930000</v>
      </c>
    </row>
    <row r="35" spans="1:17">
      <c r="A35" s="734">
        <v>32</v>
      </c>
      <c r="B35" s="734" t="s">
        <v>1337</v>
      </c>
      <c r="C35" s="983">
        <v>45366</v>
      </c>
      <c r="D35" s="734" t="s">
        <v>1189</v>
      </c>
      <c r="E35" s="735">
        <v>4606400</v>
      </c>
      <c r="F35" s="984">
        <v>10</v>
      </c>
      <c r="G35" s="984">
        <v>73</v>
      </c>
      <c r="H35" s="984">
        <v>83</v>
      </c>
      <c r="I35" s="1202">
        <v>164.9999923</v>
      </c>
      <c r="J35" s="1202">
        <v>0</v>
      </c>
      <c r="K35" s="1202">
        <v>164.9999923</v>
      </c>
      <c r="L35" s="1206">
        <v>327.96</v>
      </c>
      <c r="M35" s="735">
        <v>1955200</v>
      </c>
      <c r="N35" s="735">
        <v>588800</v>
      </c>
      <c r="O35" s="735">
        <v>1371200</v>
      </c>
      <c r="P35" s="735">
        <v>691200</v>
      </c>
      <c r="Q35" s="735">
        <v>3915200</v>
      </c>
    </row>
    <row r="36" spans="1:17">
      <c r="A36" s="734">
        <v>33</v>
      </c>
      <c r="B36" s="734" t="s">
        <v>1338</v>
      </c>
      <c r="C36" s="983">
        <v>45370</v>
      </c>
      <c r="D36" s="734" t="s">
        <v>1189</v>
      </c>
      <c r="E36" s="735">
        <v>1450000</v>
      </c>
      <c r="F36" s="984">
        <v>10</v>
      </c>
      <c r="G36" s="984">
        <v>58</v>
      </c>
      <c r="H36" s="984">
        <v>68</v>
      </c>
      <c r="I36" s="1202">
        <v>328.99979999999999</v>
      </c>
      <c r="J36" s="1202">
        <v>0</v>
      </c>
      <c r="K36" s="1202">
        <v>328.99979999999999</v>
      </c>
      <c r="L36" s="1206">
        <v>7.61</v>
      </c>
      <c r="M36" s="735">
        <v>0</v>
      </c>
      <c r="N36" s="735">
        <v>644000</v>
      </c>
      <c r="O36" s="735">
        <v>646000</v>
      </c>
      <c r="P36" s="735">
        <v>160000</v>
      </c>
      <c r="Q36" s="735">
        <v>1290000</v>
      </c>
    </row>
    <row r="37" spans="1:17">
      <c r="A37" s="734">
        <v>34</v>
      </c>
      <c r="B37" s="734" t="s">
        <v>1339</v>
      </c>
      <c r="C37" s="983">
        <v>45373</v>
      </c>
      <c r="D37" s="734" t="s">
        <v>1189</v>
      </c>
      <c r="E37" s="735">
        <v>13160000</v>
      </c>
      <c r="F37" s="984">
        <v>5</v>
      </c>
      <c r="G37" s="984">
        <v>139</v>
      </c>
      <c r="H37" s="984">
        <v>144</v>
      </c>
      <c r="I37" s="1202">
        <v>36</v>
      </c>
      <c r="J37" s="1202">
        <v>0</v>
      </c>
      <c r="K37" s="1202">
        <v>36</v>
      </c>
      <c r="L37" s="1206">
        <v>31.22</v>
      </c>
      <c r="M37" s="735">
        <v>6250000</v>
      </c>
      <c r="N37" s="735">
        <v>1876000</v>
      </c>
      <c r="O37" s="735">
        <v>4376000</v>
      </c>
      <c r="P37" s="735">
        <v>658000</v>
      </c>
      <c r="Q37" s="735">
        <v>12502000</v>
      </c>
    </row>
    <row r="38" spans="1:17">
      <c r="A38" s="734">
        <v>35</v>
      </c>
      <c r="B38" s="734" t="s">
        <v>1340</v>
      </c>
      <c r="C38" s="983">
        <v>45378</v>
      </c>
      <c r="D38" s="734" t="s">
        <v>1189</v>
      </c>
      <c r="E38" s="735">
        <v>5962000</v>
      </c>
      <c r="F38" s="984">
        <v>10</v>
      </c>
      <c r="G38" s="984">
        <v>46</v>
      </c>
      <c r="H38" s="984">
        <v>56</v>
      </c>
      <c r="I38" s="1202">
        <v>9.282</v>
      </c>
      <c r="J38" s="1202">
        <v>0</v>
      </c>
      <c r="K38" s="1202">
        <v>9.282</v>
      </c>
      <c r="L38" s="1206">
        <v>18.010000000000002</v>
      </c>
      <c r="M38" s="735">
        <v>2830000</v>
      </c>
      <c r="N38" s="735">
        <v>850000</v>
      </c>
      <c r="O38" s="735">
        <v>1982000</v>
      </c>
      <c r="P38" s="735">
        <v>300000</v>
      </c>
      <c r="Q38" s="735">
        <v>5662000</v>
      </c>
    </row>
    <row r="39" spans="1:17" s="1191" customFormat="1">
      <c r="A39" s="1205">
        <v>36</v>
      </c>
      <c r="B39" s="734" t="s">
        <v>1346</v>
      </c>
      <c r="C39" s="983">
        <v>45378</v>
      </c>
      <c r="D39" s="734" t="s">
        <v>1347</v>
      </c>
      <c r="E39" s="984">
        <v>3600000</v>
      </c>
      <c r="F39" s="984">
        <v>10</v>
      </c>
      <c r="G39" s="984">
        <v>65</v>
      </c>
      <c r="H39" s="984">
        <v>75</v>
      </c>
      <c r="I39" s="984">
        <v>27</v>
      </c>
      <c r="J39" s="1202">
        <v>0</v>
      </c>
      <c r="K39" s="984">
        <v>27</v>
      </c>
      <c r="L39" s="984">
        <v>3.34</v>
      </c>
      <c r="M39" s="735">
        <v>1708800</v>
      </c>
      <c r="N39" s="735">
        <v>513600</v>
      </c>
      <c r="O39" s="735">
        <v>1197600</v>
      </c>
      <c r="P39" s="735">
        <v>180000</v>
      </c>
      <c r="Q39" s="735">
        <v>3420000</v>
      </c>
    </row>
    <row r="40" spans="1:17" ht="15.75">
      <c r="A40" s="9" t="s">
        <v>104</v>
      </c>
      <c r="B40" s="18"/>
      <c r="C40" s="19"/>
      <c r="D40" s="734"/>
      <c r="E40" s="12"/>
      <c r="F40" s="12"/>
      <c r="G40" s="12"/>
      <c r="H40" s="11"/>
      <c r="I40" s="20"/>
      <c r="J40" s="21"/>
      <c r="K40" s="20"/>
      <c r="L40" s="12"/>
      <c r="M40" s="12"/>
      <c r="N40" s="12"/>
      <c r="O40" s="12"/>
      <c r="P40" s="12"/>
      <c r="Q40" s="15"/>
    </row>
    <row r="41" spans="1:17" ht="15.75">
      <c r="A41" s="10" t="s">
        <v>105</v>
      </c>
      <c r="B41" s="16"/>
      <c r="C41" s="17"/>
      <c r="D41" s="11"/>
      <c r="E41" s="11"/>
      <c r="F41" s="11"/>
      <c r="G41" s="12"/>
      <c r="H41" s="11"/>
      <c r="I41" s="13"/>
      <c r="J41" s="14"/>
      <c r="K41" s="13"/>
      <c r="L41" s="11"/>
      <c r="M41" s="11"/>
      <c r="N41" s="11"/>
      <c r="O41" s="11"/>
      <c r="P41" s="12"/>
      <c r="Q41" s="15"/>
    </row>
    <row r="42" spans="1:17" ht="15.75">
      <c r="A42" s="22"/>
      <c r="B42" s="16"/>
      <c r="C42" s="19"/>
      <c r="D42" s="12"/>
      <c r="E42" s="12"/>
      <c r="F42" s="12"/>
      <c r="G42" s="12"/>
      <c r="H42" s="12"/>
      <c r="I42" s="13"/>
      <c r="J42" s="14"/>
      <c r="K42" s="13"/>
      <c r="L42" s="12"/>
      <c r="M42" s="12"/>
      <c r="N42" s="12"/>
      <c r="O42" s="12"/>
      <c r="P42" s="15"/>
      <c r="Q42" s="15"/>
    </row>
    <row r="48" spans="1:17" ht="15.75">
      <c r="C48" s="23"/>
      <c r="D48" s="24"/>
    </row>
    <row r="49" spans="3:4" ht="15.75">
      <c r="C49" s="25"/>
      <c r="D49" s="26"/>
    </row>
    <row r="50" spans="3:4" ht="15.75">
      <c r="C50" s="27"/>
      <c r="D50" s="26"/>
    </row>
    <row r="51" spans="3:4" ht="15.75">
      <c r="C51" s="23"/>
      <c r="D51" s="28"/>
    </row>
    <row r="52" spans="3:4" ht="15.75">
      <c r="C52" s="29"/>
      <c r="D52" s="28"/>
    </row>
    <row r="53" spans="3:4" ht="15.75">
      <c r="C53" s="27"/>
      <c r="D53" s="26"/>
    </row>
    <row r="54" spans="3:4" ht="15.75">
      <c r="C54" s="23"/>
      <c r="D54" s="28"/>
    </row>
    <row r="55" spans="3:4" ht="15.75">
      <c r="C55" s="23"/>
      <c r="D55" s="28"/>
    </row>
    <row r="56" spans="3:4" ht="15.75">
      <c r="C56" s="23"/>
      <c r="D56" s="24"/>
    </row>
    <row r="57" spans="3:4" ht="15.75">
      <c r="C57" s="27"/>
      <c r="D57" s="26"/>
    </row>
    <row r="58" spans="3:4" ht="15.75">
      <c r="C58" s="27"/>
      <c r="D58" s="26"/>
    </row>
    <row r="59" spans="3:4" ht="15.75">
      <c r="C59" s="23"/>
      <c r="D59" s="28"/>
    </row>
    <row r="60" spans="3:4" ht="15.75">
      <c r="C60" s="27"/>
      <c r="D60" s="26"/>
    </row>
    <row r="61" spans="3:4" ht="15.75">
      <c r="C61" s="27"/>
      <c r="D61" s="26"/>
    </row>
    <row r="62" spans="3:4" ht="15.75">
      <c r="C62" s="23"/>
      <c r="D62" s="24"/>
    </row>
    <row r="63" spans="3:4" ht="15.75">
      <c r="C63" s="23"/>
      <c r="D63" s="24"/>
    </row>
    <row r="64" spans="3:4" ht="15.75">
      <c r="C64" s="23"/>
      <c r="D64" s="24"/>
    </row>
    <row r="65" spans="3:4" ht="15.75">
      <c r="C65" s="23"/>
      <c r="D65" s="24"/>
    </row>
    <row r="66" spans="3:4" ht="15.75">
      <c r="C66" s="29"/>
      <c r="D66" s="26"/>
    </row>
    <row r="67" spans="3:4" ht="15.75">
      <c r="C67" s="27"/>
      <c r="D67" s="26"/>
    </row>
    <row r="68" spans="3:4" ht="15.75">
      <c r="C68" s="23"/>
      <c r="D68" s="28"/>
    </row>
    <row r="69" spans="3:4" ht="15.75">
      <c r="C69" s="23"/>
      <c r="D69" s="28"/>
    </row>
    <row r="70" spans="3:4" ht="15.75">
      <c r="C70" s="23"/>
      <c r="D70" s="28"/>
    </row>
    <row r="71" spans="3:4" ht="15.75">
      <c r="C71" s="23"/>
      <c r="D71" s="24"/>
    </row>
    <row r="72" spans="3:4" ht="15.75">
      <c r="C72" s="27"/>
      <c r="D72" s="26"/>
    </row>
    <row r="73" spans="3:4" ht="15.75">
      <c r="C73" s="23"/>
      <c r="D73" s="28"/>
    </row>
    <row r="74" spans="3:4" ht="15.75">
      <c r="C74" s="29"/>
      <c r="D74" s="26"/>
    </row>
    <row r="75" spans="3:4" ht="15.75">
      <c r="C75" s="29"/>
      <c r="D75" s="26"/>
    </row>
    <row r="76" spans="3:4" ht="15.75">
      <c r="C76" s="29"/>
      <c r="D76" s="26"/>
    </row>
    <row r="77" spans="3:4" ht="15.75">
      <c r="C77" s="27"/>
      <c r="D77" s="26"/>
    </row>
    <row r="78" spans="3:4" ht="15.75">
      <c r="C78" s="23"/>
      <c r="D78" s="24"/>
    </row>
    <row r="79" spans="3:4" ht="15.75">
      <c r="C79" s="27"/>
      <c r="D79" s="26"/>
    </row>
    <row r="80" spans="3:4" ht="15.75">
      <c r="C80" s="23"/>
      <c r="D80" s="28"/>
    </row>
    <row r="81" spans="3:4" ht="15.75">
      <c r="C81" s="29"/>
      <c r="D81" s="26"/>
    </row>
    <row r="82" spans="3:4" ht="15.75">
      <c r="C82" s="23"/>
      <c r="D82" s="28"/>
    </row>
    <row r="83" spans="3:4" ht="15.75">
      <c r="C83" s="27"/>
      <c r="D83" s="26"/>
    </row>
    <row r="84" spans="3:4" ht="15.75">
      <c r="C84" s="27"/>
      <c r="D84" s="28"/>
    </row>
  </sheetData>
  <mergeCells count="13">
    <mergeCell ref="A1:Q1"/>
    <mergeCell ref="Q2:Q3"/>
    <mergeCell ref="A2:A3"/>
    <mergeCell ref="B2:B3"/>
    <mergeCell ref="C2:C3"/>
    <mergeCell ref="D2:D3"/>
    <mergeCell ref="E2:E3"/>
    <mergeCell ref="F2:F3"/>
    <mergeCell ref="G2:G3"/>
    <mergeCell ref="H2:H3"/>
    <mergeCell ref="I2:K2"/>
    <mergeCell ref="L2:L3"/>
    <mergeCell ref="M2:P2"/>
  </mergeCells>
  <conditionalFormatting sqref="C56:C61 C63:C71">
    <cfRule type="duplicateValues" dxfId="4" priority="9"/>
  </conditionalFormatting>
  <conditionalFormatting sqref="C48:C55">
    <cfRule type="duplicateValues" dxfId="3" priority="8"/>
  </conditionalFormatting>
  <conditionalFormatting sqref="C62">
    <cfRule type="duplicateValues" dxfId="2" priority="7"/>
  </conditionalFormatting>
  <conditionalFormatting sqref="B11:B38">
    <cfRule type="duplicateValues" dxfId="1" priority="2"/>
  </conditionalFormatting>
  <conditionalFormatting sqref="B39">
    <cfRule type="duplicateValues" dxfId="0" priority="1"/>
  </conditionalFormatting>
  <printOptions horizontalCentered="1"/>
  <pageMargins left="0.7" right="0.7" top="0.75" bottom="0.75" header="0.3" footer="0.3"/>
  <pageSetup paperSize="9" scale="60"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heetViews>
  <sheetFormatPr defaultColWidth="9.140625" defaultRowHeight="15"/>
  <cols>
    <col min="1" max="8" width="14.5703125" style="149" bestFit="1" customWidth="1"/>
    <col min="9" max="9" width="10.85546875" style="149" customWidth="1"/>
    <col min="10" max="16384" width="9.140625" style="149"/>
  </cols>
  <sheetData>
    <row r="1" spans="1:10" ht="15.75" customHeight="1">
      <c r="A1" s="557" t="s">
        <v>499</v>
      </c>
      <c r="B1" s="557"/>
      <c r="C1" s="557"/>
      <c r="D1" s="519"/>
      <c r="E1" s="519"/>
      <c r="F1" s="519"/>
      <c r="G1" s="519"/>
      <c r="H1" s="519"/>
    </row>
    <row r="2" spans="1:10" s="150" customFormat="1" ht="38.25" customHeight="1">
      <c r="A2" s="558" t="s">
        <v>117</v>
      </c>
      <c r="B2" s="533" t="s">
        <v>500</v>
      </c>
      <c r="C2" s="533" t="s">
        <v>501</v>
      </c>
      <c r="D2" s="533" t="s">
        <v>502</v>
      </c>
      <c r="E2" s="533" t="s">
        <v>503</v>
      </c>
      <c r="F2" s="533" t="s">
        <v>504</v>
      </c>
      <c r="G2" s="533" t="s">
        <v>505</v>
      </c>
      <c r="H2" s="533" t="s">
        <v>506</v>
      </c>
    </row>
    <row r="3" spans="1:10" s="156" customFormat="1" ht="18" customHeight="1">
      <c r="A3" s="530" t="s">
        <v>72</v>
      </c>
      <c r="B3" s="371">
        <v>0.93316603200000003</v>
      </c>
      <c r="C3" s="371">
        <v>0.92887107000000002</v>
      </c>
      <c r="D3" s="371">
        <v>0.92504527400000003</v>
      </c>
      <c r="E3" s="559">
        <v>0.92725419015187804</v>
      </c>
      <c r="F3" s="559">
        <v>1.0958602482833399</v>
      </c>
      <c r="G3" s="559">
        <v>0.92425757931098296</v>
      </c>
      <c r="H3" s="559">
        <v>0.9471796884265743</v>
      </c>
    </row>
    <row r="4" spans="1:10" s="156" customFormat="1" ht="18" customHeight="1">
      <c r="A4" s="543" t="s">
        <v>557</v>
      </c>
      <c r="B4" s="1232">
        <v>0.62412709274705258</v>
      </c>
      <c r="C4" s="1232">
        <v>0.61750610039390652</v>
      </c>
      <c r="D4" s="1232">
        <v>0.64135556155944995</v>
      </c>
      <c r="E4" s="1233">
        <v>0.61679637815273303</v>
      </c>
      <c r="F4" s="1233">
        <v>0.82938324319843104</v>
      </c>
      <c r="G4" s="1233">
        <v>0.64060670458171098</v>
      </c>
      <c r="H4" s="1233">
        <v>5.4123355820516299E-3</v>
      </c>
      <c r="I4" s="150"/>
      <c r="J4" s="150"/>
    </row>
    <row r="5" spans="1:10" s="150" customFormat="1" ht="18" customHeight="1">
      <c r="A5" s="300">
        <v>45017</v>
      </c>
      <c r="B5" s="372">
        <v>0.44242073686099503</v>
      </c>
      <c r="C5" s="372">
        <v>0.37849718115260189</v>
      </c>
      <c r="D5" s="372">
        <v>0.35120717146305841</v>
      </c>
      <c r="E5" s="372">
        <v>0.40158120950384502</v>
      </c>
      <c r="F5" s="372">
        <v>0.42613759142554503</v>
      </c>
      <c r="G5" s="372">
        <v>0.33886172197309</v>
      </c>
      <c r="H5" s="372">
        <v>0.4</v>
      </c>
    </row>
    <row r="6" spans="1:10" s="150" customFormat="1" ht="18" customHeight="1">
      <c r="A6" s="300">
        <v>45047</v>
      </c>
      <c r="B6" s="372">
        <v>0.56959181987574681</v>
      </c>
      <c r="C6" s="372">
        <v>0.52956427493725511</v>
      </c>
      <c r="D6" s="372">
        <v>0.46969777927326345</v>
      </c>
      <c r="E6" s="372">
        <v>0.53997679550456101</v>
      </c>
      <c r="F6" s="372">
        <v>0.481005955070956</v>
      </c>
      <c r="G6" s="372">
        <v>0.46009818723635398</v>
      </c>
      <c r="H6" s="372">
        <v>0.5</v>
      </c>
    </row>
    <row r="7" spans="1:10" s="150" customFormat="1" ht="18" customHeight="1">
      <c r="A7" s="300">
        <v>45078</v>
      </c>
      <c r="B7" s="372">
        <v>0.50051063928681205</v>
      </c>
      <c r="C7" s="372">
        <v>0.49988977209101515</v>
      </c>
      <c r="D7" s="372">
        <v>0.49475075147984471</v>
      </c>
      <c r="E7" s="372">
        <v>0.48309558762119698</v>
      </c>
      <c r="F7" s="372">
        <v>0.60387681356350897</v>
      </c>
      <c r="G7" s="372">
        <v>0.48085453929578598</v>
      </c>
      <c r="H7" s="372">
        <v>5.0000000000000001E-3</v>
      </c>
    </row>
    <row r="8" spans="1:10" s="150" customFormat="1" ht="18" customHeight="1">
      <c r="A8" s="300">
        <v>45108</v>
      </c>
      <c r="B8" s="372">
        <v>0.57536036686650505</v>
      </c>
      <c r="C8" s="372">
        <v>0.49073463513033438</v>
      </c>
      <c r="D8" s="372">
        <v>0.45467526814009185</v>
      </c>
      <c r="E8" s="372">
        <v>0.52732158165042298</v>
      </c>
      <c r="F8" s="372">
        <v>0.52032002723179704</v>
      </c>
      <c r="G8" s="372">
        <v>0.44843640406612301</v>
      </c>
      <c r="H8" s="372">
        <v>5.56933205900444E-3</v>
      </c>
    </row>
    <row r="9" spans="1:10" s="150" customFormat="1" ht="19.5" customHeight="1">
      <c r="A9" s="300">
        <v>45139</v>
      </c>
      <c r="B9" s="372">
        <v>0.44107542530380317</v>
      </c>
      <c r="C9" s="372">
        <v>0.44477022617878736</v>
      </c>
      <c r="D9" s="372">
        <v>0.43809389258722164</v>
      </c>
      <c r="E9" s="372">
        <v>0.43249410877484801</v>
      </c>
      <c r="F9" s="372">
        <v>0.61825855405206598</v>
      </c>
      <c r="G9" s="372">
        <v>0.43259766069834599</v>
      </c>
      <c r="H9" s="372">
        <v>4.3644930644002053E-3</v>
      </c>
    </row>
    <row r="10" spans="1:10" s="150" customFormat="1" ht="18" customHeight="1">
      <c r="A10" s="300">
        <v>45170</v>
      </c>
      <c r="B10" s="372">
        <v>0.56105925876939877</v>
      </c>
      <c r="C10" s="372">
        <v>0.58273189254365643</v>
      </c>
      <c r="D10" s="372">
        <v>0.6306405251001771</v>
      </c>
      <c r="E10" s="372">
        <v>0.56133477041715496</v>
      </c>
      <c r="F10" s="372">
        <v>0.85897545080641902</v>
      </c>
      <c r="G10" s="372">
        <v>0.62214977914564396</v>
      </c>
      <c r="H10" s="372">
        <v>5.1674040289995723E-3</v>
      </c>
    </row>
    <row r="11" spans="1:10" s="150" customFormat="1" ht="18" customHeight="1">
      <c r="A11" s="300">
        <v>45200</v>
      </c>
      <c r="B11" s="372">
        <v>0.69486026841368087</v>
      </c>
      <c r="C11" s="372">
        <v>0.71526215703423501</v>
      </c>
      <c r="D11" s="372">
        <v>0.78044212124774448</v>
      </c>
      <c r="E11" s="372">
        <v>0.67879638467704995</v>
      </c>
      <c r="F11" s="372">
        <v>0.92632550705241701</v>
      </c>
      <c r="G11" s="372">
        <v>0.75887212801038995</v>
      </c>
      <c r="H11" s="372">
        <v>7.0000000000000001E-3</v>
      </c>
    </row>
    <row r="12" spans="1:10" s="150" customFormat="1">
      <c r="A12" s="300">
        <v>45231</v>
      </c>
      <c r="B12" s="372">
        <v>0.47450194299953491</v>
      </c>
      <c r="C12" s="372">
        <v>0.45010880941529746</v>
      </c>
      <c r="D12" s="372">
        <v>0.43088095574298768</v>
      </c>
      <c r="E12" s="372">
        <v>0.455824069837935</v>
      </c>
      <c r="F12" s="372">
        <v>0.57073945890825695</v>
      </c>
      <c r="G12" s="372">
        <v>0.422016433602525</v>
      </c>
      <c r="H12" s="372">
        <v>4.7751976073299382E-3</v>
      </c>
    </row>
    <row r="13" spans="1:10" s="150" customFormat="1">
      <c r="A13" s="300">
        <v>45261</v>
      </c>
      <c r="B13" s="372">
        <v>0.73252701915252505</v>
      </c>
      <c r="C13" s="372">
        <v>0.71902456617923804</v>
      </c>
      <c r="D13" s="372">
        <v>0.75636271046523151</v>
      </c>
      <c r="E13" s="372">
        <v>0.70953857263424402</v>
      </c>
      <c r="F13" s="372">
        <v>1.0028052819083</v>
      </c>
      <c r="G13" s="372">
        <v>0.73423638320500695</v>
      </c>
      <c r="H13" s="372">
        <v>7.0000000000000001E-3</v>
      </c>
    </row>
    <row r="14" spans="1:10" s="150" customFormat="1">
      <c r="A14" s="300">
        <v>45292</v>
      </c>
      <c r="B14" s="372">
        <v>0.95683013699834618</v>
      </c>
      <c r="C14" s="372">
        <v>0.92399131225942266</v>
      </c>
      <c r="D14" s="372">
        <v>0.91658494891195597</v>
      </c>
      <c r="E14" s="372">
        <v>0.91368646183761204</v>
      </c>
      <c r="F14" s="372">
        <v>0.95636340574775502</v>
      </c>
      <c r="G14" s="372">
        <v>0.89445717373792299</v>
      </c>
      <c r="H14" s="372">
        <v>6.0000000000000001E-3</v>
      </c>
    </row>
    <row r="15" spans="1:10" s="150" customFormat="1">
      <c r="A15" s="300">
        <v>45323</v>
      </c>
      <c r="B15" s="1088">
        <v>0.57033848426632039</v>
      </c>
      <c r="C15" s="1088">
        <v>0.59378721004917112</v>
      </c>
      <c r="D15" s="1088">
        <v>0.66704151576829618</v>
      </c>
      <c r="E15" s="1088">
        <v>0.55679629086012705</v>
      </c>
      <c r="F15" s="1088">
        <v>0.877280278526127</v>
      </c>
      <c r="G15" s="1088">
        <v>0.64580274343983102</v>
      </c>
      <c r="H15" s="1088">
        <v>6.0000000000000001E-3</v>
      </c>
    </row>
    <row r="16" spans="1:10" s="150" customFormat="1">
      <c r="A16" s="300">
        <v>45352</v>
      </c>
      <c r="B16" s="1104">
        <v>0.71903352637656937</v>
      </c>
      <c r="C16" s="1104">
        <v>0.79745348909311553</v>
      </c>
      <c r="D16" s="1104">
        <v>0.94124377567101591</v>
      </c>
      <c r="E16" s="1104">
        <v>0.715270154067285</v>
      </c>
      <c r="F16" s="1104">
        <v>1.3829731285589699</v>
      </c>
      <c r="G16" s="1104">
        <v>0.91959962357541403</v>
      </c>
      <c r="H16" s="1104">
        <v>7.0000000000000001E-3</v>
      </c>
    </row>
    <row r="17" spans="1:7" s="150" customFormat="1">
      <c r="A17" s="1513" t="s">
        <v>507</v>
      </c>
      <c r="B17" s="1513"/>
      <c r="C17" s="1513"/>
      <c r="D17" s="1513"/>
      <c r="E17" s="1513"/>
      <c r="F17" s="1513"/>
      <c r="G17" s="1513"/>
    </row>
    <row r="18" spans="1:7" s="150" customFormat="1">
      <c r="A18" s="1459" t="s">
        <v>508</v>
      </c>
      <c r="B18" s="1459"/>
      <c r="C18" s="1459"/>
      <c r="D18" s="1459"/>
      <c r="E18" s="1459"/>
      <c r="F18" s="1459"/>
      <c r="G18" s="1459"/>
    </row>
    <row r="19" spans="1:7" s="150" customFormat="1"/>
  </sheetData>
  <mergeCells count="2">
    <mergeCell ref="A18:G18"/>
    <mergeCell ref="A17:G17"/>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Normal="100" workbookViewId="0">
      <selection sqref="A1:P33"/>
    </sheetView>
  </sheetViews>
  <sheetFormatPr defaultColWidth="9.140625" defaultRowHeight="15"/>
  <cols>
    <col min="1" max="10" width="14.5703125" style="149" bestFit="1" customWidth="1"/>
    <col min="11" max="11" width="14.42578125" style="149" bestFit="1" customWidth="1"/>
    <col min="12" max="12" width="15" style="149" bestFit="1" customWidth="1"/>
    <col min="13" max="16" width="14.5703125" style="149" bestFit="1" customWidth="1"/>
    <col min="17" max="17" width="4.5703125" style="149" bestFit="1" customWidth="1"/>
    <col min="18" max="16384" width="9.140625" style="149"/>
  </cols>
  <sheetData>
    <row r="1" spans="1:16">
      <c r="A1" s="532" t="s">
        <v>509</v>
      </c>
      <c r="B1" s="532"/>
      <c r="C1" s="532"/>
      <c r="D1" s="532"/>
      <c r="E1" s="532"/>
      <c r="F1" s="532"/>
      <c r="G1" s="532"/>
      <c r="H1" s="532"/>
      <c r="I1" s="532"/>
      <c r="J1" s="532"/>
      <c r="K1" s="532"/>
    </row>
    <row r="2" spans="1:16" s="150" customFormat="1">
      <c r="A2" s="684" t="s">
        <v>147</v>
      </c>
      <c r="B2" s="1514" t="s">
        <v>74</v>
      </c>
      <c r="C2" s="1515"/>
      <c r="D2" s="1515"/>
      <c r="E2" s="1515"/>
      <c r="F2" s="1515"/>
      <c r="G2" s="1516" t="s">
        <v>75</v>
      </c>
      <c r="H2" s="1517"/>
      <c r="I2" s="1517"/>
      <c r="J2" s="1517"/>
      <c r="K2" s="1518"/>
      <c r="L2" s="1519" t="s">
        <v>76</v>
      </c>
      <c r="M2" s="1519"/>
      <c r="N2" s="1519"/>
      <c r="O2" s="1519"/>
      <c r="P2" s="1520"/>
    </row>
    <row r="3" spans="1:16" s="150" customFormat="1">
      <c r="A3" s="684" t="s">
        <v>510</v>
      </c>
      <c r="B3" s="685" t="s">
        <v>511</v>
      </c>
      <c r="C3" s="685" t="s">
        <v>512</v>
      </c>
      <c r="D3" s="685" t="s">
        <v>513</v>
      </c>
      <c r="E3" s="685" t="s">
        <v>514</v>
      </c>
      <c r="F3" s="1214" t="s">
        <v>515</v>
      </c>
      <c r="G3" s="560" t="s">
        <v>511</v>
      </c>
      <c r="H3" s="520" t="s">
        <v>512</v>
      </c>
      <c r="I3" s="561" t="s">
        <v>513</v>
      </c>
      <c r="J3" s="561" t="s">
        <v>514</v>
      </c>
      <c r="K3" s="562" t="s">
        <v>515</v>
      </c>
      <c r="L3" s="1215" t="s">
        <v>511</v>
      </c>
      <c r="M3" s="685" t="s">
        <v>512</v>
      </c>
      <c r="N3" s="685" t="s">
        <v>513</v>
      </c>
      <c r="O3" s="685" t="s">
        <v>514</v>
      </c>
      <c r="P3" s="685" t="s">
        <v>515</v>
      </c>
    </row>
    <row r="4" spans="1:16" s="150" customFormat="1">
      <c r="A4" s="1514" t="s">
        <v>516</v>
      </c>
      <c r="B4" s="1515"/>
      <c r="C4" s="1515"/>
      <c r="D4" s="1515"/>
      <c r="E4" s="1515"/>
      <c r="F4" s="1515"/>
      <c r="G4" s="1521"/>
      <c r="H4" s="1515"/>
      <c r="I4" s="1515"/>
      <c r="J4" s="1515"/>
      <c r="K4" s="1522"/>
      <c r="L4" s="1515"/>
      <c r="M4" s="1515"/>
      <c r="N4" s="1515"/>
      <c r="O4" s="1515"/>
      <c r="P4" s="1523"/>
    </row>
    <row r="5" spans="1:16" s="156" customFormat="1">
      <c r="A5" s="643" t="s">
        <v>72</v>
      </c>
      <c r="B5" s="1092">
        <v>7.7347000000000001</v>
      </c>
      <c r="C5" s="1092">
        <v>13.0945</v>
      </c>
      <c r="D5" s="1092">
        <v>25.3949</v>
      </c>
      <c r="E5" s="1092">
        <v>37.181800000000003</v>
      </c>
      <c r="F5" s="1093">
        <v>50.907499999999999</v>
      </c>
      <c r="G5" s="642">
        <v>11.06</v>
      </c>
      <c r="H5" s="1234">
        <v>18.059999999999999</v>
      </c>
      <c r="I5" s="1092">
        <v>32.08</v>
      </c>
      <c r="J5" s="1092">
        <v>45.92</v>
      </c>
      <c r="K5" s="1094">
        <v>61.46</v>
      </c>
      <c r="L5" s="1235">
        <v>100</v>
      </c>
      <c r="M5" s="1095">
        <v>100</v>
      </c>
      <c r="N5" s="1095">
        <v>100</v>
      </c>
      <c r="O5" s="1095">
        <v>100</v>
      </c>
      <c r="P5" s="1095">
        <v>100</v>
      </c>
    </row>
    <row r="6" spans="1:16" s="156" customFormat="1">
      <c r="A6" s="373" t="s">
        <v>557</v>
      </c>
      <c r="B6" s="1092">
        <v>6.8860000000000001</v>
      </c>
      <c r="C6" s="1092">
        <v>12.107799999999999</v>
      </c>
      <c r="D6" s="1092">
        <v>22.874099999999999</v>
      </c>
      <c r="E6" s="1092">
        <v>33.898000000000003</v>
      </c>
      <c r="F6" s="1093">
        <v>47.015999999999998</v>
      </c>
      <c r="G6" s="642">
        <v>10.41</v>
      </c>
      <c r="H6" s="1236">
        <v>15.69</v>
      </c>
      <c r="I6" s="1234">
        <v>26.18</v>
      </c>
      <c r="J6" s="1092">
        <v>37.520000000000003</v>
      </c>
      <c r="K6" s="1094">
        <v>53.16</v>
      </c>
      <c r="L6" s="1235">
        <v>100</v>
      </c>
      <c r="M6" s="1095">
        <v>100</v>
      </c>
      <c r="N6" s="1095">
        <v>100</v>
      </c>
      <c r="O6" s="1095">
        <v>100</v>
      </c>
      <c r="P6" s="1095">
        <v>100</v>
      </c>
    </row>
    <row r="7" spans="1:16" s="150" customFormat="1">
      <c r="A7" s="374" t="s">
        <v>126</v>
      </c>
      <c r="B7" s="1130">
        <v>8.8771000000000004</v>
      </c>
      <c r="C7" s="1130">
        <v>14.424799999999999</v>
      </c>
      <c r="D7" s="1130">
        <v>25.0609</v>
      </c>
      <c r="E7" s="1130">
        <v>36.199599999999997</v>
      </c>
      <c r="F7" s="1237">
        <v>49.422199999999997</v>
      </c>
      <c r="G7" s="1238">
        <v>19.05</v>
      </c>
      <c r="H7" s="1239">
        <v>27.75</v>
      </c>
      <c r="I7" s="1130">
        <v>39.67</v>
      </c>
      <c r="J7" s="641">
        <v>50.77</v>
      </c>
      <c r="K7" s="1240">
        <v>64.52</v>
      </c>
      <c r="L7" s="563">
        <v>100</v>
      </c>
      <c r="M7" s="376">
        <v>100</v>
      </c>
      <c r="N7" s="376">
        <v>100</v>
      </c>
      <c r="O7" s="376">
        <v>100</v>
      </c>
      <c r="P7" s="376">
        <v>100</v>
      </c>
    </row>
    <row r="8" spans="1:16" s="150" customFormat="1">
      <c r="A8" s="374" t="s">
        <v>127</v>
      </c>
      <c r="B8" s="1130">
        <v>10.116899999999999</v>
      </c>
      <c r="C8" s="1130">
        <v>15.367000000000001</v>
      </c>
      <c r="D8" s="1130">
        <v>25.8749</v>
      </c>
      <c r="E8" s="1130">
        <v>36.536000000000001</v>
      </c>
      <c r="F8" s="1089">
        <v>49.7196</v>
      </c>
      <c r="G8" s="1241">
        <v>15.12</v>
      </c>
      <c r="H8" s="1090">
        <v>23.18</v>
      </c>
      <c r="I8" s="1130">
        <v>35.67</v>
      </c>
      <c r="J8" s="1089">
        <v>47.06</v>
      </c>
      <c r="K8" s="1240">
        <v>61.63</v>
      </c>
      <c r="L8" s="563">
        <v>100</v>
      </c>
      <c r="M8" s="376">
        <v>100</v>
      </c>
      <c r="N8" s="376">
        <v>100</v>
      </c>
      <c r="O8" s="376">
        <v>100</v>
      </c>
      <c r="P8" s="376">
        <v>100</v>
      </c>
    </row>
    <row r="9" spans="1:16" s="150" customFormat="1">
      <c r="A9" s="374" t="s">
        <v>208</v>
      </c>
      <c r="B9" s="1130">
        <v>16.235299999999999</v>
      </c>
      <c r="C9" s="1130">
        <v>22.506599999999999</v>
      </c>
      <c r="D9" s="1130">
        <v>32.639899999999997</v>
      </c>
      <c r="E9" s="1130">
        <v>42.189399999999999</v>
      </c>
      <c r="F9" s="1089">
        <v>53.605499999999999</v>
      </c>
      <c r="G9" s="1241">
        <v>12.65</v>
      </c>
      <c r="H9" s="1090">
        <v>19.829999999999998</v>
      </c>
      <c r="I9" s="1130">
        <v>32</v>
      </c>
      <c r="J9" s="1089">
        <v>43.19</v>
      </c>
      <c r="K9" s="1240">
        <v>57.59</v>
      </c>
      <c r="L9" s="563">
        <v>100</v>
      </c>
      <c r="M9" s="376">
        <v>100</v>
      </c>
      <c r="N9" s="376">
        <v>100</v>
      </c>
      <c r="O9" s="376">
        <v>100</v>
      </c>
      <c r="P9" s="376">
        <v>100</v>
      </c>
    </row>
    <row r="10" spans="1:16" s="150" customFormat="1">
      <c r="A10" s="374" t="s">
        <v>209</v>
      </c>
      <c r="B10" s="1130">
        <v>8.3462999999999994</v>
      </c>
      <c r="C10" s="1130">
        <v>12.8835</v>
      </c>
      <c r="D10" s="1130">
        <v>23.028600000000001</v>
      </c>
      <c r="E10" s="1130">
        <v>33.365299999999998</v>
      </c>
      <c r="F10" s="1089">
        <v>46.654600000000002</v>
      </c>
      <c r="G10" s="1241">
        <v>14.38</v>
      </c>
      <c r="H10" s="1090">
        <v>20.64</v>
      </c>
      <c r="I10" s="1130">
        <v>31.53</v>
      </c>
      <c r="J10" s="1089">
        <v>43.78</v>
      </c>
      <c r="K10" s="1240">
        <v>58.28</v>
      </c>
      <c r="L10" s="563">
        <v>100</v>
      </c>
      <c r="M10" s="376">
        <v>100</v>
      </c>
      <c r="N10" s="376">
        <v>100</v>
      </c>
      <c r="O10" s="376">
        <v>100</v>
      </c>
      <c r="P10" s="376">
        <v>100</v>
      </c>
    </row>
    <row r="11" spans="1:16" s="150" customFormat="1">
      <c r="A11" s="374" t="s">
        <v>1177</v>
      </c>
      <c r="B11" s="1130">
        <v>16.8474</v>
      </c>
      <c r="C11" s="1130">
        <v>23.7319</v>
      </c>
      <c r="D11" s="1130">
        <v>35.975099999999998</v>
      </c>
      <c r="E11" s="1130">
        <v>46.2376</v>
      </c>
      <c r="F11" s="1089">
        <v>56.5824</v>
      </c>
      <c r="G11" s="1241">
        <v>12.37</v>
      </c>
      <c r="H11" s="1090">
        <v>18.07</v>
      </c>
      <c r="I11" s="1130">
        <v>29.57</v>
      </c>
      <c r="J11" s="1089">
        <v>41.62</v>
      </c>
      <c r="K11" s="1240">
        <v>56.11</v>
      </c>
      <c r="L11" s="563">
        <v>100</v>
      </c>
      <c r="M11" s="376">
        <v>100</v>
      </c>
      <c r="N11" s="376">
        <v>100</v>
      </c>
      <c r="O11" s="376">
        <v>100</v>
      </c>
      <c r="P11" s="376">
        <v>100</v>
      </c>
    </row>
    <row r="12" spans="1:16" s="150" customFormat="1">
      <c r="A12" s="374" t="s">
        <v>1187</v>
      </c>
      <c r="B12" s="1130">
        <v>10.5974</v>
      </c>
      <c r="C12" s="1130">
        <v>17.5762</v>
      </c>
      <c r="D12" s="1130">
        <v>28.685199999999998</v>
      </c>
      <c r="E12" s="1130">
        <v>39.825499999999998</v>
      </c>
      <c r="F12" s="1089">
        <v>52.727400000000003</v>
      </c>
      <c r="G12" s="564">
        <v>11.98</v>
      </c>
      <c r="H12" s="1090">
        <v>17.399999999999999</v>
      </c>
      <c r="I12" s="1130">
        <v>29.18</v>
      </c>
      <c r="J12" s="1089">
        <v>41.91</v>
      </c>
      <c r="K12" s="1240">
        <v>57.09</v>
      </c>
      <c r="L12" s="563">
        <v>100</v>
      </c>
      <c r="M12" s="376">
        <v>100</v>
      </c>
      <c r="N12" s="376">
        <v>100</v>
      </c>
      <c r="O12" s="376">
        <v>100</v>
      </c>
      <c r="P12" s="376">
        <v>100</v>
      </c>
    </row>
    <row r="13" spans="1:16" s="150" customFormat="1">
      <c r="A13" s="374" t="s">
        <v>1191</v>
      </c>
      <c r="B13" s="1130">
        <v>7.6444999999999999</v>
      </c>
      <c r="C13" s="1130">
        <v>12.869300000000001</v>
      </c>
      <c r="D13" s="1130">
        <v>23.4331</v>
      </c>
      <c r="E13" s="1130">
        <v>34.289400000000001</v>
      </c>
      <c r="F13" s="1089">
        <v>47.996600000000001</v>
      </c>
      <c r="G13" s="1241">
        <v>9.32</v>
      </c>
      <c r="H13" s="1090">
        <v>14.88</v>
      </c>
      <c r="I13" s="1130">
        <v>24.82</v>
      </c>
      <c r="J13" s="1089">
        <v>36.32</v>
      </c>
      <c r="K13" s="1240">
        <v>52.39</v>
      </c>
      <c r="L13" s="563">
        <v>100</v>
      </c>
      <c r="M13" s="376">
        <v>100</v>
      </c>
      <c r="N13" s="376">
        <v>100</v>
      </c>
      <c r="O13" s="376">
        <v>100</v>
      </c>
      <c r="P13" s="376">
        <v>100</v>
      </c>
    </row>
    <row r="14" spans="1:16" s="150" customFormat="1">
      <c r="A14" s="300">
        <v>45231</v>
      </c>
      <c r="B14" s="1130">
        <v>11.129899999999999</v>
      </c>
      <c r="C14" s="1130">
        <v>16.858499999999999</v>
      </c>
      <c r="D14" s="1130">
        <v>26.9863</v>
      </c>
      <c r="E14" s="1130">
        <v>36.737299999999998</v>
      </c>
      <c r="F14" s="1130">
        <v>49.244700000000002</v>
      </c>
      <c r="G14" s="1241">
        <v>8.77</v>
      </c>
      <c r="H14" s="1090">
        <v>13.92</v>
      </c>
      <c r="I14" s="1090">
        <v>24.61</v>
      </c>
      <c r="J14" s="1090">
        <v>36.799999999999997</v>
      </c>
      <c r="K14" s="1240">
        <v>52.7</v>
      </c>
      <c r="L14" s="1091">
        <v>100</v>
      </c>
      <c r="M14" s="1164">
        <v>100</v>
      </c>
      <c r="N14" s="1164">
        <v>100</v>
      </c>
      <c r="O14" s="1164">
        <v>100</v>
      </c>
      <c r="P14" s="1164">
        <v>100</v>
      </c>
    </row>
    <row r="15" spans="1:16" s="150" customFormat="1">
      <c r="A15" s="300">
        <v>45261</v>
      </c>
      <c r="B15" s="1130">
        <v>12.7057</v>
      </c>
      <c r="C15" s="1130">
        <v>19.042200000000001</v>
      </c>
      <c r="D15" s="1130">
        <v>30.847000000000001</v>
      </c>
      <c r="E15" s="1130">
        <v>42.745699999999999</v>
      </c>
      <c r="F15" s="1130">
        <v>56.090600000000002</v>
      </c>
      <c r="G15" s="1241">
        <v>8.94</v>
      </c>
      <c r="H15" s="1090">
        <v>14.31</v>
      </c>
      <c r="I15" s="1130">
        <v>25.54</v>
      </c>
      <c r="J15" s="1089">
        <v>38.54</v>
      </c>
      <c r="K15" s="1240">
        <v>54.92</v>
      </c>
      <c r="L15" s="1091">
        <v>100</v>
      </c>
      <c r="M15" s="1164">
        <v>100</v>
      </c>
      <c r="N15" s="1164">
        <v>100</v>
      </c>
      <c r="O15" s="1164">
        <v>100</v>
      </c>
      <c r="P15" s="1164">
        <v>100</v>
      </c>
    </row>
    <row r="16" spans="1:16" s="150" customFormat="1">
      <c r="A16" s="300">
        <v>45292</v>
      </c>
      <c r="B16" s="1130">
        <v>9.0859000000000005</v>
      </c>
      <c r="C16" s="1130">
        <v>13.821</v>
      </c>
      <c r="D16" s="1130">
        <v>23.654499999999999</v>
      </c>
      <c r="E16" s="1130">
        <v>34.932400000000001</v>
      </c>
      <c r="F16" s="1130">
        <v>49.893700000000003</v>
      </c>
      <c r="G16" s="1241">
        <v>10.08</v>
      </c>
      <c r="H16" s="1090">
        <v>14.97</v>
      </c>
      <c r="I16" s="1130">
        <v>26.5</v>
      </c>
      <c r="J16" s="1089">
        <v>39.22</v>
      </c>
      <c r="K16" s="1240">
        <v>55.09</v>
      </c>
      <c r="L16" s="1091">
        <v>100</v>
      </c>
      <c r="M16" s="1164">
        <v>100</v>
      </c>
      <c r="N16" s="1164">
        <v>100</v>
      </c>
      <c r="O16" s="1164">
        <v>100</v>
      </c>
      <c r="P16" s="1164">
        <v>100</v>
      </c>
    </row>
    <row r="17" spans="1:16" s="150" customFormat="1">
      <c r="A17" s="300">
        <v>45323</v>
      </c>
      <c r="B17" s="1130">
        <v>12.6936</v>
      </c>
      <c r="C17" s="1130">
        <v>19.3888</v>
      </c>
      <c r="D17" s="1130">
        <v>30.285499999999999</v>
      </c>
      <c r="E17" s="1130">
        <v>41.954799999999999</v>
      </c>
      <c r="F17" s="1130">
        <v>55.714500000000001</v>
      </c>
      <c r="G17" s="1241">
        <v>9.19</v>
      </c>
      <c r="H17" s="1090">
        <v>14.72</v>
      </c>
      <c r="I17" s="1130">
        <v>25.97</v>
      </c>
      <c r="J17" s="1089">
        <v>39.44</v>
      </c>
      <c r="K17" s="1240">
        <v>56.22</v>
      </c>
      <c r="L17" s="1091">
        <v>100</v>
      </c>
      <c r="M17" s="1164">
        <v>100</v>
      </c>
      <c r="N17" s="1164">
        <v>100</v>
      </c>
      <c r="O17" s="1164">
        <v>100</v>
      </c>
      <c r="P17" s="1164">
        <v>100</v>
      </c>
    </row>
    <row r="18" spans="1:16" s="150" customFormat="1">
      <c r="A18" s="1242">
        <v>45352</v>
      </c>
      <c r="B18" s="1130">
        <v>25.151499999999999</v>
      </c>
      <c r="C18" s="1130">
        <v>30.880099999999999</v>
      </c>
      <c r="D18" s="1130">
        <v>42.440100000000001</v>
      </c>
      <c r="E18" s="1130">
        <v>51.528100000000002</v>
      </c>
      <c r="F18" s="1130">
        <v>61.756500000000003</v>
      </c>
      <c r="G18" s="1243">
        <v>10.71</v>
      </c>
      <c r="H18" s="565">
        <v>16.899999999999999</v>
      </c>
      <c r="I18" s="1162">
        <v>30.08</v>
      </c>
      <c r="J18" s="566">
        <v>43.49</v>
      </c>
      <c r="K18" s="1244">
        <v>59.18</v>
      </c>
      <c r="L18" s="1091">
        <v>100</v>
      </c>
      <c r="M18" s="1164">
        <v>100</v>
      </c>
      <c r="N18" s="1164">
        <v>100</v>
      </c>
      <c r="O18" s="1164">
        <v>100</v>
      </c>
      <c r="P18" s="1164">
        <v>100</v>
      </c>
    </row>
    <row r="19" spans="1:16" s="150" customFormat="1">
      <c r="A19" s="1524" t="s">
        <v>517</v>
      </c>
      <c r="B19" s="1524"/>
      <c r="C19" s="1524"/>
      <c r="D19" s="1524"/>
      <c r="E19" s="1524"/>
      <c r="F19" s="1524"/>
      <c r="G19" s="1525"/>
      <c r="H19" s="1524"/>
      <c r="I19" s="1524"/>
      <c r="J19" s="1524"/>
      <c r="K19" s="1526"/>
      <c r="L19" s="1524"/>
      <c r="M19" s="1524"/>
      <c r="N19" s="1524"/>
      <c r="O19" s="1524"/>
      <c r="P19" s="1524"/>
    </row>
    <row r="20" spans="1:16" s="156" customFormat="1">
      <c r="A20" s="567" t="s">
        <v>72</v>
      </c>
      <c r="B20" s="568">
        <v>39.33</v>
      </c>
      <c r="C20" s="568">
        <v>53.18</v>
      </c>
      <c r="D20" s="568">
        <v>69.02</v>
      </c>
      <c r="E20" s="568">
        <v>79.400000000000006</v>
      </c>
      <c r="F20" s="569">
        <v>88.91</v>
      </c>
      <c r="G20" s="1245">
        <v>24.82</v>
      </c>
      <c r="H20" s="568">
        <v>38.11</v>
      </c>
      <c r="I20" s="568">
        <v>59.64</v>
      </c>
      <c r="J20" s="568">
        <v>76.739999999999995</v>
      </c>
      <c r="K20" s="1246">
        <v>89.05</v>
      </c>
      <c r="L20" s="570">
        <v>100</v>
      </c>
      <c r="M20" s="571">
        <v>100</v>
      </c>
      <c r="N20" s="571">
        <v>100</v>
      </c>
      <c r="O20" s="571">
        <v>100</v>
      </c>
      <c r="P20" s="572" t="s">
        <v>250</v>
      </c>
    </row>
    <row r="21" spans="1:16" s="156" customFormat="1">
      <c r="A21" s="1247" t="s">
        <v>557</v>
      </c>
      <c r="B21" s="1248">
        <v>35.9</v>
      </c>
      <c r="C21" s="1248">
        <v>47.49</v>
      </c>
      <c r="D21" s="1248">
        <v>68.790000000000006</v>
      </c>
      <c r="E21" s="1248">
        <v>81.44</v>
      </c>
      <c r="F21" s="1093">
        <v>90.03</v>
      </c>
      <c r="G21" s="1249">
        <v>25.48</v>
      </c>
      <c r="H21" s="1234">
        <v>38.590000000000003</v>
      </c>
      <c r="I21" s="1248">
        <v>59.21</v>
      </c>
      <c r="J21" s="1248">
        <v>75.72</v>
      </c>
      <c r="K21" s="1246">
        <v>88.71</v>
      </c>
      <c r="L21" s="1235">
        <v>100</v>
      </c>
      <c r="M21" s="1250">
        <v>100</v>
      </c>
      <c r="N21" s="1250">
        <v>100</v>
      </c>
      <c r="O21" s="1248" t="s">
        <v>250</v>
      </c>
      <c r="P21" s="1248" t="s">
        <v>250</v>
      </c>
    </row>
    <row r="22" spans="1:16" s="150" customFormat="1">
      <c r="A22" s="300">
        <v>45017</v>
      </c>
      <c r="B22" s="1130">
        <v>42.51</v>
      </c>
      <c r="C22" s="1130">
        <v>56.06</v>
      </c>
      <c r="D22" s="1130">
        <v>70.760000000000005</v>
      </c>
      <c r="E22" s="1130">
        <v>79.83</v>
      </c>
      <c r="F22" s="1089">
        <v>88.38</v>
      </c>
      <c r="G22" s="1251">
        <v>22.53</v>
      </c>
      <c r="H22" s="1090">
        <v>35.479999999999997</v>
      </c>
      <c r="I22" s="1130">
        <v>58.08</v>
      </c>
      <c r="J22" s="1089">
        <v>77.52</v>
      </c>
      <c r="K22" s="1240">
        <v>89.81</v>
      </c>
      <c r="L22" s="563">
        <v>100</v>
      </c>
      <c r="M22" s="376">
        <v>100</v>
      </c>
      <c r="N22" s="376">
        <v>100</v>
      </c>
      <c r="O22" s="377" t="s">
        <v>250</v>
      </c>
      <c r="P22" s="377" t="s">
        <v>250</v>
      </c>
    </row>
    <row r="23" spans="1:16" s="150" customFormat="1">
      <c r="A23" s="300">
        <v>45047</v>
      </c>
      <c r="B23" s="1130">
        <v>41.89</v>
      </c>
      <c r="C23" s="1130">
        <v>55.15</v>
      </c>
      <c r="D23" s="1130">
        <v>72.16</v>
      </c>
      <c r="E23" s="1130">
        <v>81.62</v>
      </c>
      <c r="F23" s="1089">
        <v>89.56</v>
      </c>
      <c r="G23" s="1251">
        <v>22.54</v>
      </c>
      <c r="H23" s="1090">
        <v>34.9</v>
      </c>
      <c r="I23" s="1130">
        <v>58.13</v>
      </c>
      <c r="J23" s="1089">
        <v>76.650000000000006</v>
      </c>
      <c r="K23" s="1240">
        <v>89.58</v>
      </c>
      <c r="L23" s="563">
        <v>100</v>
      </c>
      <c r="M23" s="376">
        <v>100</v>
      </c>
      <c r="N23" s="376">
        <v>100</v>
      </c>
      <c r="O23" s="377" t="s">
        <v>250</v>
      </c>
      <c r="P23" s="377" t="s">
        <v>250</v>
      </c>
    </row>
    <row r="24" spans="1:16" s="150" customFormat="1">
      <c r="A24" s="300">
        <v>45078</v>
      </c>
      <c r="B24" s="1130">
        <v>39.72</v>
      </c>
      <c r="C24" s="1130">
        <v>54.52</v>
      </c>
      <c r="D24" s="1130">
        <v>70.97</v>
      </c>
      <c r="E24" s="1130">
        <v>81.33</v>
      </c>
      <c r="F24" s="1089">
        <v>89.57</v>
      </c>
      <c r="G24" s="1251">
        <v>23.11</v>
      </c>
      <c r="H24" s="1090">
        <v>35.43</v>
      </c>
      <c r="I24" s="1130">
        <v>58.08</v>
      </c>
      <c r="J24" s="1089">
        <v>75.849999999999994</v>
      </c>
      <c r="K24" s="1240">
        <v>88.85</v>
      </c>
      <c r="L24" s="563">
        <v>100</v>
      </c>
      <c r="M24" s="376">
        <v>100</v>
      </c>
      <c r="N24" s="376">
        <v>100</v>
      </c>
      <c r="O24" s="377" t="s">
        <v>250</v>
      </c>
      <c r="P24" s="377" t="s">
        <v>250</v>
      </c>
    </row>
    <row r="25" spans="1:16" s="150" customFormat="1">
      <c r="A25" s="300">
        <v>45108</v>
      </c>
      <c r="B25" s="1130">
        <v>38.380000000000003</v>
      </c>
      <c r="C25" s="1130">
        <v>51.31</v>
      </c>
      <c r="D25" s="1130">
        <v>69.63</v>
      </c>
      <c r="E25" s="1130">
        <v>80.19</v>
      </c>
      <c r="F25" s="1089">
        <v>88.93</v>
      </c>
      <c r="G25" s="1251">
        <v>24.21</v>
      </c>
      <c r="H25" s="1090">
        <v>36.85</v>
      </c>
      <c r="I25" s="1130">
        <v>58.45</v>
      </c>
      <c r="J25" s="1089">
        <v>76.260000000000005</v>
      </c>
      <c r="K25" s="1240">
        <v>89.14</v>
      </c>
      <c r="L25" s="563">
        <v>100</v>
      </c>
      <c r="M25" s="376">
        <v>100</v>
      </c>
      <c r="N25" s="376">
        <v>100</v>
      </c>
      <c r="O25" s="377" t="s">
        <v>250</v>
      </c>
      <c r="P25" s="377" t="s">
        <v>250</v>
      </c>
    </row>
    <row r="26" spans="1:16" s="150" customFormat="1">
      <c r="A26" s="300">
        <v>45139</v>
      </c>
      <c r="B26" s="1130">
        <v>36.01</v>
      </c>
      <c r="C26" s="1130">
        <v>50.01</v>
      </c>
      <c r="D26" s="1130">
        <v>70.069999999999993</v>
      </c>
      <c r="E26" s="1130">
        <v>82.38</v>
      </c>
      <c r="F26" s="1089">
        <v>90.34</v>
      </c>
      <c r="G26" s="1251">
        <v>24.06</v>
      </c>
      <c r="H26" s="1090">
        <v>36.53</v>
      </c>
      <c r="I26" s="1130">
        <v>57.87</v>
      </c>
      <c r="J26" s="1089">
        <v>75.37</v>
      </c>
      <c r="K26" s="1240">
        <v>88.52</v>
      </c>
      <c r="L26" s="563">
        <v>100</v>
      </c>
      <c r="M26" s="376">
        <v>100</v>
      </c>
      <c r="N26" s="376">
        <v>100</v>
      </c>
      <c r="O26" s="377" t="s">
        <v>250</v>
      </c>
      <c r="P26" s="377" t="s">
        <v>250</v>
      </c>
    </row>
    <row r="27" spans="1:16" s="150" customFormat="1">
      <c r="A27" s="300">
        <v>45170</v>
      </c>
      <c r="B27" s="1130">
        <v>35.78</v>
      </c>
      <c r="C27" s="1130">
        <v>50.26</v>
      </c>
      <c r="D27" s="1130">
        <v>70.86</v>
      </c>
      <c r="E27" s="1130">
        <v>82.12</v>
      </c>
      <c r="F27" s="1089">
        <v>90.32</v>
      </c>
      <c r="G27" s="1251">
        <v>25.17</v>
      </c>
      <c r="H27" s="1090">
        <v>38.08</v>
      </c>
      <c r="I27" s="1130">
        <v>58.91</v>
      </c>
      <c r="J27" s="1089">
        <v>75.680000000000007</v>
      </c>
      <c r="K27" s="1240">
        <v>88.83</v>
      </c>
      <c r="L27" s="563">
        <v>100</v>
      </c>
      <c r="M27" s="376">
        <v>100</v>
      </c>
      <c r="N27" s="376">
        <v>100</v>
      </c>
      <c r="O27" s="377" t="s">
        <v>250</v>
      </c>
      <c r="P27" s="377" t="s">
        <v>250</v>
      </c>
    </row>
    <row r="28" spans="1:16" s="150" customFormat="1">
      <c r="A28" s="300">
        <v>45200</v>
      </c>
      <c r="B28" s="1130">
        <v>39.03</v>
      </c>
      <c r="C28" s="1130">
        <v>50.72</v>
      </c>
      <c r="D28" s="1130">
        <v>70.06</v>
      </c>
      <c r="E28" s="1130">
        <v>80.290000000000006</v>
      </c>
      <c r="F28" s="1089">
        <v>89.14</v>
      </c>
      <c r="G28" s="1251">
        <v>26.34</v>
      </c>
      <c r="H28" s="1090">
        <v>39.880000000000003</v>
      </c>
      <c r="I28" s="1130">
        <v>60.57</v>
      </c>
      <c r="J28" s="1089">
        <v>76.33</v>
      </c>
      <c r="K28" s="1240">
        <v>88.54</v>
      </c>
      <c r="L28" s="563">
        <v>100</v>
      </c>
      <c r="M28" s="376">
        <v>100</v>
      </c>
      <c r="N28" s="376">
        <v>100</v>
      </c>
      <c r="O28" s="377" t="s">
        <v>250</v>
      </c>
      <c r="P28" s="377" t="s">
        <v>250</v>
      </c>
    </row>
    <row r="29" spans="1:16" s="150" customFormat="1">
      <c r="A29" s="300">
        <v>45231</v>
      </c>
      <c r="B29" s="1130">
        <v>37.950000000000003</v>
      </c>
      <c r="C29" s="1130">
        <v>48.73</v>
      </c>
      <c r="D29" s="1130">
        <v>68.44</v>
      </c>
      <c r="E29" s="1130">
        <v>79.430000000000007</v>
      </c>
      <c r="F29" s="1130">
        <v>88.73</v>
      </c>
      <c r="G29" s="1251">
        <v>25.22</v>
      </c>
      <c r="H29" s="1090">
        <v>38.85</v>
      </c>
      <c r="I29" s="1090">
        <v>60.26</v>
      </c>
      <c r="J29" s="1090">
        <v>75.92</v>
      </c>
      <c r="K29" s="1240">
        <v>88.15</v>
      </c>
      <c r="L29" s="1091">
        <v>100</v>
      </c>
      <c r="M29" s="1164">
        <v>100</v>
      </c>
      <c r="N29" s="1164">
        <v>100</v>
      </c>
      <c r="O29" s="377" t="s">
        <v>250</v>
      </c>
      <c r="P29" s="377" t="s">
        <v>250</v>
      </c>
    </row>
    <row r="30" spans="1:16" s="150" customFormat="1">
      <c r="A30" s="300">
        <v>45261</v>
      </c>
      <c r="B30" s="1130">
        <v>34.200000000000003</v>
      </c>
      <c r="C30" s="1130">
        <v>50.56</v>
      </c>
      <c r="D30" s="1130">
        <v>73.08</v>
      </c>
      <c r="E30" s="1130">
        <v>84.31</v>
      </c>
      <c r="F30" s="1130">
        <v>92.09</v>
      </c>
      <c r="G30" s="1251">
        <v>27.95</v>
      </c>
      <c r="H30" s="1090">
        <v>41.17</v>
      </c>
      <c r="I30" s="1130">
        <v>60.15</v>
      </c>
      <c r="J30" s="1089">
        <v>76.290000000000006</v>
      </c>
      <c r="K30" s="1240">
        <v>88.81</v>
      </c>
      <c r="L30" s="1091">
        <v>100</v>
      </c>
      <c r="M30" s="1164">
        <v>100</v>
      </c>
      <c r="N30" s="1164">
        <v>100</v>
      </c>
      <c r="O30" s="377" t="s">
        <v>250</v>
      </c>
      <c r="P30" s="377" t="s">
        <v>250</v>
      </c>
    </row>
    <row r="31" spans="1:16" s="150" customFormat="1">
      <c r="A31" s="300">
        <v>45292</v>
      </c>
      <c r="B31" s="1130">
        <v>42.4</v>
      </c>
      <c r="C31" s="1130">
        <v>54.93</v>
      </c>
      <c r="D31" s="1130">
        <v>74.27</v>
      </c>
      <c r="E31" s="1130">
        <v>84.21</v>
      </c>
      <c r="F31" s="1130">
        <v>91.53</v>
      </c>
      <c r="G31" s="1251">
        <v>27.87</v>
      </c>
      <c r="H31" s="1090">
        <v>41.7</v>
      </c>
      <c r="I31" s="1130">
        <v>60.8</v>
      </c>
      <c r="J31" s="1089">
        <v>76.66</v>
      </c>
      <c r="K31" s="1240">
        <v>88.96</v>
      </c>
      <c r="L31" s="1091">
        <v>100</v>
      </c>
      <c r="M31" s="1164">
        <v>100</v>
      </c>
      <c r="N31" s="1164">
        <v>100</v>
      </c>
      <c r="O31" s="377" t="s">
        <v>250</v>
      </c>
      <c r="P31" s="377" t="s">
        <v>250</v>
      </c>
    </row>
    <row r="32" spans="1:16" s="150" customFormat="1">
      <c r="A32" s="300">
        <v>45323</v>
      </c>
      <c r="B32" s="1130">
        <v>37.43</v>
      </c>
      <c r="C32" s="1130">
        <v>51.31</v>
      </c>
      <c r="D32" s="1130">
        <v>71.63</v>
      </c>
      <c r="E32" s="1130">
        <v>83.5</v>
      </c>
      <c r="F32" s="1130">
        <v>91.4</v>
      </c>
      <c r="G32" s="1251">
        <v>26.82</v>
      </c>
      <c r="H32" s="1090">
        <v>41.15</v>
      </c>
      <c r="I32" s="1130">
        <v>61.38</v>
      </c>
      <c r="J32" s="1089">
        <v>76.89</v>
      </c>
      <c r="K32" s="1240">
        <v>89.21</v>
      </c>
      <c r="L32" s="1091">
        <v>100</v>
      </c>
      <c r="M32" s="1164">
        <v>100</v>
      </c>
      <c r="N32" s="1164">
        <v>100</v>
      </c>
      <c r="O32" s="377" t="s">
        <v>250</v>
      </c>
      <c r="P32" s="377" t="s">
        <v>250</v>
      </c>
    </row>
    <row r="33" spans="1:16" s="150" customFormat="1">
      <c r="A33" s="300">
        <v>45352</v>
      </c>
      <c r="B33" s="1252">
        <v>37.96</v>
      </c>
      <c r="C33" s="1252">
        <v>54.18</v>
      </c>
      <c r="D33" s="1252">
        <v>75.3</v>
      </c>
      <c r="E33" s="1252">
        <v>85.77</v>
      </c>
      <c r="F33" s="1253">
        <v>91.96</v>
      </c>
      <c r="G33" s="1254">
        <v>25.86</v>
      </c>
      <c r="H33" s="1255">
        <v>39.5</v>
      </c>
      <c r="I33" s="1256">
        <v>62.7</v>
      </c>
      <c r="J33" s="1257">
        <v>78.349999999999994</v>
      </c>
      <c r="K33" s="1258">
        <v>90.29</v>
      </c>
      <c r="L33" s="1091">
        <v>100</v>
      </c>
      <c r="M33" s="1164">
        <v>100</v>
      </c>
      <c r="N33" s="1164">
        <v>100</v>
      </c>
      <c r="O33" s="377" t="s">
        <v>250</v>
      </c>
      <c r="P33" s="377" t="s">
        <v>250</v>
      </c>
    </row>
    <row r="34" spans="1:16" s="150" customFormat="1">
      <c r="G34" s="573"/>
      <c r="H34" s="573"/>
      <c r="I34" s="573"/>
      <c r="J34" s="573"/>
      <c r="K34" s="573"/>
    </row>
    <row r="35" spans="1:16" s="150" customFormat="1" ht="15" customHeight="1">
      <c r="A35" s="1511" t="s">
        <v>518</v>
      </c>
      <c r="B35" s="1511"/>
      <c r="C35" s="1511"/>
      <c r="D35" s="1511"/>
      <c r="E35" s="1511"/>
      <c r="F35" s="1511"/>
      <c r="G35" s="1511"/>
      <c r="H35" s="1511"/>
      <c r="I35" s="1511"/>
      <c r="J35" s="1511"/>
      <c r="K35" s="1511"/>
    </row>
    <row r="36" spans="1:16" s="150" customFormat="1" ht="15" customHeight="1">
      <c r="A36" s="1489" t="s">
        <v>1291</v>
      </c>
      <c r="B36" s="1489"/>
      <c r="C36" s="1489"/>
      <c r="D36" s="1489"/>
      <c r="E36" s="1489"/>
      <c r="F36" s="1489"/>
      <c r="G36" s="1489"/>
      <c r="H36" s="1489"/>
      <c r="I36" s="1489"/>
      <c r="J36" s="1489"/>
      <c r="K36" s="1489"/>
    </row>
    <row r="37" spans="1:16" s="150" customFormat="1">
      <c r="A37" s="1489" t="s">
        <v>194</v>
      </c>
      <c r="B37" s="1489"/>
      <c r="C37" s="1489"/>
      <c r="D37" s="1489"/>
      <c r="E37" s="1489"/>
      <c r="F37" s="1489"/>
      <c r="G37" s="1489"/>
      <c r="H37" s="1489"/>
      <c r="I37" s="1489"/>
      <c r="J37" s="1489"/>
      <c r="K37" s="1489"/>
    </row>
    <row r="38" spans="1:16" s="150" customFormat="1">
      <c r="G38" s="573"/>
      <c r="H38" s="573"/>
      <c r="I38" s="573"/>
      <c r="J38" s="573"/>
      <c r="K38" s="573"/>
    </row>
  </sheetData>
  <mergeCells count="8">
    <mergeCell ref="A37:K37"/>
    <mergeCell ref="B2:F2"/>
    <mergeCell ref="G2:K2"/>
    <mergeCell ref="L2:P2"/>
    <mergeCell ref="A4:P4"/>
    <mergeCell ref="A19:P19"/>
    <mergeCell ref="A35:K35"/>
    <mergeCell ref="A36:K36"/>
  </mergeCells>
  <printOptions horizontalCentered="1"/>
  <pageMargins left="0.78431372549019618" right="0.78431372549019618" top="0.98039215686274517" bottom="0.98039215686274517" header="0.50980392156862753" footer="0.50980392156862753"/>
  <pageSetup paperSize="9" scale="55" fitToHeight="0"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Normal="100" workbookViewId="0"/>
  </sheetViews>
  <sheetFormatPr defaultColWidth="9.140625" defaultRowHeight="15"/>
  <cols>
    <col min="1" max="1" width="14.42578125" style="149" customWidth="1"/>
    <col min="2" max="2" width="13.42578125" style="149" bestFit="1" customWidth="1"/>
    <col min="3" max="3" width="9.140625" style="149" bestFit="1" customWidth="1"/>
    <col min="4" max="4" width="9.7109375" style="149" bestFit="1" customWidth="1"/>
    <col min="5" max="5" width="16.28515625" style="149" bestFit="1" customWidth="1"/>
    <col min="6" max="6" width="11.7109375" style="149" bestFit="1" customWidth="1"/>
    <col min="7" max="7" width="11.42578125" style="149" bestFit="1" customWidth="1"/>
    <col min="8" max="8" width="14.140625" style="149" bestFit="1" customWidth="1"/>
    <col min="9" max="9" width="13.140625" style="149" bestFit="1" customWidth="1"/>
    <col min="10" max="10" width="17.28515625" style="149" bestFit="1" customWidth="1"/>
    <col min="11" max="11" width="13.140625" style="149" bestFit="1" customWidth="1"/>
    <col min="12" max="12" width="17.85546875" style="149" customWidth="1"/>
    <col min="13" max="13" width="12.85546875" style="149" bestFit="1" customWidth="1"/>
    <col min="14" max="14" width="14.42578125" style="149" bestFit="1" customWidth="1"/>
    <col min="15" max="15" width="13.5703125" style="149" bestFit="1" customWidth="1"/>
    <col min="16" max="17" width="14.5703125" style="149" bestFit="1" customWidth="1"/>
    <col min="18" max="16384" width="9.140625" style="149"/>
  </cols>
  <sheetData>
    <row r="1" spans="1:17" ht="16.5" customHeight="1">
      <c r="A1" s="532" t="s">
        <v>28</v>
      </c>
      <c r="B1" s="532"/>
      <c r="C1" s="532"/>
      <c r="D1" s="532"/>
      <c r="E1" s="532"/>
      <c r="F1" s="532"/>
      <c r="G1" s="532"/>
      <c r="H1" s="532"/>
      <c r="I1" s="532"/>
    </row>
    <row r="2" spans="1:17" s="150" customFormat="1" ht="88.5" customHeight="1">
      <c r="A2" s="645" t="s">
        <v>519</v>
      </c>
      <c r="B2" s="645" t="s">
        <v>520</v>
      </c>
      <c r="C2" s="645" t="s">
        <v>521</v>
      </c>
      <c r="D2" s="645" t="s">
        <v>522</v>
      </c>
      <c r="E2" s="645" t="s">
        <v>523</v>
      </c>
      <c r="F2" s="645" t="s">
        <v>298</v>
      </c>
      <c r="G2" s="645" t="s">
        <v>524</v>
      </c>
      <c r="H2" s="645" t="s">
        <v>525</v>
      </c>
      <c r="I2" s="645" t="s">
        <v>526</v>
      </c>
      <c r="J2" s="645" t="s">
        <v>527</v>
      </c>
      <c r="K2" s="645" t="s">
        <v>528</v>
      </c>
      <c r="L2" s="645" t="s">
        <v>529</v>
      </c>
      <c r="M2" s="645" t="s">
        <v>530</v>
      </c>
      <c r="N2" s="645" t="s">
        <v>531</v>
      </c>
      <c r="O2" s="645" t="s">
        <v>532</v>
      </c>
      <c r="P2" s="645" t="s">
        <v>1181</v>
      </c>
      <c r="Q2" s="645" t="s">
        <v>534</v>
      </c>
    </row>
    <row r="3" spans="1:17" s="156" customFormat="1" ht="18" customHeight="1">
      <c r="A3" s="646" t="s">
        <v>72</v>
      </c>
      <c r="B3" s="647">
        <v>7105.4</v>
      </c>
      <c r="C3" s="648">
        <v>1470552</v>
      </c>
      <c r="D3" s="648">
        <v>356991.07614999998</v>
      </c>
      <c r="E3" s="649">
        <v>24.275991339000001</v>
      </c>
      <c r="F3" s="648">
        <v>1801056</v>
      </c>
      <c r="G3" s="648">
        <v>368603</v>
      </c>
      <c r="H3" s="650">
        <v>20.465937760999999</v>
      </c>
      <c r="I3" s="648">
        <v>356991.17615000001</v>
      </c>
      <c r="J3" s="649">
        <v>100.000028012</v>
      </c>
      <c r="K3" s="648">
        <v>368603</v>
      </c>
      <c r="L3" s="651">
        <v>100</v>
      </c>
      <c r="M3" s="652">
        <v>725.30059000000006</v>
      </c>
      <c r="N3" s="653">
        <v>0.20317051</v>
      </c>
      <c r="O3" s="652">
        <v>81157</v>
      </c>
      <c r="P3" s="648">
        <v>369338</v>
      </c>
      <c r="Q3" s="378">
        <v>353.59</v>
      </c>
    </row>
    <row r="4" spans="1:17" s="156" customFormat="1" ht="18" customHeight="1">
      <c r="A4" s="654" t="s">
        <v>557</v>
      </c>
      <c r="B4" s="655">
        <f>SUM(B5:B16)</f>
        <v>9930.5665499999996</v>
      </c>
      <c r="C4" s="655">
        <f>SUM(C5:C16)</f>
        <v>2505751.1766400002</v>
      </c>
      <c r="D4" s="655">
        <f>SUM(D5:D16)</f>
        <v>594628.82651000004</v>
      </c>
      <c r="E4" s="656">
        <f>D4/C4*100</f>
        <v>23.730561599789286</v>
      </c>
      <c r="F4" s="655">
        <f>SUM(F5:F16)</f>
        <v>3432839.8823017348</v>
      </c>
      <c r="G4" s="655">
        <f>SUM(G5:G16)</f>
        <v>696359.95545472996</v>
      </c>
      <c r="H4" s="656">
        <f>G4/F4*100</f>
        <v>20.285244268014544</v>
      </c>
      <c r="I4" s="655">
        <f>SUM(I5:I16)</f>
        <v>594628.74623000005</v>
      </c>
      <c r="J4" s="657">
        <f>I4/D4*100</f>
        <v>99.999986499140903</v>
      </c>
      <c r="K4" s="655">
        <f>SUM(K5:K16)</f>
        <v>696359.95545472996</v>
      </c>
      <c r="L4" s="658">
        <f>K4/G4*100</f>
        <v>100</v>
      </c>
      <c r="M4" s="655">
        <f>SUM(M5:M16)</f>
        <v>856.13544999999999</v>
      </c>
      <c r="N4" s="659">
        <f>M4/D4*100</f>
        <v>0.14397812750263664</v>
      </c>
      <c r="O4" s="655">
        <f>SUM(O5:O16)</f>
        <v>157756.633289644</v>
      </c>
      <c r="P4" s="655">
        <f>SUM(P5:P16)</f>
        <v>697361.09951442108</v>
      </c>
      <c r="Q4" s="655">
        <f>INDEX(Q5:Q16,COUNT(Q5:Q16))</f>
        <v>385.35</v>
      </c>
    </row>
    <row r="5" spans="1:17" s="150" customFormat="1" ht="18" customHeight="1">
      <c r="A5" s="300">
        <v>45017</v>
      </c>
      <c r="B5" s="379">
        <v>473.6</v>
      </c>
      <c r="C5" s="360">
        <v>97821</v>
      </c>
      <c r="D5" s="360">
        <v>20628.800000000003</v>
      </c>
      <c r="E5" s="380">
        <v>21.088314370125026</v>
      </c>
      <c r="F5" s="660">
        <v>194367</v>
      </c>
      <c r="G5" s="360">
        <v>23516</v>
      </c>
      <c r="H5" s="380">
        <v>12.098761621057072</v>
      </c>
      <c r="I5" s="360">
        <v>20628.800000000003</v>
      </c>
      <c r="J5" s="380">
        <v>100</v>
      </c>
      <c r="K5" s="360">
        <v>23516</v>
      </c>
      <c r="L5" s="366">
        <v>100</v>
      </c>
      <c r="M5" s="360">
        <v>52</v>
      </c>
      <c r="N5" s="372">
        <v>0.25207476925463429</v>
      </c>
      <c r="O5" s="360">
        <v>4530</v>
      </c>
      <c r="P5" s="360">
        <v>23564</v>
      </c>
      <c r="Q5" s="360">
        <v>356.24</v>
      </c>
    </row>
    <row r="6" spans="1:17" s="150" customFormat="1" ht="18" customHeight="1">
      <c r="A6" s="300">
        <v>45047</v>
      </c>
      <c r="B6" s="379">
        <v>687.2</v>
      </c>
      <c r="C6" s="360">
        <v>131874</v>
      </c>
      <c r="D6" s="360">
        <v>28614</v>
      </c>
      <c r="E6" s="380">
        <v>21.697984439692437</v>
      </c>
      <c r="F6" s="660">
        <v>238041</v>
      </c>
      <c r="G6" s="360">
        <v>39202</v>
      </c>
      <c r="H6" s="380">
        <v>16.468591545153984</v>
      </c>
      <c r="I6" s="360">
        <v>28614</v>
      </c>
      <c r="J6" s="380">
        <v>100</v>
      </c>
      <c r="K6" s="360">
        <v>39202</v>
      </c>
      <c r="L6" s="366">
        <v>100</v>
      </c>
      <c r="M6" s="360">
        <v>58.5</v>
      </c>
      <c r="N6" s="372">
        <v>0.20444537638918009</v>
      </c>
      <c r="O6" s="360">
        <v>8179.0000000000009</v>
      </c>
      <c r="P6" s="360">
        <v>39269</v>
      </c>
      <c r="Q6" s="360">
        <v>358.38</v>
      </c>
    </row>
    <row r="7" spans="1:17" s="150" customFormat="1" ht="18" customHeight="1">
      <c r="A7" s="300">
        <v>45078</v>
      </c>
      <c r="B7" s="379">
        <v>701.59999999999991</v>
      </c>
      <c r="C7" s="360">
        <v>158760</v>
      </c>
      <c r="D7" s="360">
        <v>38108.300000000003</v>
      </c>
      <c r="E7" s="380">
        <v>24.003716301335349</v>
      </c>
      <c r="F7" s="660">
        <v>235960</v>
      </c>
      <c r="G7" s="360">
        <v>53341.999999999993</v>
      </c>
      <c r="H7" s="380">
        <v>22.606373961688419</v>
      </c>
      <c r="I7" s="360">
        <v>38108.300000000003</v>
      </c>
      <c r="J7" s="380">
        <v>100</v>
      </c>
      <c r="K7" s="360">
        <v>53341.999999999993</v>
      </c>
      <c r="L7" s="366">
        <v>99.998125304637995</v>
      </c>
      <c r="M7" s="360">
        <v>55.5</v>
      </c>
      <c r="N7" s="372">
        <v>0.14563756452006518</v>
      </c>
      <c r="O7" s="360">
        <v>14702.000000000002</v>
      </c>
      <c r="P7" s="360">
        <v>53430.999999999993</v>
      </c>
      <c r="Q7" s="360">
        <v>360.44</v>
      </c>
    </row>
    <row r="8" spans="1:17" s="150" customFormat="1" ht="18" customHeight="1">
      <c r="A8" s="300">
        <v>45108</v>
      </c>
      <c r="B8" s="661">
        <v>779.9</v>
      </c>
      <c r="C8" s="360">
        <v>180685</v>
      </c>
      <c r="D8" s="662">
        <v>41298.100000000006</v>
      </c>
      <c r="E8" s="663">
        <v>22.856407560118441</v>
      </c>
      <c r="F8" s="664">
        <v>258914</v>
      </c>
      <c r="G8" s="662">
        <v>50665</v>
      </c>
      <c r="H8" s="663">
        <v>19.568273635261129</v>
      </c>
      <c r="I8" s="662">
        <v>41298.100000000006</v>
      </c>
      <c r="J8" s="663">
        <v>100</v>
      </c>
      <c r="K8" s="662">
        <v>50665</v>
      </c>
      <c r="L8" s="665">
        <v>100</v>
      </c>
      <c r="M8" s="662">
        <v>84.3</v>
      </c>
      <c r="N8" s="666">
        <v>0.20412561352701453</v>
      </c>
      <c r="O8" s="662">
        <v>9399</v>
      </c>
      <c r="P8" s="662">
        <v>50730</v>
      </c>
      <c r="Q8" s="662">
        <v>362.89</v>
      </c>
    </row>
    <row r="9" spans="1:17" s="150" customFormat="1" ht="18" customHeight="1">
      <c r="A9" s="300">
        <v>45139</v>
      </c>
      <c r="B9" s="379">
        <v>870.19999999999993</v>
      </c>
      <c r="C9" s="360">
        <v>224720.5</v>
      </c>
      <c r="D9" s="360">
        <v>54511</v>
      </c>
      <c r="E9" s="380">
        <v>24.257243998656111</v>
      </c>
      <c r="F9" s="364">
        <v>281571</v>
      </c>
      <c r="G9" s="360">
        <v>70383</v>
      </c>
      <c r="H9" s="380">
        <v>24.99653728544488</v>
      </c>
      <c r="I9" s="360">
        <v>54511</v>
      </c>
      <c r="J9" s="380">
        <v>100</v>
      </c>
      <c r="K9" s="360">
        <v>70383</v>
      </c>
      <c r="L9" s="366">
        <v>100</v>
      </c>
      <c r="M9" s="360">
        <v>70.900000000000006</v>
      </c>
      <c r="N9" s="372">
        <v>0.13006549136871456</v>
      </c>
      <c r="O9" s="360">
        <v>21601</v>
      </c>
      <c r="P9" s="360">
        <v>70517</v>
      </c>
      <c r="Q9" s="360">
        <v>365.24</v>
      </c>
    </row>
    <row r="10" spans="1:17" s="150" customFormat="1">
      <c r="A10" s="300">
        <v>45170</v>
      </c>
      <c r="B10" s="379">
        <v>807.90000000000009</v>
      </c>
      <c r="C10" s="360">
        <v>261426.10809000002</v>
      </c>
      <c r="D10" s="360">
        <v>58358.550279999996</v>
      </c>
      <c r="E10" s="380">
        <v>22.323153072343164</v>
      </c>
      <c r="F10" s="364">
        <v>307031</v>
      </c>
      <c r="G10" s="360">
        <v>71458</v>
      </c>
      <c r="H10" s="380">
        <v>23.273871368037756</v>
      </c>
      <c r="I10" s="360">
        <v>58358.5</v>
      </c>
      <c r="J10" s="380">
        <v>99.99991384295916</v>
      </c>
      <c r="K10" s="360">
        <v>71458</v>
      </c>
      <c r="L10" s="366">
        <v>100</v>
      </c>
      <c r="M10" s="360">
        <v>47.800000000000004</v>
      </c>
      <c r="N10" s="372">
        <v>8.1907519898558045E-2</v>
      </c>
      <c r="O10" s="360">
        <v>24688</v>
      </c>
      <c r="P10" s="360">
        <v>71515</v>
      </c>
      <c r="Q10" s="360">
        <v>367.72</v>
      </c>
    </row>
    <row r="11" spans="1:17" s="150" customFormat="1" ht="13.5" customHeight="1">
      <c r="A11" s="300">
        <v>45200</v>
      </c>
      <c r="B11" s="379">
        <v>742</v>
      </c>
      <c r="C11" s="360">
        <v>177832.53343000001</v>
      </c>
      <c r="D11" s="360">
        <v>45998.729999999996</v>
      </c>
      <c r="E11" s="380">
        <v>25.866318784749481</v>
      </c>
      <c r="F11" s="364">
        <v>231700</v>
      </c>
      <c r="G11" s="360">
        <v>49416</v>
      </c>
      <c r="H11" s="380">
        <v>21.327578765645232</v>
      </c>
      <c r="I11" s="360">
        <v>45998.7</v>
      </c>
      <c r="J11" s="380">
        <v>99.99993478080809</v>
      </c>
      <c r="K11" s="360">
        <v>49416</v>
      </c>
      <c r="L11" s="366">
        <v>100</v>
      </c>
      <c r="M11" s="360">
        <v>59.2</v>
      </c>
      <c r="N11" s="372">
        <v>0.12869928932774188</v>
      </c>
      <c r="O11" s="360">
        <v>11488</v>
      </c>
      <c r="P11" s="360">
        <v>49490</v>
      </c>
      <c r="Q11" s="360">
        <v>370.47</v>
      </c>
    </row>
    <row r="12" spans="1:17" s="150" customFormat="1">
      <c r="A12" s="300">
        <v>45231</v>
      </c>
      <c r="B12" s="301">
        <v>728.95543999999984</v>
      </c>
      <c r="C12" s="301">
        <v>209466.87139000001</v>
      </c>
      <c r="D12" s="301">
        <v>49364.816059999997</v>
      </c>
      <c r="E12" s="667">
        <v>23.566884697527726</v>
      </c>
      <c r="F12" s="364">
        <v>238914.19042471892</v>
      </c>
      <c r="G12" s="360">
        <v>48460.189254761004</v>
      </c>
      <c r="H12" s="574">
        <v>20.283512322400394</v>
      </c>
      <c r="I12" s="303">
        <v>49364.816059999997</v>
      </c>
      <c r="J12" s="575">
        <v>100</v>
      </c>
      <c r="K12" s="360">
        <v>48460.189254761004</v>
      </c>
      <c r="L12" s="366">
        <v>100</v>
      </c>
      <c r="M12" s="360">
        <v>76.300520000000006</v>
      </c>
      <c r="N12" s="372">
        <v>0.15456457876245555</v>
      </c>
      <c r="O12" s="360">
        <v>9273.6328063030014</v>
      </c>
      <c r="P12" s="360">
        <v>48510.996503736998</v>
      </c>
      <c r="Q12" s="360">
        <v>373.07</v>
      </c>
    </row>
    <row r="13" spans="1:17" s="150" customFormat="1">
      <c r="A13" s="300">
        <v>45261</v>
      </c>
      <c r="B13" s="301">
        <v>973.3</v>
      </c>
      <c r="C13" s="301">
        <v>263525.90000000002</v>
      </c>
      <c r="D13" s="301">
        <v>63336.7</v>
      </c>
      <c r="E13" s="667">
        <v>24.034335903985145</v>
      </c>
      <c r="F13" s="364">
        <v>352683</v>
      </c>
      <c r="G13" s="360">
        <v>73310</v>
      </c>
      <c r="H13" s="574">
        <v>20.786371897709842</v>
      </c>
      <c r="I13" s="303">
        <v>63336.7</v>
      </c>
      <c r="J13" s="668">
        <v>100</v>
      </c>
      <c r="K13" s="360">
        <v>73310</v>
      </c>
      <c r="L13" s="366">
        <v>100</v>
      </c>
      <c r="M13" s="360">
        <v>67.5</v>
      </c>
      <c r="N13" s="372">
        <v>0.1065732821571064</v>
      </c>
      <c r="O13" s="360">
        <v>14612</v>
      </c>
      <c r="P13" s="360">
        <v>73378</v>
      </c>
      <c r="Q13" s="360">
        <v>375.58</v>
      </c>
    </row>
    <row r="14" spans="1:17" s="150" customFormat="1">
      <c r="A14" s="300">
        <v>45292</v>
      </c>
      <c r="B14" s="301">
        <v>1175.3671200000001</v>
      </c>
      <c r="C14" s="301">
        <v>342766.04338000005</v>
      </c>
      <c r="D14" s="301">
        <v>79927.029020000002</v>
      </c>
      <c r="E14" s="748">
        <v>23.318245947539985</v>
      </c>
      <c r="F14" s="364">
        <v>410670.09579137905</v>
      </c>
      <c r="G14" s="360">
        <v>82311.049006575005</v>
      </c>
      <c r="H14" s="574">
        <v>20.043107557651123</v>
      </c>
      <c r="I14" s="303">
        <v>79927.029020000002</v>
      </c>
      <c r="J14" s="668">
        <v>100</v>
      </c>
      <c r="K14" s="360">
        <v>82311.049006575005</v>
      </c>
      <c r="L14" s="366">
        <v>100</v>
      </c>
      <c r="M14" s="360">
        <v>150.41965999999999</v>
      </c>
      <c r="N14" s="372">
        <v>0.18819623579698019</v>
      </c>
      <c r="O14" s="360">
        <v>13203.358431433</v>
      </c>
      <c r="P14" s="360">
        <v>82475.832180679005</v>
      </c>
      <c r="Q14" s="360">
        <v>378.31</v>
      </c>
    </row>
    <row r="15" spans="1:17" s="150" customFormat="1">
      <c r="A15" s="300">
        <v>45323</v>
      </c>
      <c r="B15" s="1099">
        <v>1178.94399</v>
      </c>
      <c r="C15" s="1096">
        <v>299543.82244000002</v>
      </c>
      <c r="D15" s="1096">
        <v>70878.214490000013</v>
      </c>
      <c r="E15" s="1100">
        <v>23.662051820213133</v>
      </c>
      <c r="F15" s="1101">
        <v>406410.32216520206</v>
      </c>
      <c r="G15" s="1096">
        <v>82098.496944689992</v>
      </c>
      <c r="H15" s="1100">
        <v>20.200888724306985</v>
      </c>
      <c r="I15" s="1096">
        <v>70878.214490000013</v>
      </c>
      <c r="J15" s="1100">
        <v>100</v>
      </c>
      <c r="K15" s="1096">
        <v>82098.496944689992</v>
      </c>
      <c r="L15" s="1097">
        <v>100</v>
      </c>
      <c r="M15" s="1096">
        <v>75.191669999999988</v>
      </c>
      <c r="N15" s="1098">
        <v>0.10608572823262716</v>
      </c>
      <c r="O15" s="1096">
        <v>14917.426131758995</v>
      </c>
      <c r="P15" s="1096">
        <v>82172.263629260997</v>
      </c>
      <c r="Q15" s="1096">
        <v>381.61</v>
      </c>
    </row>
    <row r="16" spans="1:17" s="150" customFormat="1">
      <c r="A16" s="300">
        <v>45352</v>
      </c>
      <c r="B16" s="1105">
        <v>811.59999999999991</v>
      </c>
      <c r="C16" s="1187">
        <v>157329.39791000006</v>
      </c>
      <c r="D16" s="1187">
        <v>43604.586660000001</v>
      </c>
      <c r="E16" s="1106">
        <v>27.715472911771972</v>
      </c>
      <c r="F16" s="1259">
        <v>276578.27392043499</v>
      </c>
      <c r="G16" s="1187">
        <v>52198.220248704005</v>
      </c>
      <c r="H16" s="1106">
        <v>18.872856319770147</v>
      </c>
      <c r="I16" s="1187">
        <v>43604.586660000001</v>
      </c>
      <c r="J16" s="1106">
        <v>100</v>
      </c>
      <c r="K16" s="1187">
        <v>52198.220248704005</v>
      </c>
      <c r="L16" s="1131">
        <v>100</v>
      </c>
      <c r="M16" s="1187">
        <v>58.523600000000002</v>
      </c>
      <c r="N16" s="1104">
        <v>0.13421432120508031</v>
      </c>
      <c r="O16" s="1187">
        <v>11163.215920149001</v>
      </c>
      <c r="P16" s="1187">
        <v>52308.007200743996</v>
      </c>
      <c r="Q16" s="1187">
        <v>385.35</v>
      </c>
    </row>
    <row r="17" spans="1:4" s="150" customFormat="1">
      <c r="A17" s="1489" t="s">
        <v>287</v>
      </c>
      <c r="B17" s="1489"/>
      <c r="C17" s="1489"/>
      <c r="D17" s="1489"/>
    </row>
    <row r="18" spans="1:4" s="150" customFormat="1"/>
  </sheetData>
  <mergeCells count="1">
    <mergeCell ref="A17:D17"/>
  </mergeCells>
  <printOptions horizontalCentered="1"/>
  <pageMargins left="0.78431372549019618" right="0.78431372549019618" top="0.98039215686274517" bottom="0.98039215686274517" header="0.50980392156862753" footer="0.50980392156862753"/>
  <pageSetup paperSize="9" scale="10" fitToWidth="0"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Normal="100" workbookViewId="0"/>
  </sheetViews>
  <sheetFormatPr defaultColWidth="9.140625" defaultRowHeight="15"/>
  <cols>
    <col min="1" max="1" width="14.42578125" style="149" customWidth="1"/>
    <col min="2" max="2" width="13.42578125" style="149" bestFit="1" customWidth="1"/>
    <col min="3" max="3" width="10.5703125" style="149" bestFit="1" customWidth="1"/>
    <col min="4" max="4" width="9.7109375" style="149" bestFit="1" customWidth="1"/>
    <col min="5" max="5" width="16.28515625" style="149" bestFit="1" customWidth="1"/>
    <col min="6" max="6" width="11.7109375" style="149" bestFit="1" customWidth="1"/>
    <col min="7" max="7" width="11.42578125" style="149" bestFit="1" customWidth="1"/>
    <col min="8" max="8" width="14.140625" style="149" bestFit="1" customWidth="1"/>
    <col min="9" max="9" width="13.140625" style="149" bestFit="1" customWidth="1"/>
    <col min="10" max="10" width="17.28515625" style="149" bestFit="1" customWidth="1"/>
    <col min="11" max="11" width="13.140625" style="149" bestFit="1" customWidth="1"/>
    <col min="12" max="12" width="17.85546875" style="149" customWidth="1"/>
    <col min="13" max="13" width="12.85546875" style="149" bestFit="1" customWidth="1"/>
    <col min="14" max="14" width="14.42578125" style="149" bestFit="1" customWidth="1"/>
    <col min="15" max="15" width="13.5703125" style="149" bestFit="1" customWidth="1"/>
    <col min="16" max="17" width="14.5703125" style="149" bestFit="1" customWidth="1"/>
    <col min="18" max="16384" width="9.140625" style="149"/>
  </cols>
  <sheetData>
    <row r="1" spans="1:17" ht="18" customHeight="1">
      <c r="A1" s="241" t="s">
        <v>535</v>
      </c>
      <c r="B1" s="241"/>
      <c r="C1" s="241"/>
      <c r="D1" s="241"/>
      <c r="E1" s="241"/>
      <c r="F1" s="241"/>
      <c r="G1" s="241"/>
      <c r="H1" s="241"/>
      <c r="I1" s="241"/>
    </row>
    <row r="2" spans="1:17" s="150" customFormat="1" ht="93" customHeight="1">
      <c r="A2" s="645" t="s">
        <v>519</v>
      </c>
      <c r="B2" s="645" t="s">
        <v>520</v>
      </c>
      <c r="C2" s="645" t="s">
        <v>521</v>
      </c>
      <c r="D2" s="645" t="s">
        <v>522</v>
      </c>
      <c r="E2" s="645" t="s">
        <v>523</v>
      </c>
      <c r="F2" s="645" t="s">
        <v>298</v>
      </c>
      <c r="G2" s="645" t="s">
        <v>536</v>
      </c>
      <c r="H2" s="645" t="s">
        <v>525</v>
      </c>
      <c r="I2" s="645" t="s">
        <v>526</v>
      </c>
      <c r="J2" s="645" t="s">
        <v>527</v>
      </c>
      <c r="K2" s="645" t="s">
        <v>528</v>
      </c>
      <c r="L2" s="645" t="s">
        <v>529</v>
      </c>
      <c r="M2" s="645" t="s">
        <v>530</v>
      </c>
      <c r="N2" s="645" t="s">
        <v>531</v>
      </c>
      <c r="O2" s="645" t="s">
        <v>532</v>
      </c>
      <c r="P2" s="645" t="s">
        <v>1181</v>
      </c>
      <c r="Q2" s="645" t="s">
        <v>534</v>
      </c>
    </row>
    <row r="3" spans="1:17" s="156" customFormat="1" ht="18" customHeight="1">
      <c r="A3" s="646" t="s">
        <v>72</v>
      </c>
      <c r="B3" s="647">
        <v>56484.197169999999</v>
      </c>
      <c r="C3" s="648">
        <v>8095413.7549999999</v>
      </c>
      <c r="D3" s="648">
        <v>1573802.487</v>
      </c>
      <c r="E3" s="649">
        <v>19.440667699999999</v>
      </c>
      <c r="F3" s="648">
        <v>14552993.51</v>
      </c>
      <c r="G3" s="648">
        <v>3517907.9870000002</v>
      </c>
      <c r="H3" s="650">
        <v>24.173088409999998</v>
      </c>
      <c r="I3" s="648">
        <v>1571775.87</v>
      </c>
      <c r="J3" s="649">
        <v>100</v>
      </c>
      <c r="K3" s="648">
        <v>3516186.17</v>
      </c>
      <c r="L3" s="651">
        <v>100</v>
      </c>
      <c r="M3" s="652">
        <v>2026.6168</v>
      </c>
      <c r="N3" s="653">
        <v>0.12893802700000001</v>
      </c>
      <c r="O3" s="652">
        <v>933889.77630000003</v>
      </c>
      <c r="P3" s="648">
        <v>3517907.9870000002</v>
      </c>
      <c r="Q3" s="378">
        <v>651.38</v>
      </c>
    </row>
    <row r="4" spans="1:17" s="156" customFormat="1" ht="18" customHeight="1">
      <c r="A4" s="654" t="s">
        <v>557</v>
      </c>
      <c r="B4" s="655">
        <f>SUM(B5:B16)</f>
        <v>69487.82673999999</v>
      </c>
      <c r="C4" s="655">
        <f>SUM(C5:C16)</f>
        <v>11268719.193800002</v>
      </c>
      <c r="D4" s="655">
        <f>SUM(D5:D16)</f>
        <v>2344344.1848999998</v>
      </c>
      <c r="E4" s="656">
        <f>D4/C4*100</f>
        <v>20.803998614055867</v>
      </c>
      <c r="F4" s="655">
        <f>SUM(F5:F16)</f>
        <v>21748414.387699999</v>
      </c>
      <c r="G4" s="655">
        <f>SUM(G5:G16)</f>
        <v>5504035.4572999999</v>
      </c>
      <c r="H4" s="656">
        <f>G4/F4*100</f>
        <v>25.30775512725587</v>
      </c>
      <c r="I4" s="655">
        <f>SUM(I5:I16)</f>
        <v>2341440.7551000002</v>
      </c>
      <c r="J4" s="657">
        <f>I4/D4*100</f>
        <v>99.876151726410285</v>
      </c>
      <c r="K4" s="655">
        <f>SUM(K5:K16)</f>
        <v>5498635.5640999991</v>
      </c>
      <c r="L4" s="658">
        <f>K4/G4*100</f>
        <v>99.901892107311212</v>
      </c>
      <c r="M4" s="655">
        <f>SUM(M5:M16)</f>
        <v>2903.4311500000003</v>
      </c>
      <c r="N4" s="659">
        <f>M4/D4*100</f>
        <v>0.12384833117513626</v>
      </c>
      <c r="O4" s="655">
        <f>SUM(O5:O16)</f>
        <v>1303158.07</v>
      </c>
      <c r="P4" s="655">
        <f>SUM(P5:P16)</f>
        <v>5504035.4572999999</v>
      </c>
      <c r="Q4" s="655">
        <f>INDEX(Q5:Q16,COUNT(Q5:Q16))</f>
        <v>765.52</v>
      </c>
    </row>
    <row r="5" spans="1:17" s="150" customFormat="1" ht="18" customHeight="1">
      <c r="A5" s="300">
        <v>45017</v>
      </c>
      <c r="B5" s="379">
        <v>2752.3190300000001</v>
      </c>
      <c r="C5" s="360">
        <v>398353.23670000001</v>
      </c>
      <c r="D5" s="360">
        <v>100338.182</v>
      </c>
      <c r="E5" s="380">
        <v>25.188243190000001</v>
      </c>
      <c r="F5" s="660">
        <v>934243.92969999998</v>
      </c>
      <c r="G5" s="360">
        <v>235870.73360000001</v>
      </c>
      <c r="H5" s="380">
        <v>25.24723213</v>
      </c>
      <c r="I5" s="360">
        <v>100142.1819</v>
      </c>
      <c r="J5" s="380">
        <v>100</v>
      </c>
      <c r="K5" s="360">
        <v>235496.72990000001</v>
      </c>
      <c r="L5" s="366">
        <v>100</v>
      </c>
      <c r="M5" s="360">
        <v>196.00014999999999</v>
      </c>
      <c r="N5" s="372">
        <v>0.19572186899999999</v>
      </c>
      <c r="O5" s="360">
        <v>45757.97</v>
      </c>
      <c r="P5" s="360">
        <v>235870.73360000001</v>
      </c>
      <c r="Q5" s="360">
        <v>668.12</v>
      </c>
    </row>
    <row r="6" spans="1:17" s="150" customFormat="1" ht="18" customHeight="1">
      <c r="A6" s="300">
        <v>45047</v>
      </c>
      <c r="B6" s="379">
        <v>4091.85302</v>
      </c>
      <c r="C6" s="360">
        <v>607287.6324</v>
      </c>
      <c r="D6" s="360">
        <v>143454.4595</v>
      </c>
      <c r="E6" s="380">
        <v>23.622160539999999</v>
      </c>
      <c r="F6" s="660">
        <v>1341590.659</v>
      </c>
      <c r="G6" s="360">
        <v>334389.23149999999</v>
      </c>
      <c r="H6" s="380">
        <v>24.92483301</v>
      </c>
      <c r="I6" s="360">
        <v>143250.36660000001</v>
      </c>
      <c r="J6" s="380">
        <v>100</v>
      </c>
      <c r="K6" s="360">
        <v>334063.64079999999</v>
      </c>
      <c r="L6" s="366">
        <v>100</v>
      </c>
      <c r="M6" s="360">
        <v>204.09282999999999</v>
      </c>
      <c r="N6" s="372">
        <v>0.142472815</v>
      </c>
      <c r="O6" s="360">
        <v>68633.509999999995</v>
      </c>
      <c r="P6" s="360">
        <v>334389.23149999999</v>
      </c>
      <c r="Q6" s="360">
        <v>680.13</v>
      </c>
    </row>
    <row r="7" spans="1:17" s="150" customFormat="1" ht="18" customHeight="1">
      <c r="A7" s="300">
        <v>45078</v>
      </c>
      <c r="B7" s="379">
        <v>4212.66651</v>
      </c>
      <c r="C7" s="360">
        <v>685707.55</v>
      </c>
      <c r="D7" s="360">
        <v>167492.5</v>
      </c>
      <c r="E7" s="380">
        <v>24.426229200000002</v>
      </c>
      <c r="F7" s="660">
        <v>1492489.8289999999</v>
      </c>
      <c r="G7" s="360">
        <v>421886.02720000001</v>
      </c>
      <c r="H7" s="380">
        <v>28.26726313</v>
      </c>
      <c r="I7" s="360">
        <v>167289.291</v>
      </c>
      <c r="J7" s="380">
        <v>100</v>
      </c>
      <c r="K7" s="360">
        <v>421498.57689999999</v>
      </c>
      <c r="L7" s="366">
        <v>100</v>
      </c>
      <c r="M7" s="360">
        <v>203.20792</v>
      </c>
      <c r="N7" s="372">
        <v>0.121470967</v>
      </c>
      <c r="O7" s="360">
        <v>109120.53</v>
      </c>
      <c r="P7" s="360">
        <v>421886.02720000001</v>
      </c>
      <c r="Q7" s="360">
        <v>687.38</v>
      </c>
    </row>
    <row r="8" spans="1:17" s="150" customFormat="1" ht="18" customHeight="1">
      <c r="A8" s="300">
        <v>45108</v>
      </c>
      <c r="B8" s="661">
        <v>4703.9363999999996</v>
      </c>
      <c r="C8" s="360">
        <v>727047.98809999996</v>
      </c>
      <c r="D8" s="662">
        <v>174619.5405</v>
      </c>
      <c r="E8" s="663">
        <v>24.01760866</v>
      </c>
      <c r="F8" s="664">
        <v>1649007.648</v>
      </c>
      <c r="G8" s="662">
        <v>422069.00929999998</v>
      </c>
      <c r="H8" s="663">
        <v>25.59533364</v>
      </c>
      <c r="I8" s="662">
        <v>174388.15489999999</v>
      </c>
      <c r="J8" s="663">
        <v>100</v>
      </c>
      <c r="K8" s="662">
        <v>421648.55560000002</v>
      </c>
      <c r="L8" s="665">
        <v>100</v>
      </c>
      <c r="M8" s="662">
        <v>231.38571999999999</v>
      </c>
      <c r="N8" s="666">
        <v>0.13268431</v>
      </c>
      <c r="O8" s="662">
        <v>95491.62</v>
      </c>
      <c r="P8" s="662">
        <v>422069.00929999998</v>
      </c>
      <c r="Q8" s="662">
        <v>689.22</v>
      </c>
    </row>
    <row r="9" spans="1:17" s="150" customFormat="1">
      <c r="A9" s="300">
        <v>45139</v>
      </c>
      <c r="B9" s="379">
        <v>5506.7504499999995</v>
      </c>
      <c r="C9" s="360">
        <v>963913.15390000003</v>
      </c>
      <c r="D9" s="360">
        <v>211251.53320000001</v>
      </c>
      <c r="E9" s="380">
        <v>21.916033859999999</v>
      </c>
      <c r="F9" s="364">
        <v>1753080.68</v>
      </c>
      <c r="G9" s="360">
        <v>458802.46600000001</v>
      </c>
      <c r="H9" s="380">
        <v>26.171212270000002</v>
      </c>
      <c r="I9" s="360">
        <v>211081.77489999999</v>
      </c>
      <c r="J9" s="380">
        <v>100</v>
      </c>
      <c r="K9" s="360">
        <v>458508.35979999998</v>
      </c>
      <c r="L9" s="366">
        <v>100</v>
      </c>
      <c r="M9" s="360">
        <v>169.75837000000001</v>
      </c>
      <c r="N9" s="372">
        <v>8.0423035000000004E-2</v>
      </c>
      <c r="O9" s="360">
        <v>115475.17</v>
      </c>
      <c r="P9" s="360">
        <v>458802.46600000001</v>
      </c>
      <c r="Q9" s="360">
        <v>699.8</v>
      </c>
    </row>
    <row r="10" spans="1:17" s="150" customFormat="1" ht="18.75" customHeight="1">
      <c r="A10" s="300">
        <v>45170</v>
      </c>
      <c r="B10" s="379">
        <v>5266.1241</v>
      </c>
      <c r="C10" s="360">
        <v>1125527.5120000001</v>
      </c>
      <c r="D10" s="360">
        <v>230261.49290000001</v>
      </c>
      <c r="E10" s="380">
        <v>20.458095459999999</v>
      </c>
      <c r="F10" s="364">
        <v>1790045.723</v>
      </c>
      <c r="G10" s="360">
        <v>468711.3284</v>
      </c>
      <c r="H10" s="380">
        <v>26.184321570000002</v>
      </c>
      <c r="I10" s="360">
        <v>229940.5301</v>
      </c>
      <c r="J10" s="380">
        <v>100</v>
      </c>
      <c r="K10" s="360">
        <v>468365.88020000001</v>
      </c>
      <c r="L10" s="366">
        <v>100</v>
      </c>
      <c r="M10" s="360">
        <v>320.96413999999999</v>
      </c>
      <c r="N10" s="372">
        <v>0.139585718</v>
      </c>
      <c r="O10" s="360">
        <v>107622.88</v>
      </c>
      <c r="P10" s="360">
        <v>468711.3284</v>
      </c>
      <c r="Q10" s="360">
        <v>712.99</v>
      </c>
    </row>
    <row r="11" spans="1:17" s="150" customFormat="1" ht="18" customHeight="1">
      <c r="A11" s="300">
        <v>45200</v>
      </c>
      <c r="B11" s="379">
        <v>5288.2894299999998</v>
      </c>
      <c r="C11" s="360">
        <v>820191.75589999999</v>
      </c>
      <c r="D11" s="360">
        <v>172875.98300000001</v>
      </c>
      <c r="E11" s="380">
        <v>21.077508009999999</v>
      </c>
      <c r="F11" s="364">
        <v>1563485.388</v>
      </c>
      <c r="G11" s="360">
        <v>403106.9522</v>
      </c>
      <c r="H11" s="380">
        <v>25.7825852</v>
      </c>
      <c r="I11" s="360">
        <v>172702.00870000001</v>
      </c>
      <c r="J11" s="380">
        <v>100</v>
      </c>
      <c r="K11" s="360">
        <v>402766.24160000001</v>
      </c>
      <c r="L11" s="366">
        <v>100</v>
      </c>
      <c r="M11" s="360">
        <v>173.97422</v>
      </c>
      <c r="N11" s="372">
        <v>0.100736651</v>
      </c>
      <c r="O11" s="360">
        <v>88713.33</v>
      </c>
      <c r="P11" s="360">
        <v>403106.9522</v>
      </c>
      <c r="Q11" s="360">
        <v>720.03</v>
      </c>
    </row>
    <row r="12" spans="1:17" s="150" customFormat="1">
      <c r="A12" s="300">
        <v>45231</v>
      </c>
      <c r="B12" s="301">
        <v>4623.82672</v>
      </c>
      <c r="C12" s="301">
        <v>800228.62179999996</v>
      </c>
      <c r="D12" s="301">
        <v>179633.6324</v>
      </c>
      <c r="E12" s="380">
        <v>22.447788989999999</v>
      </c>
      <c r="F12" s="379">
        <v>1480889.4890000001</v>
      </c>
      <c r="G12" s="379">
        <v>372603.24599999998</v>
      </c>
      <c r="H12" s="380">
        <v>25.160773219999999</v>
      </c>
      <c r="I12" s="379">
        <v>179218.52050000001</v>
      </c>
      <c r="J12" s="380">
        <v>100</v>
      </c>
      <c r="K12" s="379">
        <v>372425.77220000001</v>
      </c>
      <c r="L12" s="380">
        <v>100</v>
      </c>
      <c r="M12" s="379">
        <v>415.11201</v>
      </c>
      <c r="N12" s="372">
        <v>0.23162338900000001</v>
      </c>
      <c r="O12" s="379">
        <v>71039.509999999995</v>
      </c>
      <c r="P12" s="379">
        <v>372603.24599999998</v>
      </c>
      <c r="Q12" s="379">
        <v>732.34</v>
      </c>
    </row>
    <row r="13" spans="1:17" s="150" customFormat="1">
      <c r="A13" s="300">
        <v>45261</v>
      </c>
      <c r="B13" s="301">
        <v>7203.5919999999996</v>
      </c>
      <c r="C13" s="301">
        <v>1234198.2930000001</v>
      </c>
      <c r="D13" s="301">
        <v>254241.95939999999</v>
      </c>
      <c r="E13" s="380">
        <v>20.59976593</v>
      </c>
      <c r="F13" s="379">
        <v>2373878.4739999999</v>
      </c>
      <c r="G13" s="379">
        <v>602710.75020000001</v>
      </c>
      <c r="H13" s="380">
        <v>25.389284109999998</v>
      </c>
      <c r="I13" s="379">
        <v>254012.80160000001</v>
      </c>
      <c r="J13" s="380">
        <v>100</v>
      </c>
      <c r="K13" s="379">
        <v>602235.65229999996</v>
      </c>
      <c r="L13" s="380">
        <v>100</v>
      </c>
      <c r="M13" s="379">
        <v>229.15806000000001</v>
      </c>
      <c r="N13" s="372">
        <v>9.0215162000000002E-2</v>
      </c>
      <c r="O13" s="379">
        <v>153618.69</v>
      </c>
      <c r="P13" s="379">
        <v>602710.75020000001</v>
      </c>
      <c r="Q13" s="379">
        <v>742.39</v>
      </c>
    </row>
    <row r="14" spans="1:17" s="150" customFormat="1">
      <c r="A14" s="300">
        <v>45292</v>
      </c>
      <c r="B14" s="301">
        <v>9242.9508100000003</v>
      </c>
      <c r="C14" s="301">
        <v>1648961.7660000001</v>
      </c>
      <c r="D14" s="301">
        <v>279719.47899999999</v>
      </c>
      <c r="E14" s="380">
        <v>16.963369610000001</v>
      </c>
      <c r="F14" s="379">
        <v>2681501.89</v>
      </c>
      <c r="G14" s="379">
        <v>629126.95799999998</v>
      </c>
      <c r="H14" s="380">
        <v>23.46173838</v>
      </c>
      <c r="I14" s="379">
        <v>279286.1544</v>
      </c>
      <c r="J14" s="380">
        <v>100</v>
      </c>
      <c r="K14" s="379">
        <v>627532.8763</v>
      </c>
      <c r="L14" s="380">
        <v>100</v>
      </c>
      <c r="M14" s="379">
        <v>433.32465000000002</v>
      </c>
      <c r="N14" s="372">
        <v>0.15515436199999999</v>
      </c>
      <c r="O14" s="379">
        <v>140332.07</v>
      </c>
      <c r="P14" s="379">
        <v>629126.95799999998</v>
      </c>
      <c r="Q14" s="379">
        <v>749.7</v>
      </c>
    </row>
    <row r="15" spans="1:17" s="150" customFormat="1">
      <c r="A15" s="300">
        <v>45323</v>
      </c>
      <c r="B15" s="1105">
        <v>9791.7671499999997</v>
      </c>
      <c r="C15" s="1102">
        <v>1426802.9010000001</v>
      </c>
      <c r="D15" s="1102">
        <v>257296.5937</v>
      </c>
      <c r="E15" s="1106">
        <v>18.033085969999998</v>
      </c>
      <c r="F15" s="1107">
        <v>2645388.764</v>
      </c>
      <c r="G15" s="1102">
        <v>610557.87100000004</v>
      </c>
      <c r="H15" s="1106">
        <v>23.080081060000001</v>
      </c>
      <c r="I15" s="1102">
        <v>257104.23730000001</v>
      </c>
      <c r="J15" s="1106">
        <v>100</v>
      </c>
      <c r="K15" s="1102">
        <v>610215.22660000005</v>
      </c>
      <c r="L15" s="1103">
        <v>100</v>
      </c>
      <c r="M15" s="1102">
        <v>192.35679999999999</v>
      </c>
      <c r="N15" s="1104">
        <v>7.4816658999999994E-2</v>
      </c>
      <c r="O15" s="1102">
        <v>130784.23</v>
      </c>
      <c r="P15" s="1102">
        <v>610557.87100000004</v>
      </c>
      <c r="Q15" s="1102">
        <v>756.4</v>
      </c>
    </row>
    <row r="16" spans="1:17" s="150" customFormat="1">
      <c r="A16" s="300">
        <v>45352</v>
      </c>
      <c r="B16" s="1105">
        <v>6803.7511199999999</v>
      </c>
      <c r="C16" s="1187">
        <v>830498.78300000005</v>
      </c>
      <c r="D16" s="1187">
        <v>173158.82930000001</v>
      </c>
      <c r="E16" s="1106">
        <v>20.849979900000001</v>
      </c>
      <c r="F16" s="1259">
        <v>2042811.9140000001</v>
      </c>
      <c r="G16" s="1187">
        <v>544200.88390000002</v>
      </c>
      <c r="H16" s="1106">
        <v>26.639793910000002</v>
      </c>
      <c r="I16" s="1187">
        <v>173024.73319999999</v>
      </c>
      <c r="J16" s="1106">
        <v>100</v>
      </c>
      <c r="K16" s="1187">
        <v>543878.05189999996</v>
      </c>
      <c r="L16" s="1131">
        <v>100</v>
      </c>
      <c r="M16" s="1187">
        <v>134.09628000000001</v>
      </c>
      <c r="N16" s="1104">
        <v>7.7501220999999995E-2</v>
      </c>
      <c r="O16" s="1187">
        <v>176568.56</v>
      </c>
      <c r="P16" s="1187">
        <v>544200.88390000002</v>
      </c>
      <c r="Q16" s="1187">
        <v>765.52</v>
      </c>
    </row>
    <row r="17" spans="1:7" s="150" customFormat="1">
      <c r="A17" s="1459" t="s">
        <v>537</v>
      </c>
      <c r="B17" s="1459"/>
      <c r="C17" s="1459"/>
      <c r="D17" s="1459"/>
      <c r="E17" s="1459"/>
      <c r="F17" s="1459"/>
      <c r="G17" s="1459"/>
    </row>
    <row r="18" spans="1:7" s="150" customFormat="1">
      <c r="A18" s="1459" t="s">
        <v>295</v>
      </c>
      <c r="B18" s="1459"/>
      <c r="C18" s="1459"/>
      <c r="D18" s="1459"/>
      <c r="E18" s="1459"/>
      <c r="F18" s="1459"/>
      <c r="G18" s="1459"/>
    </row>
  </sheetData>
  <mergeCells count="2">
    <mergeCell ref="A18:G18"/>
    <mergeCell ref="A17:G17"/>
  </mergeCells>
  <printOptions horizontalCentered="1"/>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Normal="100" workbookViewId="0"/>
  </sheetViews>
  <sheetFormatPr defaultColWidth="9.140625" defaultRowHeight="15"/>
  <cols>
    <col min="1" max="1" width="14.42578125" style="149" customWidth="1"/>
    <col min="2" max="2" width="13.42578125" style="149" bestFit="1" customWidth="1"/>
    <col min="3" max="3" width="9.140625" style="149" bestFit="1" customWidth="1"/>
    <col min="4" max="4" width="9.7109375" style="149" bestFit="1" customWidth="1"/>
    <col min="5" max="5" width="16.28515625" style="149" bestFit="1" customWidth="1"/>
    <col min="6" max="6" width="11.7109375" style="149" bestFit="1" customWidth="1"/>
    <col min="7" max="7" width="11.42578125" style="149" bestFit="1" customWidth="1"/>
    <col min="8" max="8" width="14.140625" style="149" bestFit="1" customWidth="1"/>
    <col min="9" max="9" width="13.140625" style="149" bestFit="1" customWidth="1"/>
    <col min="10" max="10" width="17.28515625" style="149" bestFit="1" customWidth="1"/>
    <col min="11" max="11" width="13.140625" style="149" bestFit="1" customWidth="1"/>
    <col min="12" max="12" width="17.85546875" style="149" customWidth="1"/>
    <col min="13" max="13" width="12.85546875" style="149" bestFit="1" customWidth="1"/>
    <col min="14" max="14" width="14.42578125" style="149" bestFit="1" customWidth="1"/>
    <col min="15" max="15" width="13.5703125" style="149" bestFit="1" customWidth="1"/>
    <col min="16" max="17" width="14.5703125" style="149" bestFit="1" customWidth="1"/>
    <col min="18" max="16384" width="9.140625" style="149"/>
  </cols>
  <sheetData>
    <row r="1" spans="1:15" ht="14.25" customHeight="1">
      <c r="A1" s="241" t="s">
        <v>538</v>
      </c>
      <c r="B1" s="241"/>
      <c r="C1" s="241"/>
    </row>
    <row r="2" spans="1:15" s="150" customFormat="1" ht="71.25" customHeight="1">
      <c r="A2" s="645" t="s">
        <v>519</v>
      </c>
      <c r="B2" s="645" t="s">
        <v>520</v>
      </c>
      <c r="C2" s="645" t="s">
        <v>274</v>
      </c>
      <c r="D2" s="645" t="s">
        <v>522</v>
      </c>
      <c r="E2" s="645" t="s">
        <v>523</v>
      </c>
      <c r="F2" s="645" t="s">
        <v>298</v>
      </c>
      <c r="G2" s="645" t="s">
        <v>539</v>
      </c>
      <c r="H2" s="645" t="s">
        <v>525</v>
      </c>
      <c r="I2" s="645" t="s">
        <v>526</v>
      </c>
      <c r="J2" s="645" t="s">
        <v>527</v>
      </c>
      <c r="K2" s="645" t="s">
        <v>528</v>
      </c>
      <c r="L2" s="645" t="s">
        <v>529</v>
      </c>
      <c r="M2" s="645" t="s">
        <v>532</v>
      </c>
      <c r="N2" s="645" t="s">
        <v>533</v>
      </c>
      <c r="O2" s="645" t="s">
        <v>540</v>
      </c>
    </row>
    <row r="3" spans="1:15" s="150" customFormat="1" ht="18" customHeight="1">
      <c r="A3" s="669" t="s">
        <v>72</v>
      </c>
      <c r="B3" s="670" t="s">
        <v>250</v>
      </c>
      <c r="C3" s="671" t="s">
        <v>250</v>
      </c>
      <c r="D3" s="671" t="s">
        <v>250</v>
      </c>
      <c r="E3" s="672" t="s">
        <v>250</v>
      </c>
      <c r="F3" s="671" t="s">
        <v>250</v>
      </c>
      <c r="G3" s="671" t="s">
        <v>250</v>
      </c>
      <c r="H3" s="672" t="s">
        <v>250</v>
      </c>
      <c r="I3" s="671" t="s">
        <v>250</v>
      </c>
      <c r="J3" s="672" t="s">
        <v>250</v>
      </c>
      <c r="K3" s="671" t="s">
        <v>250</v>
      </c>
      <c r="L3" s="670" t="s">
        <v>250</v>
      </c>
      <c r="M3" s="671" t="s">
        <v>250</v>
      </c>
      <c r="N3" s="671" t="s">
        <v>250</v>
      </c>
      <c r="O3" s="671" t="s">
        <v>250</v>
      </c>
    </row>
    <row r="4" spans="1:15" s="150" customFormat="1" ht="18" customHeight="1">
      <c r="A4" s="673" t="s">
        <v>73</v>
      </c>
      <c r="B4" s="670" t="s">
        <v>250</v>
      </c>
      <c r="C4" s="671" t="s">
        <v>250</v>
      </c>
      <c r="D4" s="671" t="s">
        <v>250</v>
      </c>
      <c r="E4" s="672" t="s">
        <v>250</v>
      </c>
      <c r="F4" s="671" t="s">
        <v>250</v>
      </c>
      <c r="G4" s="671" t="s">
        <v>250</v>
      </c>
      <c r="H4" s="672" t="s">
        <v>250</v>
      </c>
      <c r="I4" s="671" t="s">
        <v>250</v>
      </c>
      <c r="J4" s="672" t="s">
        <v>250</v>
      </c>
      <c r="K4" s="671" t="s">
        <v>250</v>
      </c>
      <c r="L4" s="670" t="s">
        <v>250</v>
      </c>
      <c r="M4" s="671" t="s">
        <v>250</v>
      </c>
      <c r="N4" s="671" t="s">
        <v>250</v>
      </c>
      <c r="O4" s="671" t="s">
        <v>250</v>
      </c>
    </row>
    <row r="5" spans="1:15" s="150" customFormat="1" ht="18" customHeight="1">
      <c r="A5" s="300">
        <v>45017</v>
      </c>
      <c r="B5" s="381" t="s">
        <v>250</v>
      </c>
      <c r="C5" s="382" t="s">
        <v>250</v>
      </c>
      <c r="D5" s="382" t="s">
        <v>250</v>
      </c>
      <c r="E5" s="383" t="s">
        <v>250</v>
      </c>
      <c r="F5" s="382" t="s">
        <v>250</v>
      </c>
      <c r="G5" s="382" t="s">
        <v>250</v>
      </c>
      <c r="H5" s="383" t="s">
        <v>250</v>
      </c>
      <c r="I5" s="382" t="s">
        <v>250</v>
      </c>
      <c r="J5" s="383" t="s">
        <v>250</v>
      </c>
      <c r="K5" s="382" t="s">
        <v>250</v>
      </c>
      <c r="L5" s="381" t="s">
        <v>250</v>
      </c>
      <c r="M5" s="382" t="s">
        <v>250</v>
      </c>
      <c r="N5" s="382" t="s">
        <v>250</v>
      </c>
      <c r="O5" s="382" t="s">
        <v>250</v>
      </c>
    </row>
    <row r="6" spans="1:15" s="150" customFormat="1" ht="18" customHeight="1">
      <c r="A6" s="300">
        <v>45047</v>
      </c>
      <c r="B6" s="381" t="s">
        <v>250</v>
      </c>
      <c r="C6" s="382" t="s">
        <v>250</v>
      </c>
      <c r="D6" s="382" t="s">
        <v>250</v>
      </c>
      <c r="E6" s="383" t="s">
        <v>250</v>
      </c>
      <c r="F6" s="382" t="s">
        <v>250</v>
      </c>
      <c r="G6" s="382" t="s">
        <v>250</v>
      </c>
      <c r="H6" s="383" t="s">
        <v>250</v>
      </c>
      <c r="I6" s="382" t="s">
        <v>250</v>
      </c>
      <c r="J6" s="383" t="s">
        <v>250</v>
      </c>
      <c r="K6" s="382" t="s">
        <v>250</v>
      </c>
      <c r="L6" s="381" t="s">
        <v>250</v>
      </c>
      <c r="M6" s="382" t="s">
        <v>250</v>
      </c>
      <c r="N6" s="382" t="s">
        <v>250</v>
      </c>
      <c r="O6" s="382" t="s">
        <v>250</v>
      </c>
    </row>
    <row r="7" spans="1:15" s="150" customFormat="1" ht="18" customHeight="1">
      <c r="A7" s="300">
        <v>45078</v>
      </c>
      <c r="B7" s="381" t="s">
        <v>250</v>
      </c>
      <c r="C7" s="382" t="s">
        <v>250</v>
      </c>
      <c r="D7" s="382" t="s">
        <v>250</v>
      </c>
      <c r="E7" s="383" t="s">
        <v>250</v>
      </c>
      <c r="F7" s="382" t="s">
        <v>250</v>
      </c>
      <c r="G7" s="382" t="s">
        <v>250</v>
      </c>
      <c r="H7" s="383" t="s">
        <v>250</v>
      </c>
      <c r="I7" s="382" t="s">
        <v>250</v>
      </c>
      <c r="J7" s="383" t="s">
        <v>250</v>
      </c>
      <c r="K7" s="382" t="s">
        <v>250</v>
      </c>
      <c r="L7" s="381" t="s">
        <v>250</v>
      </c>
      <c r="M7" s="382" t="s">
        <v>250</v>
      </c>
      <c r="N7" s="382" t="s">
        <v>250</v>
      </c>
      <c r="O7" s="382" t="s">
        <v>250</v>
      </c>
    </row>
    <row r="8" spans="1:15" s="150" customFormat="1" ht="18" customHeight="1">
      <c r="A8" s="300">
        <v>45108</v>
      </c>
      <c r="B8" s="381" t="s">
        <v>250</v>
      </c>
      <c r="C8" s="382" t="s">
        <v>250</v>
      </c>
      <c r="D8" s="382" t="s">
        <v>250</v>
      </c>
      <c r="E8" s="383" t="s">
        <v>250</v>
      </c>
      <c r="F8" s="382" t="s">
        <v>250</v>
      </c>
      <c r="G8" s="382" t="s">
        <v>250</v>
      </c>
      <c r="H8" s="383" t="s">
        <v>250</v>
      </c>
      <c r="I8" s="382" t="s">
        <v>250</v>
      </c>
      <c r="J8" s="383" t="s">
        <v>250</v>
      </c>
      <c r="K8" s="382" t="s">
        <v>250</v>
      </c>
      <c r="L8" s="381" t="s">
        <v>250</v>
      </c>
      <c r="M8" s="382" t="s">
        <v>250</v>
      </c>
      <c r="N8" s="382" t="s">
        <v>250</v>
      </c>
      <c r="O8" s="382" t="s">
        <v>250</v>
      </c>
    </row>
    <row r="9" spans="1:15" s="150" customFormat="1" ht="18" customHeight="1">
      <c r="A9" s="300">
        <v>45139</v>
      </c>
      <c r="B9" s="381" t="s">
        <v>250</v>
      </c>
      <c r="C9" s="382" t="s">
        <v>250</v>
      </c>
      <c r="D9" s="382" t="s">
        <v>250</v>
      </c>
      <c r="E9" s="383" t="s">
        <v>250</v>
      </c>
      <c r="F9" s="382" t="s">
        <v>250</v>
      </c>
      <c r="G9" s="382" t="s">
        <v>250</v>
      </c>
      <c r="H9" s="383" t="s">
        <v>250</v>
      </c>
      <c r="I9" s="382" t="s">
        <v>250</v>
      </c>
      <c r="J9" s="383" t="s">
        <v>250</v>
      </c>
      <c r="K9" s="382" t="s">
        <v>250</v>
      </c>
      <c r="L9" s="381" t="s">
        <v>250</v>
      </c>
      <c r="M9" s="382" t="s">
        <v>250</v>
      </c>
      <c r="N9" s="382" t="s">
        <v>250</v>
      </c>
      <c r="O9" s="382" t="s">
        <v>250</v>
      </c>
    </row>
    <row r="10" spans="1:15" s="150" customFormat="1" ht="17.25" customHeight="1">
      <c r="A10" s="300">
        <v>45170</v>
      </c>
      <c r="B10" s="381" t="s">
        <v>250</v>
      </c>
      <c r="C10" s="382" t="s">
        <v>250</v>
      </c>
      <c r="D10" s="382" t="s">
        <v>250</v>
      </c>
      <c r="E10" s="383" t="s">
        <v>250</v>
      </c>
      <c r="F10" s="382" t="s">
        <v>250</v>
      </c>
      <c r="G10" s="382" t="s">
        <v>250</v>
      </c>
      <c r="H10" s="383" t="s">
        <v>250</v>
      </c>
      <c r="I10" s="382" t="s">
        <v>250</v>
      </c>
      <c r="J10" s="383" t="s">
        <v>250</v>
      </c>
      <c r="K10" s="382" t="s">
        <v>250</v>
      </c>
      <c r="L10" s="381" t="s">
        <v>250</v>
      </c>
      <c r="M10" s="382" t="s">
        <v>250</v>
      </c>
      <c r="N10" s="382" t="s">
        <v>250</v>
      </c>
      <c r="O10" s="382" t="s">
        <v>250</v>
      </c>
    </row>
    <row r="11" spans="1:15" s="150" customFormat="1">
      <c r="A11" s="300">
        <v>45200</v>
      </c>
      <c r="B11" s="381" t="s">
        <v>250</v>
      </c>
      <c r="C11" s="382" t="s">
        <v>250</v>
      </c>
      <c r="D11" s="382" t="s">
        <v>250</v>
      </c>
      <c r="E11" s="383" t="s">
        <v>250</v>
      </c>
      <c r="F11" s="382" t="s">
        <v>250</v>
      </c>
      <c r="G11" s="382" t="s">
        <v>250</v>
      </c>
      <c r="H11" s="383" t="s">
        <v>250</v>
      </c>
      <c r="I11" s="382" t="s">
        <v>250</v>
      </c>
      <c r="J11" s="383" t="s">
        <v>250</v>
      </c>
      <c r="K11" s="382" t="s">
        <v>250</v>
      </c>
      <c r="L11" s="381" t="s">
        <v>250</v>
      </c>
      <c r="M11" s="382" t="s">
        <v>250</v>
      </c>
      <c r="N11" s="382" t="s">
        <v>250</v>
      </c>
      <c r="O11" s="382" t="s">
        <v>250</v>
      </c>
    </row>
    <row r="12" spans="1:15" s="150" customFormat="1">
      <c r="A12" s="300">
        <v>45231</v>
      </c>
      <c r="B12" s="301" t="s">
        <v>250</v>
      </c>
      <c r="C12" s="301" t="s">
        <v>250</v>
      </c>
      <c r="D12" s="301" t="s">
        <v>250</v>
      </c>
      <c r="E12" s="301" t="s">
        <v>250</v>
      </c>
      <c r="F12" s="302" t="s">
        <v>250</v>
      </c>
      <c r="G12" s="302" t="s">
        <v>250</v>
      </c>
      <c r="H12" s="303" t="s">
        <v>250</v>
      </c>
      <c r="I12" s="303" t="s">
        <v>250</v>
      </c>
      <c r="J12" s="303" t="s">
        <v>250</v>
      </c>
      <c r="K12" s="303" t="s">
        <v>250</v>
      </c>
      <c r="L12" s="303" t="s">
        <v>250</v>
      </c>
      <c r="M12" s="303" t="s">
        <v>250</v>
      </c>
      <c r="N12" s="303" t="s">
        <v>250</v>
      </c>
      <c r="O12" s="303" t="s">
        <v>250</v>
      </c>
    </row>
    <row r="13" spans="1:15" s="150" customFormat="1">
      <c r="A13" s="300">
        <v>45261</v>
      </c>
      <c r="B13" s="301" t="s">
        <v>250</v>
      </c>
      <c r="C13" s="301" t="s">
        <v>250</v>
      </c>
      <c r="D13" s="301" t="s">
        <v>250</v>
      </c>
      <c r="E13" s="301" t="s">
        <v>250</v>
      </c>
      <c r="F13" s="302" t="s">
        <v>250</v>
      </c>
      <c r="G13" s="302" t="s">
        <v>250</v>
      </c>
      <c r="H13" s="301" t="s">
        <v>250</v>
      </c>
      <c r="I13" s="301" t="s">
        <v>250</v>
      </c>
      <c r="J13" s="301" t="s">
        <v>250</v>
      </c>
      <c r="K13" s="301" t="s">
        <v>250</v>
      </c>
      <c r="L13" s="302" t="s">
        <v>250</v>
      </c>
      <c r="M13" s="302" t="s">
        <v>250</v>
      </c>
      <c r="N13" s="301" t="s">
        <v>250</v>
      </c>
      <c r="O13" s="301" t="s">
        <v>250</v>
      </c>
    </row>
    <row r="14" spans="1:15" s="150" customFormat="1">
      <c r="A14" s="300">
        <v>45292</v>
      </c>
      <c r="B14" s="1108" t="s">
        <v>250</v>
      </c>
      <c r="C14" s="1108" t="s">
        <v>250</v>
      </c>
      <c r="D14" s="1108" t="s">
        <v>250</v>
      </c>
      <c r="E14" s="1108" t="s">
        <v>250</v>
      </c>
      <c r="F14" s="1109" t="s">
        <v>250</v>
      </c>
      <c r="G14" s="1109" t="s">
        <v>250</v>
      </c>
      <c r="H14" s="1110" t="s">
        <v>250</v>
      </c>
      <c r="I14" s="1110" t="s">
        <v>250</v>
      </c>
      <c r="J14" s="1108" t="s">
        <v>250</v>
      </c>
      <c r="K14" s="1108" t="s">
        <v>250</v>
      </c>
      <c r="L14" s="1109" t="s">
        <v>250</v>
      </c>
      <c r="M14" s="1109" t="s">
        <v>250</v>
      </c>
      <c r="N14" s="1108" t="s">
        <v>250</v>
      </c>
      <c r="O14" s="1108" t="s">
        <v>250</v>
      </c>
    </row>
    <row r="15" spans="1:15" s="150" customFormat="1">
      <c r="A15" s="300">
        <v>45323</v>
      </c>
      <c r="B15" s="1111" t="s">
        <v>250</v>
      </c>
      <c r="C15" s="1111" t="s">
        <v>250</v>
      </c>
      <c r="D15" s="1111" t="s">
        <v>250</v>
      </c>
      <c r="E15" s="1111" t="s">
        <v>250</v>
      </c>
      <c r="F15" s="1112" t="s">
        <v>250</v>
      </c>
      <c r="G15" s="1112" t="s">
        <v>250</v>
      </c>
      <c r="H15" s="1113" t="s">
        <v>250</v>
      </c>
      <c r="I15" s="1113" t="s">
        <v>250</v>
      </c>
      <c r="J15" s="1111" t="s">
        <v>250</v>
      </c>
      <c r="K15" s="1111" t="s">
        <v>250</v>
      </c>
      <c r="L15" s="1112" t="s">
        <v>250</v>
      </c>
      <c r="M15" s="1112" t="s">
        <v>250</v>
      </c>
      <c r="N15" s="1111" t="s">
        <v>250</v>
      </c>
      <c r="O15" s="1111" t="s">
        <v>250</v>
      </c>
    </row>
    <row r="16" spans="1:15" s="150" customFormat="1">
      <c r="A16" s="300">
        <v>45352</v>
      </c>
      <c r="B16" s="1186" t="s">
        <v>250</v>
      </c>
      <c r="C16" s="1186" t="s">
        <v>250</v>
      </c>
      <c r="D16" s="1186" t="s">
        <v>250</v>
      </c>
      <c r="E16" s="1186" t="s">
        <v>250</v>
      </c>
      <c r="F16" s="1170" t="s">
        <v>250</v>
      </c>
      <c r="G16" s="1170" t="s">
        <v>250</v>
      </c>
      <c r="H16" s="1162" t="s">
        <v>250</v>
      </c>
      <c r="I16" s="1162" t="s">
        <v>250</v>
      </c>
      <c r="J16" s="1186" t="s">
        <v>250</v>
      </c>
      <c r="K16" s="1186" t="s">
        <v>250</v>
      </c>
      <c r="L16" s="1170" t="s">
        <v>250</v>
      </c>
      <c r="M16" s="1170" t="s">
        <v>250</v>
      </c>
      <c r="N16" s="1186" t="s">
        <v>250</v>
      </c>
      <c r="O16" s="1186" t="s">
        <v>250</v>
      </c>
    </row>
    <row r="17" spans="1:15" s="150" customFormat="1">
      <c r="A17" s="1527" t="s">
        <v>305</v>
      </c>
      <c r="B17" s="1527"/>
      <c r="C17" s="1527"/>
      <c r="D17" s="1527"/>
      <c r="E17" s="1527"/>
      <c r="F17" s="1527"/>
      <c r="G17" s="1527"/>
      <c r="H17" s="1527"/>
      <c r="I17" s="1527"/>
      <c r="J17" s="1527"/>
      <c r="K17" s="1527"/>
      <c r="L17" s="1527"/>
      <c r="M17" s="1527"/>
      <c r="N17" s="1527"/>
      <c r="O17" s="1527"/>
    </row>
    <row r="18" spans="1:15">
      <c r="A18" s="150"/>
      <c r="B18" s="150"/>
      <c r="C18" s="150"/>
      <c r="D18" s="150"/>
      <c r="E18" s="150"/>
      <c r="F18" s="150"/>
      <c r="G18" s="150"/>
      <c r="H18" s="150"/>
      <c r="I18" s="150"/>
      <c r="J18" s="150"/>
      <c r="K18" s="150"/>
      <c r="L18" s="150"/>
      <c r="M18" s="150"/>
      <c r="N18" s="150"/>
      <c r="O18" s="150"/>
    </row>
    <row r="19" spans="1:15">
      <c r="D19" s="149" t="s">
        <v>1201</v>
      </c>
    </row>
  </sheetData>
  <mergeCells count="1">
    <mergeCell ref="A17:O17"/>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Normal="100" workbookViewId="0"/>
  </sheetViews>
  <sheetFormatPr defaultColWidth="9.140625" defaultRowHeight="15"/>
  <cols>
    <col min="1" max="1" width="14.7109375" style="149" bestFit="1" customWidth="1"/>
    <col min="2" max="2" width="9.85546875" style="149" bestFit="1" customWidth="1"/>
    <col min="3" max="3" width="10.85546875" style="149" bestFit="1" customWidth="1"/>
    <col min="4" max="4" width="10" style="149" bestFit="1" customWidth="1"/>
    <col min="5" max="5" width="10.85546875" style="149" bestFit="1" customWidth="1"/>
    <col min="6" max="6" width="10" style="149" bestFit="1" customWidth="1"/>
    <col min="7" max="7" width="15.85546875" style="149" customWidth="1"/>
    <col min="8" max="8" width="14.140625" style="149" customWidth="1"/>
    <col min="9" max="9" width="13.7109375" style="149" bestFit="1" customWidth="1"/>
    <col min="10" max="10" width="15.140625" style="149" customWidth="1"/>
    <col min="11" max="11" width="13.7109375" style="149" bestFit="1" customWidth="1"/>
    <col min="12" max="12" width="11.7109375" style="149" bestFit="1" customWidth="1"/>
    <col min="13" max="13" width="9.85546875" style="149" bestFit="1" customWidth="1"/>
    <col min="14" max="14" width="10.85546875" style="149" bestFit="1" customWidth="1"/>
    <col min="15" max="15" width="14.7109375" style="149" bestFit="1" customWidth="1"/>
    <col min="16" max="16" width="12.85546875" style="149" customWidth="1"/>
    <col min="17" max="17" width="14.140625" style="149" customWidth="1"/>
    <col min="18" max="19" width="14.5703125" style="149" customWidth="1"/>
    <col min="20" max="20" width="13.85546875" style="149" customWidth="1"/>
    <col min="21" max="21" width="13.5703125" style="149" customWidth="1"/>
    <col min="22" max="22" width="12" style="149" customWidth="1"/>
    <col min="23" max="23" width="10.5703125" style="149" customWidth="1"/>
    <col min="24" max="24" width="14" style="149" bestFit="1" customWidth="1"/>
    <col min="25" max="25" width="11.28515625" style="149" bestFit="1" customWidth="1"/>
    <col min="26" max="16384" width="9.140625" style="149"/>
  </cols>
  <sheetData>
    <row r="1" spans="1:24" ht="18" customHeight="1">
      <c r="A1" s="241" t="s">
        <v>1182</v>
      </c>
      <c r="B1" s="241"/>
      <c r="C1" s="241"/>
      <c r="D1" s="241"/>
      <c r="E1" s="241"/>
      <c r="F1" s="241"/>
      <c r="G1" s="241"/>
      <c r="H1" s="241"/>
      <c r="I1" s="241"/>
      <c r="J1" s="241"/>
      <c r="K1" s="241"/>
      <c r="L1" s="241"/>
      <c r="M1" s="241"/>
      <c r="N1" s="241"/>
      <c r="O1" s="241"/>
      <c r="P1" s="241"/>
      <c r="Q1" s="241"/>
      <c r="R1" s="241"/>
    </row>
    <row r="2" spans="1:24" s="242" customFormat="1" ht="18" customHeight="1">
      <c r="A2" s="1529" t="s">
        <v>541</v>
      </c>
      <c r="B2" s="1529" t="s">
        <v>272</v>
      </c>
      <c r="C2" s="1532" t="s">
        <v>542</v>
      </c>
      <c r="D2" s="1533"/>
      <c r="E2" s="1532" t="s">
        <v>543</v>
      </c>
      <c r="F2" s="1536"/>
      <c r="G2" s="1538" t="s">
        <v>544</v>
      </c>
      <c r="H2" s="1539"/>
      <c r="I2" s="1539"/>
      <c r="J2" s="1539"/>
      <c r="K2" s="1539"/>
      <c r="L2" s="1540"/>
      <c r="M2" s="1538" t="s">
        <v>545</v>
      </c>
      <c r="N2" s="1539"/>
      <c r="O2" s="1539"/>
      <c r="P2" s="1539"/>
      <c r="Q2" s="1539"/>
      <c r="R2" s="1540"/>
      <c r="S2" s="1538" t="s">
        <v>546</v>
      </c>
      <c r="T2" s="1539"/>
      <c r="U2" s="1539"/>
      <c r="V2" s="1532" t="s">
        <v>547</v>
      </c>
      <c r="W2" s="1543"/>
    </row>
    <row r="3" spans="1:24" s="242" customFormat="1" ht="18" customHeight="1">
      <c r="A3" s="1530"/>
      <c r="B3" s="1530"/>
      <c r="C3" s="1534"/>
      <c r="D3" s="1535"/>
      <c r="E3" s="1534"/>
      <c r="F3" s="1537"/>
      <c r="G3" s="1546" t="s">
        <v>548</v>
      </c>
      <c r="H3" s="1546"/>
      <c r="I3" s="1546"/>
      <c r="J3" s="1546" t="s">
        <v>549</v>
      </c>
      <c r="K3" s="1546"/>
      <c r="L3" s="1546"/>
      <c r="M3" s="1546" t="s">
        <v>548</v>
      </c>
      <c r="N3" s="1546"/>
      <c r="O3" s="1546"/>
      <c r="P3" s="1546" t="s">
        <v>549</v>
      </c>
      <c r="Q3" s="1546"/>
      <c r="R3" s="1546"/>
      <c r="S3" s="1547" t="s">
        <v>550</v>
      </c>
      <c r="T3" s="1532" t="s">
        <v>298</v>
      </c>
      <c r="U3" s="1536"/>
      <c r="V3" s="1544"/>
      <c r="W3" s="1545"/>
    </row>
    <row r="4" spans="1:24" s="156" customFormat="1" ht="25.5" customHeight="1">
      <c r="A4" s="1530"/>
      <c r="B4" s="1530"/>
      <c r="C4" s="1528" t="s">
        <v>551</v>
      </c>
      <c r="D4" s="1529" t="s">
        <v>298</v>
      </c>
      <c r="E4" s="1528" t="s">
        <v>552</v>
      </c>
      <c r="F4" s="1529" t="s">
        <v>298</v>
      </c>
      <c r="G4" s="1528" t="s">
        <v>553</v>
      </c>
      <c r="H4" s="1541" t="s">
        <v>298</v>
      </c>
      <c r="I4" s="1542"/>
      <c r="J4" s="1528" t="s">
        <v>553</v>
      </c>
      <c r="K4" s="1541" t="s">
        <v>298</v>
      </c>
      <c r="L4" s="1542"/>
      <c r="M4" s="1528" t="s">
        <v>553</v>
      </c>
      <c r="N4" s="1541" t="s">
        <v>298</v>
      </c>
      <c r="O4" s="1542"/>
      <c r="P4" s="1528" t="s">
        <v>550</v>
      </c>
      <c r="Q4" s="1541" t="s">
        <v>298</v>
      </c>
      <c r="R4" s="1542"/>
      <c r="S4" s="1548"/>
      <c r="T4" s="1550"/>
      <c r="U4" s="1551"/>
      <c r="V4" s="1528" t="s">
        <v>554</v>
      </c>
      <c r="W4" s="1528" t="s">
        <v>262</v>
      </c>
    </row>
    <row r="5" spans="1:24" s="156" customFormat="1" ht="13.5" customHeight="1">
      <c r="A5" s="1531"/>
      <c r="B5" s="1531"/>
      <c r="C5" s="1528"/>
      <c r="D5" s="1531"/>
      <c r="E5" s="1528"/>
      <c r="F5" s="1531"/>
      <c r="G5" s="1528"/>
      <c r="H5" s="629" t="s">
        <v>555</v>
      </c>
      <c r="I5" s="629" t="s">
        <v>556</v>
      </c>
      <c r="J5" s="1528"/>
      <c r="K5" s="629" t="s">
        <v>555</v>
      </c>
      <c r="L5" s="629" t="s">
        <v>556</v>
      </c>
      <c r="M5" s="1528"/>
      <c r="N5" s="629" t="s">
        <v>555</v>
      </c>
      <c r="O5" s="629" t="s">
        <v>556</v>
      </c>
      <c r="P5" s="1528"/>
      <c r="Q5" s="629" t="s">
        <v>555</v>
      </c>
      <c r="R5" s="629" t="s">
        <v>556</v>
      </c>
      <c r="S5" s="1549"/>
      <c r="T5" s="629" t="s">
        <v>1183</v>
      </c>
      <c r="U5" s="629" t="s">
        <v>556</v>
      </c>
      <c r="V5" s="1546"/>
      <c r="W5" s="1528"/>
    </row>
    <row r="6" spans="1:24" s="156" customFormat="1">
      <c r="A6" s="384">
        <v>1</v>
      </c>
      <c r="B6" s="385">
        <v>2</v>
      </c>
      <c r="C6" s="674">
        <v>3</v>
      </c>
      <c r="D6" s="385">
        <v>4</v>
      </c>
      <c r="E6" s="385">
        <v>6</v>
      </c>
      <c r="F6" s="385">
        <v>8</v>
      </c>
      <c r="G6" s="674">
        <v>9</v>
      </c>
      <c r="H6" s="385">
        <v>10</v>
      </c>
      <c r="I6" s="674">
        <v>11</v>
      </c>
      <c r="J6" s="385">
        <v>12</v>
      </c>
      <c r="K6" s="674">
        <v>13</v>
      </c>
      <c r="L6" s="385">
        <v>14</v>
      </c>
      <c r="M6" s="674">
        <v>15</v>
      </c>
      <c r="N6" s="385">
        <v>16</v>
      </c>
      <c r="O6" s="674">
        <v>17</v>
      </c>
      <c r="P6" s="385">
        <v>18</v>
      </c>
      <c r="Q6" s="674">
        <v>19</v>
      </c>
      <c r="R6" s="385">
        <v>20</v>
      </c>
      <c r="S6" s="674">
        <v>21</v>
      </c>
      <c r="T6" s="385">
        <v>22</v>
      </c>
      <c r="U6" s="385">
        <v>24</v>
      </c>
      <c r="V6" s="674">
        <v>25</v>
      </c>
      <c r="W6" s="674">
        <v>26</v>
      </c>
    </row>
    <row r="7" spans="1:24" s="156" customFormat="1">
      <c r="A7" s="386" t="s">
        <v>72</v>
      </c>
      <c r="B7" s="675">
        <v>249</v>
      </c>
      <c r="C7" s="387">
        <v>651</v>
      </c>
      <c r="D7" s="387">
        <v>58.702923250000005</v>
      </c>
      <c r="E7" s="652">
        <v>0</v>
      </c>
      <c r="F7" s="652">
        <v>0</v>
      </c>
      <c r="G7" s="388">
        <v>250324175</v>
      </c>
      <c r="H7" s="388">
        <v>597.45505075000005</v>
      </c>
      <c r="I7" s="388">
        <v>23977300.661550745</v>
      </c>
      <c r="J7" s="388">
        <v>122260276</v>
      </c>
      <c r="K7" s="388">
        <v>282.50272100000001</v>
      </c>
      <c r="L7" s="388">
        <v>10337953.674220998</v>
      </c>
      <c r="M7" s="389">
        <v>0</v>
      </c>
      <c r="N7" s="389">
        <v>0</v>
      </c>
      <c r="O7" s="389">
        <v>0</v>
      </c>
      <c r="P7" s="389">
        <v>1</v>
      </c>
      <c r="Q7" s="389">
        <v>3.5E-4</v>
      </c>
      <c r="R7" s="390">
        <v>4.9349999999999998E-2</v>
      </c>
      <c r="S7" s="388">
        <v>372585103</v>
      </c>
      <c r="T7" s="391">
        <f>Q7+N7+K7+H7</f>
        <v>879.95812175000015</v>
      </c>
      <c r="U7" s="392">
        <f>R7+O7+L7+I7+F7+D7</f>
        <v>34315313.088045001</v>
      </c>
      <c r="V7" s="388">
        <v>15158</v>
      </c>
      <c r="W7" s="388">
        <v>1840.6592558499999</v>
      </c>
      <c r="X7" s="243"/>
    </row>
    <row r="8" spans="1:24" s="156" customFormat="1">
      <c r="A8" s="386" t="s">
        <v>557</v>
      </c>
      <c r="B8" s="655">
        <f>SUM(B9:B20)</f>
        <v>231</v>
      </c>
      <c r="C8" s="655">
        <f>SUM(C9:C20)</f>
        <v>281532</v>
      </c>
      <c r="D8" s="655">
        <f>SUM(D9:D20)</f>
        <v>20247.138979424999</v>
      </c>
      <c r="E8" s="655">
        <f t="shared" ref="E8:U8" si="0">SUM(E9:E20)</f>
        <v>1</v>
      </c>
      <c r="F8" s="655">
        <f t="shared" si="0"/>
        <v>9.4170000000000004E-2</v>
      </c>
      <c r="G8" s="655">
        <f>SUM(G9:G20)</f>
        <v>5800012712</v>
      </c>
      <c r="H8" s="655">
        <f>SUM(H9:H20)</f>
        <v>259453.90862050003</v>
      </c>
      <c r="I8" s="655">
        <f t="shared" si="0"/>
        <v>414316521.51317048</v>
      </c>
      <c r="J8" s="655">
        <f t="shared" si="0"/>
        <v>5499653676</v>
      </c>
      <c r="K8" s="655">
        <f t="shared" si="0"/>
        <v>233206.67681227502</v>
      </c>
      <c r="L8" s="655">
        <f t="shared" si="0"/>
        <v>388498615.51731229</v>
      </c>
      <c r="M8" s="655">
        <f t="shared" si="0"/>
        <v>0</v>
      </c>
      <c r="N8" s="655">
        <f t="shared" si="0"/>
        <v>0</v>
      </c>
      <c r="O8" s="655">
        <f t="shared" si="0"/>
        <v>0</v>
      </c>
      <c r="P8" s="655">
        <f t="shared" si="0"/>
        <v>0</v>
      </c>
      <c r="Q8" s="655">
        <f t="shared" si="0"/>
        <v>0</v>
      </c>
      <c r="R8" s="655">
        <f t="shared" si="0"/>
        <v>0</v>
      </c>
      <c r="S8" s="655">
        <f>SUM(S9:S20)</f>
        <v>11299947921</v>
      </c>
      <c r="T8" s="655">
        <f t="shared" si="0"/>
        <v>512907.81858219998</v>
      </c>
      <c r="U8" s="655">
        <f t="shared" si="0"/>
        <v>802835384.2636323</v>
      </c>
      <c r="V8" s="576">
        <f>INDEX(V9:V20,COUNT(V9:V20))</f>
        <v>2183095.5</v>
      </c>
      <c r="W8" s="576">
        <f>INDEX(W9:W20,COUNT(W9:W20))</f>
        <v>161229.46758444002</v>
      </c>
    </row>
    <row r="9" spans="1:24" s="150" customFormat="1">
      <c r="A9" s="300">
        <v>45017</v>
      </c>
      <c r="B9" s="676">
        <v>5</v>
      </c>
      <c r="C9" s="393">
        <v>4</v>
      </c>
      <c r="D9" s="393">
        <v>0.37564999999999998</v>
      </c>
      <c r="E9" s="677">
        <v>0</v>
      </c>
      <c r="F9" s="677">
        <v>0</v>
      </c>
      <c r="G9" s="393">
        <v>8</v>
      </c>
      <c r="H9" s="393">
        <v>4.3750000000000004E-3</v>
      </c>
      <c r="I9" s="393">
        <v>0.74937500000000001</v>
      </c>
      <c r="J9" s="389">
        <v>0</v>
      </c>
      <c r="K9" s="389">
        <v>0</v>
      </c>
      <c r="L9" s="389">
        <v>0</v>
      </c>
      <c r="M9" s="389">
        <v>0</v>
      </c>
      <c r="N9" s="389">
        <v>0</v>
      </c>
      <c r="O9" s="389">
        <v>0</v>
      </c>
      <c r="P9" s="389">
        <v>0</v>
      </c>
      <c r="Q9" s="389">
        <v>0</v>
      </c>
      <c r="R9" s="390">
        <v>0</v>
      </c>
      <c r="S9" s="393">
        <v>12</v>
      </c>
      <c r="T9" s="394">
        <v>0.380025</v>
      </c>
      <c r="U9" s="394">
        <v>1.1250249999999999</v>
      </c>
      <c r="V9" s="389">
        <v>0</v>
      </c>
      <c r="W9" s="389">
        <v>0</v>
      </c>
    </row>
    <row r="10" spans="1:24" s="150" customFormat="1">
      <c r="A10" s="300">
        <v>45047</v>
      </c>
      <c r="B10" s="413">
        <v>19</v>
      </c>
      <c r="C10" s="393">
        <v>4125</v>
      </c>
      <c r="D10" s="393">
        <v>258.22933174999997</v>
      </c>
      <c r="E10" s="677">
        <v>0</v>
      </c>
      <c r="F10" s="677">
        <v>0</v>
      </c>
      <c r="G10" s="393">
        <v>240516</v>
      </c>
      <c r="H10" s="393">
        <v>22.856285100000001</v>
      </c>
      <c r="I10" s="393">
        <v>15033.2670351</v>
      </c>
      <c r="J10" s="393">
        <v>111042</v>
      </c>
      <c r="K10" s="393">
        <v>5.2585880249999999</v>
      </c>
      <c r="L10" s="393">
        <v>6898.8190380249998</v>
      </c>
      <c r="M10" s="389">
        <v>0</v>
      </c>
      <c r="N10" s="389">
        <v>0</v>
      </c>
      <c r="O10" s="389">
        <v>0</v>
      </c>
      <c r="P10" s="389">
        <v>0</v>
      </c>
      <c r="Q10" s="389">
        <v>0</v>
      </c>
      <c r="R10" s="390">
        <v>0</v>
      </c>
      <c r="S10" s="393">
        <v>355683</v>
      </c>
      <c r="T10" s="394">
        <v>286.344204875</v>
      </c>
      <c r="U10" s="394">
        <v>22190.315404875</v>
      </c>
      <c r="V10" s="393">
        <v>2384</v>
      </c>
      <c r="W10" s="393">
        <v>149.29142016000014</v>
      </c>
    </row>
    <row r="11" spans="1:24" s="150" customFormat="1">
      <c r="A11" s="300">
        <v>45078</v>
      </c>
      <c r="B11" s="413">
        <v>21</v>
      </c>
      <c r="C11" s="393">
        <v>12197</v>
      </c>
      <c r="D11" s="393">
        <v>770.8637086</v>
      </c>
      <c r="E11" s="677">
        <v>0</v>
      </c>
      <c r="F11" s="677">
        <v>0</v>
      </c>
      <c r="G11" s="393">
        <v>17050864</v>
      </c>
      <c r="H11" s="393">
        <v>865.79411615000004</v>
      </c>
      <c r="I11" s="393">
        <v>1088483.6542161501</v>
      </c>
      <c r="J11" s="393">
        <v>15872214</v>
      </c>
      <c r="K11" s="393">
        <v>697.40434740000001</v>
      </c>
      <c r="L11" s="393">
        <v>1006993.8518974</v>
      </c>
      <c r="M11" s="389">
        <v>0</v>
      </c>
      <c r="N11" s="389">
        <v>0</v>
      </c>
      <c r="O11" s="389">
        <v>0</v>
      </c>
      <c r="P11" s="389">
        <v>0</v>
      </c>
      <c r="Q11" s="389">
        <v>0</v>
      </c>
      <c r="R11" s="390">
        <v>0</v>
      </c>
      <c r="S11" s="393">
        <v>32935275</v>
      </c>
      <c r="T11" s="394">
        <v>2334.0621721500002</v>
      </c>
      <c r="U11" s="394">
        <v>2096248.3698221501</v>
      </c>
      <c r="V11" s="393">
        <v>501972</v>
      </c>
      <c r="W11" s="393">
        <v>32487.45661506911</v>
      </c>
    </row>
    <row r="12" spans="1:24" s="150" customFormat="1">
      <c r="A12" s="300">
        <v>45108</v>
      </c>
      <c r="B12" s="678">
        <v>21</v>
      </c>
      <c r="C12" s="679">
        <v>15512</v>
      </c>
      <c r="D12" s="679">
        <v>1029.4874264749999</v>
      </c>
      <c r="E12" s="680">
        <v>0</v>
      </c>
      <c r="F12" s="680">
        <v>0</v>
      </c>
      <c r="G12" s="679">
        <v>72310427</v>
      </c>
      <c r="H12" s="679">
        <v>3164.2145798500001</v>
      </c>
      <c r="I12" s="679">
        <v>4804591.1232298501</v>
      </c>
      <c r="J12" s="679">
        <v>65885003</v>
      </c>
      <c r="K12" s="679">
        <v>3172.40168825</v>
      </c>
      <c r="L12" s="679">
        <v>4345504.1590382503</v>
      </c>
      <c r="M12" s="681">
        <v>0</v>
      </c>
      <c r="N12" s="681">
        <v>0</v>
      </c>
      <c r="O12" s="681">
        <v>0</v>
      </c>
      <c r="P12" s="681">
        <v>0</v>
      </c>
      <c r="Q12" s="681">
        <v>0</v>
      </c>
      <c r="R12" s="682">
        <v>0</v>
      </c>
      <c r="S12" s="679">
        <v>138210942</v>
      </c>
      <c r="T12" s="394">
        <v>7366.1036945750002</v>
      </c>
      <c r="U12" s="394">
        <v>9151124.7696945742</v>
      </c>
      <c r="V12" s="679">
        <v>14482</v>
      </c>
      <c r="W12" s="679">
        <v>963.45371694002301</v>
      </c>
    </row>
    <row r="13" spans="1:24" s="150" customFormat="1">
      <c r="A13" s="300">
        <v>45139</v>
      </c>
      <c r="B13" s="413">
        <v>22</v>
      </c>
      <c r="C13" s="393">
        <v>17848</v>
      </c>
      <c r="D13" s="393">
        <v>1166.6175724</v>
      </c>
      <c r="E13" s="360">
        <v>0</v>
      </c>
      <c r="F13" s="360">
        <v>0</v>
      </c>
      <c r="G13" s="393">
        <v>175596801</v>
      </c>
      <c r="H13" s="393">
        <v>6644.2128338250004</v>
      </c>
      <c r="I13" s="393">
        <v>11493437.782083824</v>
      </c>
      <c r="J13" s="393">
        <v>180493596</v>
      </c>
      <c r="K13" s="393">
        <v>6914.8892674500003</v>
      </c>
      <c r="L13" s="393">
        <v>11729760.02506745</v>
      </c>
      <c r="M13" s="389">
        <v>0</v>
      </c>
      <c r="N13" s="389">
        <v>0</v>
      </c>
      <c r="O13" s="389">
        <v>0</v>
      </c>
      <c r="P13" s="389">
        <v>0</v>
      </c>
      <c r="Q13" s="681">
        <v>0</v>
      </c>
      <c r="R13" s="390">
        <v>0</v>
      </c>
      <c r="S13" s="393">
        <v>356108245</v>
      </c>
      <c r="T13" s="394">
        <v>14725.719673674999</v>
      </c>
      <c r="U13" s="394">
        <v>23224364.424723674</v>
      </c>
      <c r="V13" s="393">
        <v>253184</v>
      </c>
      <c r="W13" s="393">
        <v>16414.275709439957</v>
      </c>
    </row>
    <row r="14" spans="1:24" s="150" customFormat="1">
      <c r="A14" s="300">
        <v>45170</v>
      </c>
      <c r="B14" s="413">
        <v>20</v>
      </c>
      <c r="C14" s="393">
        <v>18396</v>
      </c>
      <c r="D14" s="393">
        <v>1218.9484127000001</v>
      </c>
      <c r="E14" s="360">
        <v>0</v>
      </c>
      <c r="F14" s="360">
        <v>0</v>
      </c>
      <c r="G14" s="393">
        <v>407979406</v>
      </c>
      <c r="H14" s="393">
        <v>15598.725790774999</v>
      </c>
      <c r="I14" s="393">
        <v>27179433.226540815</v>
      </c>
      <c r="J14" s="393">
        <v>388188866</v>
      </c>
      <c r="K14" s="393">
        <v>12916.220441874997</v>
      </c>
      <c r="L14" s="393">
        <v>25669330.053241905</v>
      </c>
      <c r="M14" s="389">
        <v>0</v>
      </c>
      <c r="N14" s="389">
        <v>0</v>
      </c>
      <c r="O14" s="389">
        <v>0</v>
      </c>
      <c r="P14" s="389">
        <v>0</v>
      </c>
      <c r="Q14" s="389">
        <v>0</v>
      </c>
      <c r="R14" s="390">
        <v>0</v>
      </c>
      <c r="S14" s="393">
        <v>796186668</v>
      </c>
      <c r="T14" s="394">
        <v>29733.894645350007</v>
      </c>
      <c r="U14" s="394">
        <v>52849982.228195347</v>
      </c>
      <c r="V14" s="393">
        <v>3016327</v>
      </c>
      <c r="W14" s="393">
        <v>198560.01045006557</v>
      </c>
    </row>
    <row r="15" spans="1:24" s="150" customFormat="1">
      <c r="A15" s="300">
        <v>45200</v>
      </c>
      <c r="B15" s="413">
        <v>20</v>
      </c>
      <c r="C15" s="393">
        <v>17396</v>
      </c>
      <c r="D15" s="393">
        <v>1136.502568075</v>
      </c>
      <c r="E15" s="360">
        <v>0</v>
      </c>
      <c r="F15" s="360">
        <v>0</v>
      </c>
      <c r="G15" s="393">
        <v>517267349</v>
      </c>
      <c r="H15" s="393">
        <v>19995.656909900001</v>
      </c>
      <c r="I15" s="393">
        <v>33934959.313609853</v>
      </c>
      <c r="J15" s="393">
        <v>487196588</v>
      </c>
      <c r="K15" s="393">
        <v>17058.437568275</v>
      </c>
      <c r="L15" s="393">
        <v>31723609.533218231</v>
      </c>
      <c r="M15" s="389">
        <v>0</v>
      </c>
      <c r="N15" s="389">
        <v>0</v>
      </c>
      <c r="O15" s="389">
        <v>0</v>
      </c>
      <c r="P15" s="389">
        <v>0</v>
      </c>
      <c r="Q15" s="389">
        <v>0</v>
      </c>
      <c r="R15" s="389">
        <v>0</v>
      </c>
      <c r="S15" s="393">
        <v>1004481333</v>
      </c>
      <c r="T15" s="394">
        <v>38190.597046249997</v>
      </c>
      <c r="U15" s="394">
        <v>65659705.349396043</v>
      </c>
      <c r="V15" s="393">
        <v>128182</v>
      </c>
      <c r="W15" s="393">
        <v>8197.0468488600018</v>
      </c>
    </row>
    <row r="16" spans="1:24" s="150" customFormat="1">
      <c r="A16" s="300">
        <v>45231</v>
      </c>
      <c r="B16" s="301">
        <v>21</v>
      </c>
      <c r="C16" s="301">
        <v>15488</v>
      </c>
      <c r="D16" s="301">
        <v>1044.7130435500001</v>
      </c>
      <c r="E16" s="301">
        <v>0</v>
      </c>
      <c r="F16" s="302">
        <v>0</v>
      </c>
      <c r="G16" s="393">
        <v>572547062</v>
      </c>
      <c r="H16" s="303">
        <v>19801.105466600002</v>
      </c>
      <c r="I16" s="303">
        <v>37772661.259066537</v>
      </c>
      <c r="J16" s="393">
        <v>551828650</v>
      </c>
      <c r="K16" s="393">
        <v>18108.999513499999</v>
      </c>
      <c r="L16" s="393">
        <v>36130916.785563521</v>
      </c>
      <c r="M16" s="553">
        <v>0</v>
      </c>
      <c r="N16" s="389">
        <v>0</v>
      </c>
      <c r="O16" s="553">
        <v>0</v>
      </c>
      <c r="P16" s="553">
        <v>0</v>
      </c>
      <c r="Q16" s="389">
        <v>0</v>
      </c>
      <c r="R16" s="553">
        <v>0</v>
      </c>
      <c r="S16" s="393">
        <v>1124391200</v>
      </c>
      <c r="T16" s="394">
        <v>38954.818023649997</v>
      </c>
      <c r="U16" s="394">
        <v>73904622.757673681</v>
      </c>
      <c r="V16" s="393">
        <v>803058</v>
      </c>
      <c r="W16" s="393">
        <v>53956.632042728561</v>
      </c>
    </row>
    <row r="17" spans="1:23" s="150" customFormat="1">
      <c r="A17" s="300">
        <v>45261</v>
      </c>
      <c r="B17" s="301">
        <v>20</v>
      </c>
      <c r="C17" s="301">
        <v>41486</v>
      </c>
      <c r="D17" s="301">
        <v>3098.1596797000002</v>
      </c>
      <c r="E17" s="301">
        <v>0</v>
      </c>
      <c r="F17" s="302">
        <v>0</v>
      </c>
      <c r="G17" s="393">
        <v>1017460286</v>
      </c>
      <c r="H17" s="303">
        <v>44600.223881525002</v>
      </c>
      <c r="I17" s="303">
        <v>73159024.439431518</v>
      </c>
      <c r="J17" s="393">
        <v>971585135</v>
      </c>
      <c r="K17" s="393">
        <v>36026.954979850001</v>
      </c>
      <c r="L17" s="393">
        <v>69119991.708979815</v>
      </c>
      <c r="M17" s="553">
        <v>0</v>
      </c>
      <c r="N17" s="389">
        <v>0</v>
      </c>
      <c r="O17" s="553">
        <v>0</v>
      </c>
      <c r="P17" s="553">
        <v>0</v>
      </c>
      <c r="Q17" s="389">
        <v>0</v>
      </c>
      <c r="R17" s="553">
        <v>0</v>
      </c>
      <c r="S17" s="393">
        <v>1989086907</v>
      </c>
      <c r="T17" s="394">
        <v>83725.338541075005</v>
      </c>
      <c r="U17" s="394">
        <v>142282114.30809119</v>
      </c>
      <c r="V17" s="393">
        <v>157336</v>
      </c>
      <c r="W17" s="393">
        <v>12638.263180480002</v>
      </c>
    </row>
    <row r="18" spans="1:23" s="150" customFormat="1">
      <c r="A18" s="300">
        <v>45292</v>
      </c>
      <c r="B18" s="301">
        <v>22</v>
      </c>
      <c r="C18" s="301">
        <v>42799</v>
      </c>
      <c r="D18" s="301">
        <v>3235.521159975</v>
      </c>
      <c r="E18" s="301">
        <v>0</v>
      </c>
      <c r="F18" s="302">
        <v>0</v>
      </c>
      <c r="G18" s="393">
        <v>886987818</v>
      </c>
      <c r="H18" s="303">
        <v>41905.20620035001</v>
      </c>
      <c r="I18" s="303">
        <v>65750691.794800393</v>
      </c>
      <c r="J18" s="393">
        <v>828393721</v>
      </c>
      <c r="K18" s="393">
        <v>38866.422184974996</v>
      </c>
      <c r="L18" s="393">
        <v>60690539.174284995</v>
      </c>
      <c r="M18" s="553">
        <v>0</v>
      </c>
      <c r="N18" s="389">
        <v>0</v>
      </c>
      <c r="O18" s="553">
        <v>0</v>
      </c>
      <c r="P18" s="553">
        <v>0</v>
      </c>
      <c r="Q18" s="389">
        <v>0</v>
      </c>
      <c r="R18" s="553">
        <v>0</v>
      </c>
      <c r="S18" s="393">
        <v>1715424338</v>
      </c>
      <c r="T18" s="394">
        <v>84007.149545299995</v>
      </c>
      <c r="U18" s="394">
        <v>126444466.49024537</v>
      </c>
      <c r="V18" s="393">
        <v>171623</v>
      </c>
      <c r="W18" s="393">
        <v>12386.640713820054</v>
      </c>
    </row>
    <row r="19" spans="1:23" s="150" customFormat="1">
      <c r="A19" s="300">
        <v>45323</v>
      </c>
      <c r="B19" s="1114">
        <v>21</v>
      </c>
      <c r="C19" s="1114">
        <v>57770</v>
      </c>
      <c r="D19" s="1114">
        <v>4345.2778485749996</v>
      </c>
      <c r="E19" s="1114">
        <v>0</v>
      </c>
      <c r="F19" s="1115">
        <v>0</v>
      </c>
      <c r="G19" s="1118">
        <v>1081496322</v>
      </c>
      <c r="H19" s="1116">
        <v>54452.958140850002</v>
      </c>
      <c r="I19" s="1116">
        <v>80146258.858590841</v>
      </c>
      <c r="J19" s="1118">
        <v>1028304437</v>
      </c>
      <c r="K19" s="1118">
        <v>53824.700611125001</v>
      </c>
      <c r="L19" s="1118">
        <v>75105151.653311118</v>
      </c>
      <c r="M19" s="1120">
        <v>0</v>
      </c>
      <c r="N19" s="1117">
        <v>0</v>
      </c>
      <c r="O19" s="1120">
        <v>0</v>
      </c>
      <c r="P19" s="1120">
        <v>0</v>
      </c>
      <c r="Q19" s="1117">
        <v>0</v>
      </c>
      <c r="R19" s="1120">
        <v>0</v>
      </c>
      <c r="S19" s="1118">
        <v>2109858529</v>
      </c>
      <c r="T19" s="1119">
        <v>112622.93660055001</v>
      </c>
      <c r="U19" s="1119">
        <v>155255755.78975061</v>
      </c>
      <c r="V19" s="1118">
        <v>843433</v>
      </c>
      <c r="W19" s="1118">
        <v>61413.041131799881</v>
      </c>
    </row>
    <row r="20" spans="1:23" s="150" customFormat="1">
      <c r="A20" s="300">
        <v>45352</v>
      </c>
      <c r="B20" s="1186">
        <v>19</v>
      </c>
      <c r="C20" s="1186">
        <v>38511</v>
      </c>
      <c r="D20" s="1186">
        <v>2942.442577625</v>
      </c>
      <c r="E20" s="1186">
        <v>1</v>
      </c>
      <c r="F20" s="1230">
        <v>9.4170000000000004E-2</v>
      </c>
      <c r="G20" s="393">
        <v>1051075853</v>
      </c>
      <c r="H20" s="1162">
        <v>52402.950040575</v>
      </c>
      <c r="I20" s="1162">
        <v>78971946.045190573</v>
      </c>
      <c r="J20" s="393">
        <v>981794424</v>
      </c>
      <c r="K20" s="393">
        <v>45614.987621549997</v>
      </c>
      <c r="L20" s="393">
        <v>72969919.753671557</v>
      </c>
      <c r="M20" s="1164">
        <v>0</v>
      </c>
      <c r="N20" s="1117">
        <v>0</v>
      </c>
      <c r="O20" s="1164">
        <v>0</v>
      </c>
      <c r="P20" s="1164">
        <v>0</v>
      </c>
      <c r="Q20" s="1117">
        <v>0</v>
      </c>
      <c r="R20" s="1164">
        <v>0</v>
      </c>
      <c r="S20" s="393">
        <v>2032908789</v>
      </c>
      <c r="T20" s="394">
        <v>100960.47440974999</v>
      </c>
      <c r="U20" s="394">
        <v>151944808.33560976</v>
      </c>
      <c r="V20" s="393">
        <v>2183095.5</v>
      </c>
      <c r="W20" s="393">
        <v>161229.46758444002</v>
      </c>
    </row>
    <row r="21" spans="1:23">
      <c r="A21" s="1459" t="s">
        <v>558</v>
      </c>
      <c r="B21" s="1459"/>
      <c r="C21" s="1459"/>
      <c r="D21" s="1459"/>
      <c r="E21" s="1459"/>
      <c r="F21" s="1459"/>
      <c r="G21" s="1459"/>
      <c r="H21" s="1459"/>
      <c r="I21" s="1459"/>
      <c r="J21" s="1459"/>
      <c r="K21" s="150"/>
      <c r="L21" s="150"/>
      <c r="M21" s="150"/>
      <c r="N21" s="150"/>
      <c r="O21" s="150"/>
      <c r="P21" s="150"/>
      <c r="Q21" s="150"/>
      <c r="R21" s="150"/>
      <c r="S21" s="150"/>
      <c r="T21" s="395"/>
      <c r="U21" s="395"/>
      <c r="V21" s="150"/>
      <c r="W21" s="150"/>
    </row>
    <row r="22" spans="1:23">
      <c r="A22" s="722" t="s">
        <v>559</v>
      </c>
      <c r="B22" s="722"/>
      <c r="C22" s="722"/>
      <c r="D22" s="722"/>
      <c r="E22" s="722"/>
      <c r="F22" s="722"/>
      <c r="G22" s="722"/>
      <c r="H22" s="722"/>
      <c r="I22" s="722"/>
      <c r="J22" s="722"/>
      <c r="K22" s="150"/>
      <c r="L22" s="150"/>
      <c r="M22" s="150"/>
      <c r="N22" s="150"/>
      <c r="O22" s="150"/>
      <c r="P22" s="150"/>
      <c r="Q22" s="150"/>
      <c r="R22" s="150"/>
      <c r="S22" s="150"/>
      <c r="T22" s="395"/>
      <c r="U22" s="459"/>
      <c r="V22" s="150"/>
      <c r="W22" s="150"/>
    </row>
    <row r="23" spans="1:23">
      <c r="A23" s="722" t="s">
        <v>1190</v>
      </c>
      <c r="B23" s="722"/>
      <c r="C23" s="722"/>
      <c r="D23" s="722"/>
      <c r="E23" s="722"/>
      <c r="F23" s="722"/>
      <c r="G23" s="722"/>
      <c r="H23" s="722"/>
      <c r="I23" s="722"/>
      <c r="J23" s="722"/>
      <c r="K23" s="150"/>
      <c r="L23" s="150"/>
      <c r="M23" s="150"/>
      <c r="N23" s="150"/>
      <c r="O23" s="150"/>
      <c r="P23" s="150"/>
      <c r="Q23" s="150"/>
      <c r="R23" s="150"/>
      <c r="S23" s="150"/>
      <c r="T23" s="395"/>
      <c r="U23" s="395"/>
      <c r="V23" s="150"/>
      <c r="W23" s="150"/>
    </row>
    <row r="24" spans="1:23">
      <c r="A24" s="1459" t="s">
        <v>337</v>
      </c>
      <c r="B24" s="1459"/>
      <c r="C24" s="1459"/>
      <c r="D24" s="1459"/>
      <c r="E24" s="1459"/>
      <c r="F24" s="1459"/>
      <c r="G24" s="1459"/>
      <c r="H24" s="1459"/>
      <c r="I24" s="1459"/>
      <c r="J24" s="1459"/>
      <c r="K24" s="150"/>
      <c r="L24" s="150"/>
      <c r="M24" s="150"/>
      <c r="N24" s="150"/>
      <c r="O24" s="150"/>
      <c r="P24" s="150"/>
      <c r="Q24" s="150"/>
      <c r="R24" s="150"/>
      <c r="S24" s="150"/>
      <c r="T24" s="395"/>
      <c r="U24" s="395"/>
      <c r="V24" s="150"/>
      <c r="W24" s="150"/>
    </row>
  </sheetData>
  <mergeCells count="30">
    <mergeCell ref="S2:U2"/>
    <mergeCell ref="V2:W3"/>
    <mergeCell ref="G3:I3"/>
    <mergeCell ref="J3:L3"/>
    <mergeCell ref="M3:O3"/>
    <mergeCell ref="P3:R3"/>
    <mergeCell ref="S3:S5"/>
    <mergeCell ref="T3:U4"/>
    <mergeCell ref="N4:O4"/>
    <mergeCell ref="P4:P5"/>
    <mergeCell ref="Q4:R4"/>
    <mergeCell ref="V4:V5"/>
    <mergeCell ref="W4:W5"/>
    <mergeCell ref="K4:L4"/>
    <mergeCell ref="A21:J21"/>
    <mergeCell ref="A24:J24"/>
    <mergeCell ref="M4:M5"/>
    <mergeCell ref="G4:G5"/>
    <mergeCell ref="A2:A5"/>
    <mergeCell ref="B2:B5"/>
    <mergeCell ref="C2:D3"/>
    <mergeCell ref="E2:F3"/>
    <mergeCell ref="G2:L2"/>
    <mergeCell ref="M2:R2"/>
    <mergeCell ref="C4:C5"/>
    <mergeCell ref="D4:D5"/>
    <mergeCell ref="E4:E5"/>
    <mergeCell ref="F4:F5"/>
    <mergeCell ref="H4:I4"/>
    <mergeCell ref="J4:J5"/>
  </mergeCells>
  <printOptions horizontalCentered="1"/>
  <pageMargins left="0.78431372549019618" right="0.78431372549019618" top="0.98039215686274517" bottom="0.98039215686274517" header="0.50980392156862753" footer="0.50980392156862753"/>
  <pageSetup paperSize="9" fitToHeight="0"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zoomScaleNormal="100" workbookViewId="0"/>
  </sheetViews>
  <sheetFormatPr defaultColWidth="9.140625" defaultRowHeight="15"/>
  <cols>
    <col min="1" max="1" width="12.28515625" style="149" bestFit="1" customWidth="1"/>
    <col min="2" max="2" width="9.28515625" style="149" bestFit="1" customWidth="1"/>
    <col min="3" max="6" width="13.7109375" style="149" bestFit="1" customWidth="1"/>
    <col min="7" max="7" width="15.5703125" style="149" customWidth="1"/>
    <col min="8" max="8" width="13.7109375" style="149" bestFit="1" customWidth="1"/>
    <col min="9" max="9" width="14.28515625" style="149" bestFit="1" customWidth="1"/>
    <col min="10" max="10" width="16.42578125" style="149" bestFit="1" customWidth="1"/>
    <col min="11" max="14" width="13.7109375" style="149" bestFit="1" customWidth="1"/>
    <col min="15" max="15" width="15.5703125" style="149" customWidth="1"/>
    <col min="16" max="18" width="13.7109375" style="149" bestFit="1" customWidth="1"/>
    <col min="19" max="19" width="14.5703125" style="149" customWidth="1"/>
    <col min="20" max="20" width="11" style="149" customWidth="1"/>
    <col min="21" max="21" width="14.140625" style="149" customWidth="1"/>
    <col min="22" max="22" width="16" style="149" bestFit="1" customWidth="1"/>
    <col min="23" max="23" width="10.42578125" style="149" customWidth="1"/>
    <col min="24" max="16384" width="9.140625" style="149"/>
  </cols>
  <sheetData>
    <row r="1" spans="1:23">
      <c r="A1" s="410" t="s">
        <v>1184</v>
      </c>
      <c r="B1" s="410"/>
      <c r="C1" s="410"/>
      <c r="D1" s="410"/>
      <c r="E1" s="410"/>
      <c r="F1" s="410"/>
      <c r="G1" s="410"/>
      <c r="H1" s="410"/>
      <c r="I1" s="410"/>
      <c r="J1" s="410"/>
      <c r="K1" s="410"/>
      <c r="L1" s="410"/>
      <c r="M1" s="410"/>
      <c r="N1" s="410"/>
    </row>
    <row r="2" spans="1:23" s="242" customFormat="1">
      <c r="A2" s="1529" t="s">
        <v>541</v>
      </c>
      <c r="B2" s="1529" t="s">
        <v>272</v>
      </c>
      <c r="C2" s="1532" t="s">
        <v>542</v>
      </c>
      <c r="D2" s="1533"/>
      <c r="E2" s="1532" t="s">
        <v>543</v>
      </c>
      <c r="F2" s="1536"/>
      <c r="G2" s="1538" t="s">
        <v>544</v>
      </c>
      <c r="H2" s="1539"/>
      <c r="I2" s="1539"/>
      <c r="J2" s="1539"/>
      <c r="K2" s="1539"/>
      <c r="L2" s="1540"/>
      <c r="M2" s="1538" t="s">
        <v>545</v>
      </c>
      <c r="N2" s="1539"/>
      <c r="O2" s="1539"/>
      <c r="P2" s="1539"/>
      <c r="Q2" s="1539"/>
      <c r="R2" s="1540"/>
      <c r="S2" s="1538" t="s">
        <v>546</v>
      </c>
      <c r="T2" s="1539"/>
      <c r="U2" s="1539"/>
      <c r="V2" s="1532" t="s">
        <v>547</v>
      </c>
      <c r="W2" s="1543"/>
    </row>
    <row r="3" spans="1:23" s="242" customFormat="1">
      <c r="A3" s="1530"/>
      <c r="B3" s="1530"/>
      <c r="C3" s="1534"/>
      <c r="D3" s="1535"/>
      <c r="E3" s="1534"/>
      <c r="F3" s="1537"/>
      <c r="G3" s="1546" t="s">
        <v>548</v>
      </c>
      <c r="H3" s="1546"/>
      <c r="I3" s="1546"/>
      <c r="J3" s="1546" t="s">
        <v>549</v>
      </c>
      <c r="K3" s="1546"/>
      <c r="L3" s="1546"/>
      <c r="M3" s="1546" t="s">
        <v>548</v>
      </c>
      <c r="N3" s="1546"/>
      <c r="O3" s="1546"/>
      <c r="P3" s="1546" t="s">
        <v>549</v>
      </c>
      <c r="Q3" s="1546"/>
      <c r="R3" s="1546"/>
      <c r="S3" s="1547" t="s">
        <v>550</v>
      </c>
      <c r="T3" s="1532" t="s">
        <v>298</v>
      </c>
      <c r="U3" s="1536"/>
      <c r="V3" s="1544"/>
      <c r="W3" s="1545"/>
    </row>
    <row r="4" spans="1:23" s="156" customFormat="1">
      <c r="A4" s="1530"/>
      <c r="B4" s="1530"/>
      <c r="C4" s="1528" t="s">
        <v>551</v>
      </c>
      <c r="D4" s="1529" t="s">
        <v>298</v>
      </c>
      <c r="E4" s="1528" t="s">
        <v>552</v>
      </c>
      <c r="F4" s="1529" t="s">
        <v>298</v>
      </c>
      <c r="G4" s="1528" t="s">
        <v>553</v>
      </c>
      <c r="H4" s="1541" t="s">
        <v>298</v>
      </c>
      <c r="I4" s="1542"/>
      <c r="J4" s="1528" t="s">
        <v>553</v>
      </c>
      <c r="K4" s="1541" t="s">
        <v>298</v>
      </c>
      <c r="L4" s="1542"/>
      <c r="M4" s="1528" t="s">
        <v>553</v>
      </c>
      <c r="N4" s="1541" t="s">
        <v>298</v>
      </c>
      <c r="O4" s="1542"/>
      <c r="P4" s="1528" t="s">
        <v>550</v>
      </c>
      <c r="Q4" s="1541" t="s">
        <v>298</v>
      </c>
      <c r="R4" s="1542"/>
      <c r="S4" s="1548"/>
      <c r="T4" s="1550"/>
      <c r="U4" s="1551"/>
      <c r="V4" s="1528" t="s">
        <v>554</v>
      </c>
      <c r="W4" s="1528" t="s">
        <v>560</v>
      </c>
    </row>
    <row r="5" spans="1:23" s="156" customFormat="1">
      <c r="A5" s="1531"/>
      <c r="B5" s="1531"/>
      <c r="C5" s="1528"/>
      <c r="D5" s="1531"/>
      <c r="E5" s="1528"/>
      <c r="F5" s="1531"/>
      <c r="G5" s="1528"/>
      <c r="H5" s="629" t="s">
        <v>555</v>
      </c>
      <c r="I5" s="629" t="s">
        <v>556</v>
      </c>
      <c r="J5" s="1528"/>
      <c r="K5" s="629" t="s">
        <v>555</v>
      </c>
      <c r="L5" s="629" t="s">
        <v>556</v>
      </c>
      <c r="M5" s="1528"/>
      <c r="N5" s="629" t="s">
        <v>555</v>
      </c>
      <c r="O5" s="629" t="s">
        <v>556</v>
      </c>
      <c r="P5" s="1528"/>
      <c r="Q5" s="629" t="s">
        <v>555</v>
      </c>
      <c r="R5" s="629" t="s">
        <v>556</v>
      </c>
      <c r="S5" s="1549"/>
      <c r="T5" s="629" t="s">
        <v>1183</v>
      </c>
      <c r="U5" s="629" t="s">
        <v>556</v>
      </c>
      <c r="V5" s="1546"/>
      <c r="W5" s="1528"/>
    </row>
    <row r="6" spans="1:23" s="156" customFormat="1">
      <c r="A6" s="384">
        <v>1</v>
      </c>
      <c r="B6" s="385">
        <v>2</v>
      </c>
      <c r="C6" s="674">
        <v>3</v>
      </c>
      <c r="D6" s="385">
        <v>4</v>
      </c>
      <c r="E6" s="385">
        <v>6</v>
      </c>
      <c r="F6" s="385">
        <v>8</v>
      </c>
      <c r="G6" s="674">
        <v>9</v>
      </c>
      <c r="H6" s="385">
        <v>10</v>
      </c>
      <c r="I6" s="674">
        <v>11</v>
      </c>
      <c r="J6" s="385">
        <v>12</v>
      </c>
      <c r="K6" s="674">
        <v>13</v>
      </c>
      <c r="L6" s="385">
        <v>14</v>
      </c>
      <c r="M6" s="674">
        <v>15</v>
      </c>
      <c r="N6" s="385">
        <v>16</v>
      </c>
      <c r="O6" s="674">
        <v>17</v>
      </c>
      <c r="P6" s="385">
        <v>18</v>
      </c>
      <c r="Q6" s="674">
        <v>19</v>
      </c>
      <c r="R6" s="385">
        <v>20</v>
      </c>
      <c r="S6" s="674">
        <v>21</v>
      </c>
      <c r="T6" s="674">
        <v>22</v>
      </c>
      <c r="U6" s="385">
        <v>23</v>
      </c>
      <c r="V6" s="385">
        <v>24</v>
      </c>
      <c r="W6" s="674">
        <v>25</v>
      </c>
    </row>
    <row r="7" spans="1:23" s="156" customFormat="1">
      <c r="A7" s="396" t="s">
        <v>72</v>
      </c>
      <c r="B7" s="397">
        <v>249</v>
      </c>
      <c r="C7" s="397">
        <v>104737382</v>
      </c>
      <c r="D7" s="397">
        <v>9520684.7216502689</v>
      </c>
      <c r="E7" s="397">
        <v>284126341</v>
      </c>
      <c r="F7" s="397">
        <v>19072304.389937773</v>
      </c>
      <c r="G7" s="397">
        <v>20763480772</v>
      </c>
      <c r="H7" s="397">
        <v>5455501.2024448225</v>
      </c>
      <c r="I7" s="397">
        <v>1933461254.1151459</v>
      </c>
      <c r="J7" s="397">
        <v>19778451497</v>
      </c>
      <c r="K7" s="397">
        <v>5500054.3408372877</v>
      </c>
      <c r="L7" s="397">
        <v>1801064480.2183127</v>
      </c>
      <c r="M7" s="397">
        <v>562161847</v>
      </c>
      <c r="N7" s="397">
        <v>632268.6102540649</v>
      </c>
      <c r="O7" s="397">
        <v>40848216.048080534</v>
      </c>
      <c r="P7" s="397">
        <v>272811743</v>
      </c>
      <c r="Q7" s="397">
        <v>300431.93264513515</v>
      </c>
      <c r="R7" s="397">
        <v>18359528.585406065</v>
      </c>
      <c r="S7" s="397">
        <v>41765769582</v>
      </c>
      <c r="T7" s="397">
        <v>40481245.197769351</v>
      </c>
      <c r="U7" s="397">
        <v>3822326468.0785332</v>
      </c>
      <c r="V7" s="397">
        <v>13418486</v>
      </c>
      <c r="W7" s="397">
        <v>1105826.27</v>
      </c>
    </row>
    <row r="8" spans="1:23" s="156" customFormat="1">
      <c r="A8" s="396" t="s">
        <v>557</v>
      </c>
      <c r="B8" s="655">
        <f t="shared" ref="B8:U8" si="0">SUM(B9:B20)</f>
        <v>246</v>
      </c>
      <c r="C8" s="655">
        <f t="shared" si="0"/>
        <v>85826189</v>
      </c>
      <c r="D8" s="655">
        <f t="shared" si="0"/>
        <v>7417117.2654512748</v>
      </c>
      <c r="E8" s="655">
        <f t="shared" si="0"/>
        <v>325399952</v>
      </c>
      <c r="F8" s="655">
        <f t="shared" si="0"/>
        <v>25546966.490185678</v>
      </c>
      <c r="G8" s="655">
        <f t="shared" si="0"/>
        <v>47921898390</v>
      </c>
      <c r="H8" s="655">
        <f t="shared" si="0"/>
        <v>7126932.2513053035</v>
      </c>
      <c r="I8" s="655">
        <f t="shared" si="0"/>
        <v>4061453032.6098547</v>
      </c>
      <c r="J8" s="655">
        <f t="shared" si="0"/>
        <v>45730172862</v>
      </c>
      <c r="K8" s="655">
        <f t="shared" si="0"/>
        <v>6692632.1376468912</v>
      </c>
      <c r="L8" s="655">
        <f t="shared" si="0"/>
        <v>3806238245.1855206</v>
      </c>
      <c r="M8" s="655">
        <f t="shared" si="0"/>
        <v>775801808</v>
      </c>
      <c r="N8" s="655">
        <f t="shared" si="0"/>
        <v>1000523.2385264949</v>
      </c>
      <c r="O8" s="655">
        <f t="shared" si="0"/>
        <v>64095047.148903705</v>
      </c>
      <c r="P8" s="655">
        <f t="shared" si="0"/>
        <v>361845516</v>
      </c>
      <c r="Q8" s="655">
        <f t="shared" si="0"/>
        <v>377506.70211367001</v>
      </c>
      <c r="R8" s="655">
        <f t="shared" si="0"/>
        <v>28016743.730634663</v>
      </c>
      <c r="S8" s="655">
        <f t="shared" si="0"/>
        <v>95200943894</v>
      </c>
      <c r="T8" s="655">
        <f t="shared" si="0"/>
        <v>48161678.626625054</v>
      </c>
      <c r="U8" s="655">
        <f t="shared" si="0"/>
        <v>7992767152.4305525</v>
      </c>
      <c r="V8" s="576">
        <f>INDEX(V9:V20,COUNT(V9:V20))</f>
        <v>15039231</v>
      </c>
      <c r="W8" s="576">
        <f>INDEX(W9:W20,COUNT(W9:W20))</f>
        <v>1304406.58</v>
      </c>
    </row>
    <row r="9" spans="1:23" s="150" customFormat="1">
      <c r="A9" s="300">
        <v>45017</v>
      </c>
      <c r="B9" s="398">
        <v>17</v>
      </c>
      <c r="C9" s="398">
        <v>5082257</v>
      </c>
      <c r="D9" s="398">
        <v>487494.75300192501</v>
      </c>
      <c r="E9" s="398">
        <v>19058084</v>
      </c>
      <c r="F9" s="398">
        <v>1269872.5773463349</v>
      </c>
      <c r="G9" s="398">
        <v>2209899108</v>
      </c>
      <c r="H9" s="398">
        <v>457274.68886815908</v>
      </c>
      <c r="I9" s="398">
        <v>208561323.70896822</v>
      </c>
      <c r="J9" s="398">
        <v>2129768894</v>
      </c>
      <c r="K9" s="398">
        <v>389998.39712652896</v>
      </c>
      <c r="L9" s="398">
        <v>197448839.09270149</v>
      </c>
      <c r="M9" s="398">
        <v>38881162</v>
      </c>
      <c r="N9" s="398">
        <v>33040.452906889994</v>
      </c>
      <c r="O9" s="398">
        <v>2664050.0637206901</v>
      </c>
      <c r="P9" s="398">
        <v>20222985</v>
      </c>
      <c r="Q9" s="398">
        <v>14907.709384849999</v>
      </c>
      <c r="R9" s="398">
        <v>1316749.3462501499</v>
      </c>
      <c r="S9" s="398">
        <v>4422912490</v>
      </c>
      <c r="T9" s="398">
        <v>2652588.5786346882</v>
      </c>
      <c r="U9" s="398">
        <v>411748329.54198885</v>
      </c>
      <c r="V9" s="398">
        <v>13928644</v>
      </c>
      <c r="W9" s="398">
        <v>1202856.26</v>
      </c>
    </row>
    <row r="10" spans="1:23" s="150" customFormat="1">
      <c r="A10" s="300">
        <v>45047</v>
      </c>
      <c r="B10" s="398">
        <v>22</v>
      </c>
      <c r="C10" s="398">
        <v>6084544</v>
      </c>
      <c r="D10" s="398">
        <v>602097.60580127488</v>
      </c>
      <c r="E10" s="398">
        <v>24176401</v>
      </c>
      <c r="F10" s="398">
        <v>1696110.0922792053</v>
      </c>
      <c r="G10" s="398">
        <v>2853709964</v>
      </c>
      <c r="H10" s="398">
        <v>615497.93786170578</v>
      </c>
      <c r="I10" s="398">
        <v>279196732.72291189</v>
      </c>
      <c r="J10" s="398">
        <v>2791583504</v>
      </c>
      <c r="K10" s="398">
        <v>560473.33423313184</v>
      </c>
      <c r="L10" s="398">
        <v>267345564.85713345</v>
      </c>
      <c r="M10" s="398">
        <v>55214792</v>
      </c>
      <c r="N10" s="398">
        <v>59799.40014003501</v>
      </c>
      <c r="O10" s="398">
        <v>4026497.5117653846</v>
      </c>
      <c r="P10" s="398">
        <v>28126823</v>
      </c>
      <c r="Q10" s="398">
        <v>24427.672334835006</v>
      </c>
      <c r="R10" s="398">
        <v>1941997.756142685</v>
      </c>
      <c r="S10" s="398">
        <v>5758895205</v>
      </c>
      <c r="T10" s="398">
        <v>3558406.0426501874</v>
      </c>
      <c r="U10" s="398">
        <v>554809000.54603386</v>
      </c>
      <c r="V10" s="398">
        <v>18118162</v>
      </c>
      <c r="W10" s="398">
        <v>1661088.39</v>
      </c>
    </row>
    <row r="11" spans="1:23" s="150" customFormat="1">
      <c r="A11" s="300">
        <v>45078</v>
      </c>
      <c r="B11" s="398">
        <v>21</v>
      </c>
      <c r="C11" s="398">
        <v>5378134</v>
      </c>
      <c r="D11" s="398">
        <v>517883.74729452498</v>
      </c>
      <c r="E11" s="398">
        <v>22752136</v>
      </c>
      <c r="F11" s="398">
        <v>1670132.8138168452</v>
      </c>
      <c r="G11" s="398">
        <v>2722346037</v>
      </c>
      <c r="H11" s="398">
        <v>513039.07700917899</v>
      </c>
      <c r="I11" s="398">
        <v>268599449.39790928</v>
      </c>
      <c r="J11" s="398">
        <v>2728758164</v>
      </c>
      <c r="K11" s="398">
        <v>493882.52116900199</v>
      </c>
      <c r="L11" s="398">
        <v>264910365.52896917</v>
      </c>
      <c r="M11" s="398">
        <v>58172515</v>
      </c>
      <c r="N11" s="398">
        <v>66650.495972855017</v>
      </c>
      <c r="O11" s="398">
        <v>4493551.4075703053</v>
      </c>
      <c r="P11" s="398">
        <v>27630436</v>
      </c>
      <c r="Q11" s="398">
        <v>24943.631317845</v>
      </c>
      <c r="R11" s="398">
        <v>2000265.4050603649</v>
      </c>
      <c r="S11" s="398">
        <v>5565037422</v>
      </c>
      <c r="T11" s="398">
        <v>3286532.2865802515</v>
      </c>
      <c r="U11" s="398">
        <v>542191648.30062056</v>
      </c>
      <c r="V11" s="398">
        <v>16311877</v>
      </c>
      <c r="W11" s="398">
        <v>1465103.96</v>
      </c>
    </row>
    <row r="12" spans="1:23" s="150" customFormat="1">
      <c r="A12" s="300">
        <v>45108</v>
      </c>
      <c r="B12" s="398">
        <v>21</v>
      </c>
      <c r="C12" s="398">
        <v>7246335</v>
      </c>
      <c r="D12" s="398">
        <v>588444.94647702505</v>
      </c>
      <c r="E12" s="398">
        <v>25789311</v>
      </c>
      <c r="F12" s="398">
        <v>1996640.65426759</v>
      </c>
      <c r="G12" s="398">
        <v>3470773189</v>
      </c>
      <c r="H12" s="398">
        <v>662545.21870383178</v>
      </c>
      <c r="I12" s="398">
        <v>323729838.80750382</v>
      </c>
      <c r="J12" s="398">
        <v>3304579543</v>
      </c>
      <c r="K12" s="398">
        <v>618785.67964432901</v>
      </c>
      <c r="L12" s="398">
        <v>302075039.02500683</v>
      </c>
      <c r="M12" s="398">
        <v>68864634</v>
      </c>
      <c r="N12" s="398">
        <v>84381.84941961999</v>
      </c>
      <c r="O12" s="398">
        <v>5567760.0280201696</v>
      </c>
      <c r="P12" s="398">
        <v>31833387</v>
      </c>
      <c r="Q12" s="398">
        <v>30508.065938104999</v>
      </c>
      <c r="R12" s="398">
        <v>2407352.3513797545</v>
      </c>
      <c r="S12" s="398">
        <v>6909086399</v>
      </c>
      <c r="T12" s="398">
        <v>3981306.4144505006</v>
      </c>
      <c r="U12" s="398">
        <v>636365075.81265509</v>
      </c>
      <c r="V12" s="398">
        <v>20743174</v>
      </c>
      <c r="W12" s="398">
        <v>1689568.62</v>
      </c>
    </row>
    <row r="13" spans="1:23" s="150" customFormat="1">
      <c r="A13" s="300">
        <v>45139</v>
      </c>
      <c r="B13" s="398">
        <v>22</v>
      </c>
      <c r="C13" s="398">
        <v>7739042</v>
      </c>
      <c r="D13" s="398">
        <v>610658.11</v>
      </c>
      <c r="E13" s="398">
        <v>25101154</v>
      </c>
      <c r="F13" s="398">
        <v>1972965.6013788348</v>
      </c>
      <c r="G13" s="398">
        <v>4364393068</v>
      </c>
      <c r="H13" s="398">
        <v>563526.82361498394</v>
      </c>
      <c r="I13" s="398">
        <v>336721997.66835266</v>
      </c>
      <c r="J13" s="398">
        <v>4235283779</v>
      </c>
      <c r="K13" s="398">
        <v>601574.46466604201</v>
      </c>
      <c r="L13" s="398">
        <v>320973493.48837888</v>
      </c>
      <c r="M13" s="398">
        <v>62420518</v>
      </c>
      <c r="N13" s="398">
        <v>73187.02774950501</v>
      </c>
      <c r="O13" s="398">
        <v>5157876.7299427046</v>
      </c>
      <c r="P13" s="398">
        <v>27877875</v>
      </c>
      <c r="Q13" s="398">
        <v>29617.73839694</v>
      </c>
      <c r="R13" s="398">
        <v>2168502.1792974402</v>
      </c>
      <c r="S13" s="398">
        <v>8722815436</v>
      </c>
      <c r="T13" s="398">
        <v>3851529.7658063052</v>
      </c>
      <c r="U13" s="398">
        <v>667605493.77735054</v>
      </c>
      <c r="V13" s="398">
        <v>13431758</v>
      </c>
      <c r="W13" s="398">
        <v>1072985.3899999999</v>
      </c>
    </row>
    <row r="14" spans="1:23" s="150" customFormat="1">
      <c r="A14" s="300">
        <v>45170</v>
      </c>
      <c r="B14" s="398">
        <v>20</v>
      </c>
      <c r="C14" s="398">
        <v>6817782</v>
      </c>
      <c r="D14" s="398">
        <v>550449.93999999994</v>
      </c>
      <c r="E14" s="398">
        <v>24874901</v>
      </c>
      <c r="F14" s="398">
        <v>2039494.43</v>
      </c>
      <c r="G14" s="398">
        <v>4311560930</v>
      </c>
      <c r="H14" s="398">
        <v>575378.77417975001</v>
      </c>
      <c r="I14" s="398">
        <v>339711619.63</v>
      </c>
      <c r="J14" s="398">
        <v>4050941947</v>
      </c>
      <c r="K14" s="398">
        <v>532014.14123624994</v>
      </c>
      <c r="L14" s="398">
        <v>312969224.47000003</v>
      </c>
      <c r="M14" s="398">
        <v>60563075</v>
      </c>
      <c r="N14" s="398">
        <v>76968.801801279973</v>
      </c>
      <c r="O14" s="398">
        <v>5252105.79</v>
      </c>
      <c r="P14" s="398">
        <v>25849279</v>
      </c>
      <c r="Q14" s="398">
        <v>26180.265346880005</v>
      </c>
      <c r="R14" s="398">
        <v>2126820.86</v>
      </c>
      <c r="S14" s="398">
        <v>8480607914</v>
      </c>
      <c r="T14" s="398">
        <v>3800486.3510997551</v>
      </c>
      <c r="U14" s="398">
        <v>662649715.12</v>
      </c>
      <c r="V14" s="398">
        <v>17174101</v>
      </c>
      <c r="W14" s="398">
        <v>1397878.47</v>
      </c>
    </row>
    <row r="15" spans="1:23" s="150" customFormat="1">
      <c r="A15" s="300">
        <v>45200</v>
      </c>
      <c r="B15" s="398">
        <v>20</v>
      </c>
      <c r="C15" s="398">
        <v>6291425</v>
      </c>
      <c r="D15" s="398">
        <v>504265.16025767499</v>
      </c>
      <c r="E15" s="398">
        <v>24145318</v>
      </c>
      <c r="F15" s="398">
        <v>1894017.5772422298</v>
      </c>
      <c r="G15" s="398">
        <v>4180548102</v>
      </c>
      <c r="H15" s="398">
        <v>476212.1544169251</v>
      </c>
      <c r="I15" s="398">
        <v>324376529.10832953</v>
      </c>
      <c r="J15" s="398">
        <v>3987645508</v>
      </c>
      <c r="K15" s="398">
        <v>503736.52928394999</v>
      </c>
      <c r="L15" s="398">
        <v>304442835.20660919</v>
      </c>
      <c r="M15" s="398">
        <v>53483598</v>
      </c>
      <c r="N15" s="398">
        <v>56477.082154634998</v>
      </c>
      <c r="O15" s="398">
        <v>4462616.7164699845</v>
      </c>
      <c r="P15" s="398">
        <v>25983016</v>
      </c>
      <c r="Q15" s="398">
        <v>27634.144293930007</v>
      </c>
      <c r="R15" s="398">
        <v>2056539.6878710801</v>
      </c>
      <c r="S15" s="398">
        <v>8278096967</v>
      </c>
      <c r="T15" s="398">
        <v>3462342.647649345</v>
      </c>
      <c r="U15" s="398">
        <v>637736803.45677972</v>
      </c>
      <c r="V15" s="398">
        <v>21540647</v>
      </c>
      <c r="W15" s="398">
        <v>1627869.7</v>
      </c>
    </row>
    <row r="16" spans="1:23" s="150" customFormat="1">
      <c r="A16" s="300">
        <v>45231</v>
      </c>
      <c r="B16" s="301">
        <v>21</v>
      </c>
      <c r="C16" s="301">
        <v>5995898</v>
      </c>
      <c r="D16" s="301">
        <v>477592.68</v>
      </c>
      <c r="E16" s="301">
        <v>26329372</v>
      </c>
      <c r="F16" s="398">
        <v>1927121.36</v>
      </c>
      <c r="G16" s="398">
        <v>4344259786</v>
      </c>
      <c r="H16" s="303">
        <v>474348.67344319698</v>
      </c>
      <c r="I16" s="303">
        <v>337005294.50999898</v>
      </c>
      <c r="J16" s="398">
        <v>4016413813</v>
      </c>
      <c r="K16" s="398">
        <v>411194.48716863804</v>
      </c>
      <c r="L16" s="398">
        <v>308228760</v>
      </c>
      <c r="M16" s="398">
        <v>63168975</v>
      </c>
      <c r="N16" s="398">
        <v>68979.237346155001</v>
      </c>
      <c r="O16" s="398">
        <v>4828143.54</v>
      </c>
      <c r="P16" s="398">
        <v>29508489</v>
      </c>
      <c r="Q16" s="398">
        <v>23679.041561565002</v>
      </c>
      <c r="R16" s="398">
        <v>2139599.89</v>
      </c>
      <c r="S16" s="398">
        <v>8485676333</v>
      </c>
      <c r="T16" s="398">
        <v>3382915.4852465698</v>
      </c>
      <c r="U16" s="398">
        <v>654606511.98000002</v>
      </c>
      <c r="V16" s="398">
        <v>13350483</v>
      </c>
      <c r="W16" s="398">
        <v>1077600.76</v>
      </c>
    </row>
    <row r="17" spans="1:34" s="150" customFormat="1">
      <c r="A17" s="300">
        <v>45261</v>
      </c>
      <c r="B17" s="301">
        <v>20</v>
      </c>
      <c r="C17" s="301">
        <v>7559117</v>
      </c>
      <c r="D17" s="301">
        <v>664523.89</v>
      </c>
      <c r="E17" s="301">
        <v>31767139</v>
      </c>
      <c r="F17" s="398">
        <v>2524106.96</v>
      </c>
      <c r="G17" s="398">
        <v>4642141062</v>
      </c>
      <c r="H17" s="303">
        <v>698004.88678928989</v>
      </c>
      <c r="I17" s="303">
        <v>389958870.17000002</v>
      </c>
      <c r="J17" s="398">
        <v>4302162333</v>
      </c>
      <c r="K17" s="398">
        <v>538521.28165648691</v>
      </c>
      <c r="L17" s="398">
        <v>354471039.75</v>
      </c>
      <c r="M17" s="398">
        <v>88157138</v>
      </c>
      <c r="N17" s="398">
        <v>140274.859076625</v>
      </c>
      <c r="O17" s="398">
        <v>7277747.7300000004</v>
      </c>
      <c r="P17" s="398">
        <v>37413672</v>
      </c>
      <c r="Q17" s="398">
        <v>40040.310759280001</v>
      </c>
      <c r="R17" s="398">
        <v>2898206.39</v>
      </c>
      <c r="S17" s="398">
        <v>9109200461</v>
      </c>
      <c r="T17" s="398">
        <v>4605472.1832226403</v>
      </c>
      <c r="U17" s="398">
        <v>757794494.89999998</v>
      </c>
      <c r="V17" s="398">
        <v>17452730</v>
      </c>
      <c r="W17" s="398">
        <v>1515538.06</v>
      </c>
    </row>
    <row r="18" spans="1:34" s="150" customFormat="1">
      <c r="A18" s="300">
        <v>45292</v>
      </c>
      <c r="B18" s="301">
        <v>22</v>
      </c>
      <c r="C18" s="301">
        <v>9753552</v>
      </c>
      <c r="D18" s="301">
        <v>848628.83</v>
      </c>
      <c r="E18" s="301">
        <v>35976743</v>
      </c>
      <c r="F18" s="398">
        <v>2941230.58</v>
      </c>
      <c r="G18" s="398">
        <v>5374591895</v>
      </c>
      <c r="H18" s="303">
        <v>737555.72465061396</v>
      </c>
      <c r="I18" s="303">
        <v>447772439.29000002</v>
      </c>
      <c r="J18" s="398">
        <v>5199100633</v>
      </c>
      <c r="K18" s="398">
        <v>762820.28211434616</v>
      </c>
      <c r="L18" s="398">
        <v>424187132.69999897</v>
      </c>
      <c r="M18" s="398">
        <v>82430705</v>
      </c>
      <c r="N18" s="398">
        <v>127842.29994009502</v>
      </c>
      <c r="O18" s="398">
        <v>7129809.3499999903</v>
      </c>
      <c r="P18" s="398">
        <v>38605926</v>
      </c>
      <c r="Q18" s="398">
        <v>49661.178896459998</v>
      </c>
      <c r="R18" s="398">
        <v>3088392.71</v>
      </c>
      <c r="S18" s="398">
        <v>10740459454</v>
      </c>
      <c r="T18" s="398">
        <v>5467738.8877937002</v>
      </c>
      <c r="U18" s="398">
        <v>885967633.45000005</v>
      </c>
      <c r="V18" s="398">
        <v>15866743</v>
      </c>
      <c r="W18" s="398">
        <v>1438235.81</v>
      </c>
    </row>
    <row r="19" spans="1:34" s="150" customFormat="1">
      <c r="A19" s="300">
        <v>45323</v>
      </c>
      <c r="B19" s="1121">
        <v>21</v>
      </c>
      <c r="C19" s="1121">
        <v>9709411</v>
      </c>
      <c r="D19" s="1121">
        <v>839361.06</v>
      </c>
      <c r="E19" s="1121">
        <v>34519312</v>
      </c>
      <c r="F19" s="1123">
        <v>2969909.39</v>
      </c>
      <c r="G19" s="1123">
        <v>5172342563</v>
      </c>
      <c r="H19" s="1122">
        <v>772407</v>
      </c>
      <c r="I19" s="1122">
        <v>440324702.05000001</v>
      </c>
      <c r="J19" s="1123">
        <v>4887969942</v>
      </c>
      <c r="K19" s="1123">
        <v>733093</v>
      </c>
      <c r="L19" s="1123">
        <v>404886650.95999902</v>
      </c>
      <c r="M19" s="1123">
        <v>80087004</v>
      </c>
      <c r="N19" s="1123">
        <v>125463</v>
      </c>
      <c r="O19" s="1123">
        <v>7315541.6500000004</v>
      </c>
      <c r="P19" s="1123">
        <v>36791132</v>
      </c>
      <c r="Q19" s="1123">
        <v>46697</v>
      </c>
      <c r="R19" s="1123">
        <v>3119209.72</v>
      </c>
      <c r="S19" s="1123">
        <v>10221419364</v>
      </c>
      <c r="T19" s="1123">
        <v>5486931</v>
      </c>
      <c r="U19" s="1123">
        <v>859455374.83000004</v>
      </c>
      <c r="V19" s="1123">
        <v>13703695</v>
      </c>
      <c r="W19" s="1123">
        <v>1193300.83</v>
      </c>
    </row>
    <row r="20" spans="1:34" s="150" customFormat="1">
      <c r="A20" s="300">
        <v>45352</v>
      </c>
      <c r="B20" s="1186">
        <v>19</v>
      </c>
      <c r="C20" s="1186">
        <v>8168692</v>
      </c>
      <c r="D20" s="1186">
        <v>725716.5426188499</v>
      </c>
      <c r="E20" s="1186">
        <v>30910081</v>
      </c>
      <c r="F20" s="1123">
        <v>2645364.4538546354</v>
      </c>
      <c r="G20" s="1123">
        <v>4275332686</v>
      </c>
      <c r="H20" s="1162">
        <v>581141.29176766693</v>
      </c>
      <c r="I20" s="1162">
        <v>365494235.54588008</v>
      </c>
      <c r="J20" s="1123">
        <v>4095964802</v>
      </c>
      <c r="K20" s="1123">
        <v>546538.01934818598</v>
      </c>
      <c r="L20" s="1123">
        <v>344299300.10672331</v>
      </c>
      <c r="M20" s="1123">
        <v>64357692</v>
      </c>
      <c r="N20" s="1123">
        <v>87458.732018799987</v>
      </c>
      <c r="O20" s="1123">
        <v>5919346.6314144703</v>
      </c>
      <c r="P20" s="1123">
        <v>32002496</v>
      </c>
      <c r="Q20" s="1123">
        <v>39209.943882979998</v>
      </c>
      <c r="R20" s="1123">
        <v>2753107.4346331903</v>
      </c>
      <c r="S20" s="1123">
        <v>8506736449</v>
      </c>
      <c r="T20" s="1123">
        <f>SUM(D20,F20,H20,K20,N20,Q20)</f>
        <v>4625428.9834911181</v>
      </c>
      <c r="U20" s="1123">
        <v>721837070.71512449</v>
      </c>
      <c r="V20" s="1123">
        <v>15039231</v>
      </c>
      <c r="W20" s="1123">
        <v>1304406.58</v>
      </c>
    </row>
    <row r="21" spans="1:34" s="150" customFormat="1">
      <c r="A21" s="722" t="s">
        <v>561</v>
      </c>
      <c r="B21" s="722"/>
      <c r="C21" s="722"/>
      <c r="D21" s="722"/>
      <c r="E21" s="722"/>
      <c r="F21" s="722"/>
      <c r="G21" s="722"/>
      <c r="H21" s="722"/>
      <c r="I21" s="722"/>
      <c r="J21" s="722"/>
      <c r="K21" s="722"/>
      <c r="L21" s="722"/>
      <c r="M21" s="722"/>
      <c r="N21" s="722"/>
    </row>
    <row r="22" spans="1:34" s="150" customFormat="1">
      <c r="A22" s="722" t="s">
        <v>559</v>
      </c>
      <c r="B22" s="722"/>
      <c r="C22" s="722"/>
      <c r="D22" s="722"/>
      <c r="E22" s="722"/>
      <c r="F22" s="722"/>
      <c r="G22" s="722"/>
      <c r="H22" s="722"/>
      <c r="I22" s="722"/>
      <c r="J22" s="722"/>
      <c r="K22" s="722"/>
      <c r="L22" s="722"/>
      <c r="M22" s="722"/>
      <c r="N22" s="722"/>
    </row>
    <row r="23" spans="1:34">
      <c r="A23" s="722" t="s">
        <v>1190</v>
      </c>
      <c r="B23" s="722"/>
      <c r="C23" s="722"/>
      <c r="D23" s="722"/>
      <c r="E23" s="722"/>
      <c r="F23" s="722"/>
      <c r="G23" s="722"/>
      <c r="H23" s="722"/>
      <c r="I23" s="722"/>
      <c r="J23" s="722"/>
      <c r="K23" s="150"/>
      <c r="L23" s="150"/>
      <c r="M23" s="150"/>
      <c r="N23" s="150"/>
      <c r="O23" s="150"/>
      <c r="P23" s="150"/>
      <c r="Q23" s="150"/>
      <c r="R23" s="150"/>
      <c r="S23" s="150"/>
      <c r="T23" s="395"/>
      <c r="U23" s="395"/>
      <c r="V23" s="150"/>
      <c r="W23" s="150"/>
    </row>
    <row r="24" spans="1:34">
      <c r="A24" s="1459" t="s">
        <v>339</v>
      </c>
      <c r="B24" s="1459"/>
      <c r="C24" s="1459"/>
      <c r="D24" s="1459"/>
      <c r="E24" s="1459"/>
      <c r="F24" s="1459"/>
      <c r="G24" s="1459"/>
      <c r="H24" s="1459"/>
      <c r="I24" s="1459"/>
      <c r="J24" s="1459"/>
      <c r="K24" s="1459"/>
      <c r="L24" s="1459"/>
      <c r="M24" s="1459"/>
      <c r="N24" s="1459"/>
      <c r="O24" s="1459"/>
      <c r="P24" s="1459"/>
      <c r="Q24" s="1459"/>
      <c r="R24" s="1459"/>
      <c r="S24" s="150"/>
      <c r="T24" s="150"/>
      <c r="U24" s="150"/>
      <c r="V24" s="150"/>
      <c r="W24" s="150"/>
      <c r="X24" s="150"/>
      <c r="Y24" s="150"/>
      <c r="Z24" s="150"/>
      <c r="AA24" s="150"/>
      <c r="AB24" s="150"/>
      <c r="AC24" s="150"/>
      <c r="AD24" s="150"/>
      <c r="AE24" s="150"/>
      <c r="AF24" s="150"/>
      <c r="AG24" s="150"/>
      <c r="AH24" s="150"/>
    </row>
    <row r="25" spans="1:34">
      <c r="T25" s="175"/>
      <c r="U25" s="244"/>
    </row>
    <row r="26" spans="1:34">
      <c r="U26" s="244"/>
    </row>
    <row r="27" spans="1:34">
      <c r="U27" s="244"/>
    </row>
    <row r="28" spans="1:34">
      <c r="U28" s="244"/>
    </row>
    <row r="29" spans="1:34">
      <c r="U29" s="244"/>
    </row>
    <row r="30" spans="1:34">
      <c r="U30" s="244"/>
    </row>
  </sheetData>
  <mergeCells count="29">
    <mergeCell ref="S2:U2"/>
    <mergeCell ref="V2:W3"/>
    <mergeCell ref="G3:I3"/>
    <mergeCell ref="J3:L3"/>
    <mergeCell ref="M3:O3"/>
    <mergeCell ref="P3:R3"/>
    <mergeCell ref="S3:S5"/>
    <mergeCell ref="T3:U4"/>
    <mergeCell ref="N4:O4"/>
    <mergeCell ref="P4:P5"/>
    <mergeCell ref="Q4:R4"/>
    <mergeCell ref="V4:V5"/>
    <mergeCell ref="W4:W5"/>
    <mergeCell ref="G4:G5"/>
    <mergeCell ref="H4:I4"/>
    <mergeCell ref="A24:R24"/>
    <mergeCell ref="J4:J5"/>
    <mergeCell ref="A2:A5"/>
    <mergeCell ref="B2:B5"/>
    <mergeCell ref="C2:D3"/>
    <mergeCell ref="E2:F3"/>
    <mergeCell ref="G2:L2"/>
    <mergeCell ref="M2:R2"/>
    <mergeCell ref="C4:C5"/>
    <mergeCell ref="D4:D5"/>
    <mergeCell ref="E4:E5"/>
    <mergeCell ref="F4:F5"/>
    <mergeCell ref="K4:L4"/>
    <mergeCell ref="M4:M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heetViews>
  <sheetFormatPr defaultColWidth="9.140625" defaultRowHeight="15"/>
  <cols>
    <col min="1" max="1" width="13.42578125" style="149" bestFit="1" customWidth="1"/>
    <col min="2" max="3" width="10.5703125" style="149" bestFit="1" customWidth="1"/>
    <col min="4" max="4" width="10.5703125" style="149" customWidth="1"/>
    <col min="5" max="7" width="10.5703125" style="149" bestFit="1" customWidth="1"/>
    <col min="8" max="8" width="11.42578125" style="149" bestFit="1" customWidth="1"/>
    <col min="9" max="13" width="10.5703125" style="149" bestFit="1" customWidth="1"/>
    <col min="14" max="14" width="10.85546875" style="149" bestFit="1" customWidth="1"/>
    <col min="15" max="15" width="9.140625" style="149" customWidth="1"/>
    <col min="16" max="16384" width="9.140625" style="149"/>
  </cols>
  <sheetData>
    <row r="1" spans="1:14" ht="17.25" customHeight="1">
      <c r="A1" s="410" t="s">
        <v>562</v>
      </c>
      <c r="B1" s="410"/>
      <c r="C1" s="410"/>
      <c r="D1" s="410"/>
      <c r="E1" s="410"/>
      <c r="F1" s="410"/>
      <c r="G1" s="410"/>
      <c r="H1" s="410"/>
      <c r="I1" s="410"/>
      <c r="J1" s="410"/>
      <c r="K1" s="410"/>
      <c r="L1" s="410"/>
      <c r="M1" s="410"/>
      <c r="N1" s="410"/>
    </row>
    <row r="2" spans="1:14" s="150" customFormat="1" ht="17.25" customHeight="1">
      <c r="A2" s="1555" t="s">
        <v>563</v>
      </c>
      <c r="B2" s="1557" t="s">
        <v>74</v>
      </c>
      <c r="C2" s="1519"/>
      <c r="D2" s="1519"/>
      <c r="E2" s="1519"/>
      <c r="F2" s="1519"/>
      <c r="G2" s="1519"/>
      <c r="H2" s="1520"/>
      <c r="I2" s="1557" t="s">
        <v>75</v>
      </c>
      <c r="J2" s="1519"/>
      <c r="K2" s="1519"/>
      <c r="L2" s="1519"/>
      <c r="M2" s="1519"/>
      <c r="N2" s="1520"/>
    </row>
    <row r="3" spans="1:14" s="150" customFormat="1" ht="27" customHeight="1">
      <c r="A3" s="1556"/>
      <c r="B3" s="1558" t="s">
        <v>564</v>
      </c>
      <c r="C3" s="1559"/>
      <c r="D3" s="1560"/>
      <c r="E3" s="1558" t="s">
        <v>565</v>
      </c>
      <c r="F3" s="1561"/>
      <c r="G3" s="1552" t="s">
        <v>97</v>
      </c>
      <c r="H3" s="1553" t="s">
        <v>566</v>
      </c>
      <c r="I3" s="1558" t="s">
        <v>564</v>
      </c>
      <c r="J3" s="1561"/>
      <c r="K3" s="1558" t="s">
        <v>565</v>
      </c>
      <c r="L3" s="1561"/>
      <c r="M3" s="1552" t="s">
        <v>97</v>
      </c>
      <c r="N3" s="1553" t="s">
        <v>566</v>
      </c>
    </row>
    <row r="4" spans="1:14" s="150" customFormat="1" ht="40.5" customHeight="1">
      <c r="A4" s="1483"/>
      <c r="B4" s="683" t="s">
        <v>567</v>
      </c>
      <c r="C4" s="683" t="s">
        <v>568</v>
      </c>
      <c r="D4" s="683" t="s">
        <v>569</v>
      </c>
      <c r="E4" s="683" t="s">
        <v>570</v>
      </c>
      <c r="F4" s="683" t="s">
        <v>571</v>
      </c>
      <c r="G4" s="1497"/>
      <c r="H4" s="1554"/>
      <c r="I4" s="683" t="s">
        <v>567</v>
      </c>
      <c r="J4" s="683" t="s">
        <v>568</v>
      </c>
      <c r="K4" s="683" t="s">
        <v>570</v>
      </c>
      <c r="L4" s="683" t="s">
        <v>571</v>
      </c>
      <c r="M4" s="1497"/>
      <c r="N4" s="1554"/>
    </row>
    <row r="5" spans="1:14" s="156" customFormat="1" ht="18" customHeight="1">
      <c r="A5" s="646" t="s">
        <v>72</v>
      </c>
      <c r="B5" s="652">
        <v>62739.59</v>
      </c>
      <c r="C5" s="652">
        <v>977.77</v>
      </c>
      <c r="D5" s="652">
        <v>3803.35</v>
      </c>
      <c r="E5" s="652">
        <v>499043.26</v>
      </c>
      <c r="F5" s="652">
        <v>1674.24</v>
      </c>
      <c r="G5" s="652">
        <v>564434.86</v>
      </c>
      <c r="H5" s="652">
        <v>92.1</v>
      </c>
      <c r="I5" s="648">
        <v>243765.70164159001</v>
      </c>
      <c r="J5" s="652">
        <v>2796.6694715650001</v>
      </c>
      <c r="K5" s="652">
        <v>86678.483347109999</v>
      </c>
      <c r="L5" s="652">
        <v>12912.975330375</v>
      </c>
      <c r="M5" s="648">
        <v>346153.82979063998</v>
      </c>
      <c r="N5" s="652">
        <v>3664.4</v>
      </c>
    </row>
    <row r="6" spans="1:14" s="156" customFormat="1" ht="18" customHeight="1">
      <c r="A6" s="654" t="s">
        <v>557</v>
      </c>
      <c r="B6" s="655">
        <f>SUM(B7:B18)</f>
        <v>63283.05</v>
      </c>
      <c r="C6" s="655">
        <f t="shared" ref="C6:G6" si="0">SUM(C7:C18)</f>
        <v>1164.43</v>
      </c>
      <c r="D6" s="1167" t="s">
        <v>263</v>
      </c>
      <c r="E6" s="655">
        <f t="shared" si="0"/>
        <v>398056.44</v>
      </c>
      <c r="F6" s="655">
        <f t="shared" si="0"/>
        <v>1176.52</v>
      </c>
      <c r="G6" s="655">
        <f t="shared" si="0"/>
        <v>463680.44000000006</v>
      </c>
      <c r="H6" s="655">
        <f>INDEX(H7:H18,COUNT(H7:H18))</f>
        <v>100.92</v>
      </c>
      <c r="I6" s="655">
        <f t="shared" ref="I6:M6" si="1">SUM(I7:I18)</f>
        <v>239700.49895134001</v>
      </c>
      <c r="J6" s="655">
        <f t="shared" si="1"/>
        <v>3940.7345781600002</v>
      </c>
      <c r="K6" s="655">
        <f t="shared" si="1"/>
        <v>112155.91993335501</v>
      </c>
      <c r="L6" s="655">
        <f t="shared" si="1"/>
        <v>24024.773700040001</v>
      </c>
      <c r="M6" s="655">
        <f t="shared" si="1"/>
        <v>379821.92716289504</v>
      </c>
      <c r="N6" s="655">
        <f>INDEX(N7:N18,COUNT(N7:N18))</f>
        <v>4264.49</v>
      </c>
    </row>
    <row r="7" spans="1:14" s="150" customFormat="1" ht="18" customHeight="1">
      <c r="A7" s="300">
        <v>45017</v>
      </c>
      <c r="B7" s="360">
        <v>2700.09</v>
      </c>
      <c r="C7" s="360">
        <v>53.23</v>
      </c>
      <c r="D7" s="363" t="s">
        <v>263</v>
      </c>
      <c r="E7" s="360">
        <v>30546.190000000002</v>
      </c>
      <c r="F7" s="360">
        <v>68.42</v>
      </c>
      <c r="G7" s="360">
        <v>33367.93</v>
      </c>
      <c r="H7" s="360">
        <v>93.32</v>
      </c>
      <c r="I7" s="360">
        <v>7485.0507238800001</v>
      </c>
      <c r="J7" s="360">
        <v>160.047353875</v>
      </c>
      <c r="K7" s="360">
        <v>5707.4888257849998</v>
      </c>
      <c r="L7" s="360">
        <v>1210.3782586750001</v>
      </c>
      <c r="M7" s="360">
        <v>14562.965162215</v>
      </c>
      <c r="N7" s="360">
        <v>3755.28</v>
      </c>
    </row>
    <row r="8" spans="1:14" s="150" customFormat="1" ht="18" customHeight="1">
      <c r="A8" s="300">
        <v>45047</v>
      </c>
      <c r="B8" s="360">
        <v>3867.16</v>
      </c>
      <c r="C8" s="360">
        <v>62.970000000000006</v>
      </c>
      <c r="D8" s="363" t="s">
        <v>263</v>
      </c>
      <c r="E8" s="360">
        <v>21816.76</v>
      </c>
      <c r="F8" s="360">
        <v>13.76</v>
      </c>
      <c r="G8" s="360">
        <v>25760.650000000005</v>
      </c>
      <c r="H8" s="360">
        <v>94.44</v>
      </c>
      <c r="I8" s="360">
        <v>12584.17918745</v>
      </c>
      <c r="J8" s="360">
        <v>103.34326801</v>
      </c>
      <c r="K8" s="360">
        <v>7460.3335906749999</v>
      </c>
      <c r="L8" s="360">
        <v>947.61251551500004</v>
      </c>
      <c r="M8" s="360">
        <v>21095.468561649999</v>
      </c>
      <c r="N8" s="360">
        <v>3864.02</v>
      </c>
    </row>
    <row r="9" spans="1:14" s="150" customFormat="1" ht="18" customHeight="1">
      <c r="A9" s="300">
        <v>45078</v>
      </c>
      <c r="B9" s="360">
        <v>3627.39</v>
      </c>
      <c r="C9" s="360">
        <v>83.29</v>
      </c>
      <c r="D9" s="363" t="s">
        <v>263</v>
      </c>
      <c r="E9" s="360">
        <v>33079.279999999999</v>
      </c>
      <c r="F9" s="360">
        <v>117.39</v>
      </c>
      <c r="G9" s="360">
        <v>36907.35</v>
      </c>
      <c r="H9" s="360">
        <v>95.72</v>
      </c>
      <c r="I9" s="360">
        <v>13428.188516225</v>
      </c>
      <c r="J9" s="360">
        <v>340.89039472500002</v>
      </c>
      <c r="K9" s="360">
        <v>7051.212503195</v>
      </c>
      <c r="L9" s="360">
        <v>1162.5555498250001</v>
      </c>
      <c r="M9" s="360">
        <v>21982.846963970002</v>
      </c>
      <c r="N9" s="360">
        <v>3922.04</v>
      </c>
    </row>
    <row r="10" spans="1:14" s="150" customFormat="1" ht="18" customHeight="1">
      <c r="A10" s="300">
        <v>45108</v>
      </c>
      <c r="B10" s="360">
        <v>4514.9399999999996</v>
      </c>
      <c r="C10" s="360">
        <v>93.56</v>
      </c>
      <c r="D10" s="363" t="s">
        <v>263</v>
      </c>
      <c r="E10" s="360">
        <v>43166.27</v>
      </c>
      <c r="F10" s="360">
        <v>88.1</v>
      </c>
      <c r="G10" s="360">
        <v>47862.87</v>
      </c>
      <c r="H10" s="360">
        <v>96.56</v>
      </c>
      <c r="I10" s="360">
        <v>12862.57</v>
      </c>
      <c r="J10" s="360">
        <v>207.08</v>
      </c>
      <c r="K10" s="360">
        <v>9010.81</v>
      </c>
      <c r="L10" s="360">
        <v>1739.33</v>
      </c>
      <c r="M10" s="360">
        <v>23819.79</v>
      </c>
      <c r="N10" s="360">
        <v>3931.34</v>
      </c>
    </row>
    <row r="11" spans="1:14" s="150" customFormat="1" ht="18" customHeight="1">
      <c r="A11" s="300">
        <v>45139</v>
      </c>
      <c r="B11" s="360">
        <v>4868.57</v>
      </c>
      <c r="C11" s="360">
        <v>86.56</v>
      </c>
      <c r="D11" s="363" t="s">
        <v>263</v>
      </c>
      <c r="E11" s="360">
        <v>32779.72</v>
      </c>
      <c r="F11" s="360">
        <v>88.54</v>
      </c>
      <c r="G11" s="360">
        <v>37823.39</v>
      </c>
      <c r="H11" s="360">
        <v>97.12</v>
      </c>
      <c r="I11" s="360">
        <v>13817.066349479999</v>
      </c>
      <c r="J11" s="360">
        <v>203.57833977000001</v>
      </c>
      <c r="K11" s="360">
        <v>8720.5898745249997</v>
      </c>
      <c r="L11" s="360">
        <v>1389.2251566499999</v>
      </c>
      <c r="M11" s="360">
        <v>24130.459720424999</v>
      </c>
      <c r="N11" s="360">
        <v>3982.54</v>
      </c>
    </row>
    <row r="12" spans="1:14" s="150" customFormat="1" ht="14.25" customHeight="1">
      <c r="A12" s="300">
        <v>45170</v>
      </c>
      <c r="B12" s="360">
        <v>5282.26</v>
      </c>
      <c r="C12" s="360">
        <v>127.01</v>
      </c>
      <c r="D12" s="363" t="s">
        <v>263</v>
      </c>
      <c r="E12" s="360">
        <v>40381.22</v>
      </c>
      <c r="F12" s="360">
        <v>90.27</v>
      </c>
      <c r="G12" s="360">
        <v>45880.76</v>
      </c>
      <c r="H12" s="360">
        <v>97.94</v>
      </c>
      <c r="I12" s="360">
        <v>19975.98237827</v>
      </c>
      <c r="J12" s="360">
        <v>337.56573455500001</v>
      </c>
      <c r="K12" s="360">
        <v>8761.1713640550006</v>
      </c>
      <c r="L12" s="360">
        <v>1796.29851246</v>
      </c>
      <c r="M12" s="360">
        <v>30871.017989340002</v>
      </c>
      <c r="N12" s="360">
        <v>3998.16</v>
      </c>
    </row>
    <row r="13" spans="1:14" s="150" customFormat="1" ht="12.75" customHeight="1">
      <c r="A13" s="300">
        <v>45200</v>
      </c>
      <c r="B13" s="360">
        <v>4803.16</v>
      </c>
      <c r="C13" s="360">
        <v>115.53999999999999</v>
      </c>
      <c r="D13" s="363" t="s">
        <v>263</v>
      </c>
      <c r="E13" s="360">
        <v>40240.93</v>
      </c>
      <c r="F13" s="360">
        <v>185.38</v>
      </c>
      <c r="G13" s="360">
        <v>45345.01</v>
      </c>
      <c r="H13" s="360">
        <v>98.01</v>
      </c>
      <c r="I13" s="360">
        <v>22587.311086015001</v>
      </c>
      <c r="J13" s="360">
        <v>804.00015088999999</v>
      </c>
      <c r="K13" s="360">
        <v>8687.7309718100005</v>
      </c>
      <c r="L13" s="360">
        <v>2280.6759681100002</v>
      </c>
      <c r="M13" s="360">
        <v>34359.718176825001</v>
      </c>
      <c r="N13" s="360">
        <v>4029.24</v>
      </c>
    </row>
    <row r="14" spans="1:14" s="150" customFormat="1">
      <c r="A14" s="300">
        <v>45231</v>
      </c>
      <c r="B14" s="301">
        <v>4355.8599999999997</v>
      </c>
      <c r="C14" s="301">
        <v>97.6</v>
      </c>
      <c r="D14" s="363" t="s">
        <v>263</v>
      </c>
      <c r="E14" s="301">
        <v>24258.39</v>
      </c>
      <c r="F14" s="360">
        <v>89.95</v>
      </c>
      <c r="G14" s="360">
        <v>28801.799999999996</v>
      </c>
      <c r="H14" s="303">
        <v>96.98</v>
      </c>
      <c r="I14" s="303">
        <v>15332.802780415001</v>
      </c>
      <c r="J14" s="360">
        <v>209.15702516499999</v>
      </c>
      <c r="K14" s="360">
        <v>7593.6769636999998</v>
      </c>
      <c r="L14" s="360">
        <v>2247.477608405</v>
      </c>
      <c r="M14" s="360">
        <v>25383.114377685</v>
      </c>
      <c r="N14" s="360">
        <v>4098.53</v>
      </c>
    </row>
    <row r="15" spans="1:14" s="150" customFormat="1">
      <c r="A15" s="300">
        <v>45261</v>
      </c>
      <c r="B15" s="301">
        <v>6679.8</v>
      </c>
      <c r="C15" s="301">
        <v>106.28999999999999</v>
      </c>
      <c r="D15" s="363" t="s">
        <v>263</v>
      </c>
      <c r="E15" s="301">
        <v>42431.75</v>
      </c>
      <c r="F15" s="302">
        <v>199.56</v>
      </c>
      <c r="G15" s="302">
        <v>49417.4</v>
      </c>
      <c r="H15" s="303">
        <v>96.91</v>
      </c>
      <c r="I15" s="303">
        <v>27065.122081205001</v>
      </c>
      <c r="J15" s="360">
        <v>339.92003175000002</v>
      </c>
      <c r="K15" s="360">
        <v>12049.715542385</v>
      </c>
      <c r="L15" s="360">
        <v>3691.3354209499998</v>
      </c>
      <c r="M15" s="360">
        <v>43146.093076290003</v>
      </c>
      <c r="N15" s="360">
        <v>4129.3900000000003</v>
      </c>
    </row>
    <row r="16" spans="1:14" s="150" customFormat="1">
      <c r="A16" s="300">
        <v>45292</v>
      </c>
      <c r="B16" s="301">
        <v>8079.11</v>
      </c>
      <c r="C16" s="301">
        <v>125.41</v>
      </c>
      <c r="D16" s="363" t="s">
        <v>263</v>
      </c>
      <c r="E16" s="301">
        <v>20517.3</v>
      </c>
      <c r="F16" s="360">
        <v>48.89</v>
      </c>
      <c r="G16" s="360">
        <v>28770.709999999995</v>
      </c>
      <c r="H16" s="303">
        <v>98.19</v>
      </c>
      <c r="I16" s="303">
        <v>34010.274269045003</v>
      </c>
      <c r="J16" s="360">
        <v>448.465908265</v>
      </c>
      <c r="K16" s="360">
        <v>12664.84806568</v>
      </c>
      <c r="L16" s="360">
        <v>2848.705599975</v>
      </c>
      <c r="M16" s="360">
        <v>49972.293842965002</v>
      </c>
      <c r="N16" s="360">
        <v>4171.38</v>
      </c>
    </row>
    <row r="17" spans="1:14" s="150" customFormat="1">
      <c r="A17" s="300">
        <v>45323</v>
      </c>
      <c r="B17" s="1124">
        <v>7567.41</v>
      </c>
      <c r="C17" s="1124">
        <v>124.27999999999999</v>
      </c>
      <c r="D17" s="1125" t="s">
        <v>263</v>
      </c>
      <c r="E17" s="1124">
        <v>38376.71</v>
      </c>
      <c r="F17" s="1124">
        <v>75.53</v>
      </c>
      <c r="G17" s="1124">
        <v>46143.93</v>
      </c>
      <c r="H17" s="1124">
        <v>99.59</v>
      </c>
      <c r="I17" s="1124">
        <v>29647.625176534999</v>
      </c>
      <c r="J17" s="1124">
        <v>154.58386601000001</v>
      </c>
      <c r="K17" s="1124">
        <v>12573.527827555001</v>
      </c>
      <c r="L17" s="1124">
        <v>2122.71419633</v>
      </c>
      <c r="M17" s="1124">
        <v>44498.451066430003</v>
      </c>
      <c r="N17" s="1124">
        <v>4222.0200000000004</v>
      </c>
    </row>
    <row r="18" spans="1:14" s="150" customFormat="1">
      <c r="A18" s="300">
        <v>45352</v>
      </c>
      <c r="B18" s="1187">
        <v>6937.3</v>
      </c>
      <c r="C18" s="1187">
        <v>88.69</v>
      </c>
      <c r="D18" s="1167" t="s">
        <v>263</v>
      </c>
      <c r="E18" s="1187">
        <v>30461.919999999998</v>
      </c>
      <c r="F18" s="1187">
        <v>110.72999999999999</v>
      </c>
      <c r="G18" s="1187">
        <v>37598.639999999999</v>
      </c>
      <c r="H18" s="1187">
        <v>100.92</v>
      </c>
      <c r="I18" s="1187">
        <v>30904.326402819999</v>
      </c>
      <c r="J18" s="1187">
        <v>632.10250514500001</v>
      </c>
      <c r="K18" s="1187">
        <v>11874.81440399</v>
      </c>
      <c r="L18" s="1187">
        <v>2588.4649131450001</v>
      </c>
      <c r="M18" s="1187">
        <v>45999.708225100003</v>
      </c>
      <c r="N18" s="1187">
        <v>4264.49</v>
      </c>
    </row>
    <row r="19" spans="1:14" s="150" customFormat="1">
      <c r="A19" s="1459" t="s">
        <v>198</v>
      </c>
      <c r="B19" s="1459"/>
      <c r="C19" s="1459"/>
      <c r="D19" s="1459"/>
      <c r="E19" s="1459"/>
    </row>
    <row r="20" spans="1:14">
      <c r="B20" s="165"/>
      <c r="C20" s="165"/>
      <c r="D20" s="165"/>
      <c r="E20" s="165"/>
      <c r="F20" s="165"/>
      <c r="G20" s="165"/>
      <c r="H20" s="165"/>
      <c r="I20" s="165"/>
      <c r="J20" s="165"/>
      <c r="K20" s="165"/>
      <c r="L20" s="165"/>
      <c r="M20" s="165"/>
    </row>
  </sheetData>
  <mergeCells count="12">
    <mergeCell ref="A19:E19"/>
    <mergeCell ref="M3:M4"/>
    <mergeCell ref="N3:N4"/>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scale="84" fitToHeight="0" orientation="landscape"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B17" sqref="B17:K17"/>
    </sheetView>
  </sheetViews>
  <sheetFormatPr defaultColWidth="9.140625" defaultRowHeight="15"/>
  <cols>
    <col min="1" max="11" width="14.5703125" style="149" bestFit="1" customWidth="1"/>
    <col min="12" max="12" width="4.5703125" style="149" bestFit="1" customWidth="1"/>
    <col min="13" max="16384" width="9.140625" style="149"/>
  </cols>
  <sheetData>
    <row r="1" spans="1:11">
      <c r="A1" s="410" t="s">
        <v>34</v>
      </c>
      <c r="B1" s="410"/>
      <c r="C1" s="410"/>
      <c r="D1" s="410"/>
      <c r="E1" s="410"/>
      <c r="F1" s="410"/>
      <c r="G1" s="410"/>
      <c r="H1" s="410"/>
      <c r="I1" s="410"/>
      <c r="J1" s="410"/>
      <c r="K1" s="410"/>
    </row>
    <row r="2" spans="1:11" s="150" customFormat="1">
      <c r="A2" s="1552" t="s">
        <v>195</v>
      </c>
      <c r="B2" s="1557" t="s">
        <v>333</v>
      </c>
      <c r="C2" s="1519"/>
      <c r="D2" s="1519"/>
      <c r="E2" s="1519"/>
      <c r="F2" s="1520"/>
      <c r="G2" s="1557" t="s">
        <v>572</v>
      </c>
      <c r="H2" s="1519"/>
      <c r="I2" s="1519"/>
      <c r="J2" s="1519"/>
      <c r="K2" s="1520"/>
    </row>
    <row r="3" spans="1:11" s="150" customFormat="1">
      <c r="A3" s="1497"/>
      <c r="B3" s="684" t="s">
        <v>573</v>
      </c>
      <c r="C3" s="684" t="s">
        <v>335</v>
      </c>
      <c r="D3" s="684" t="s">
        <v>81</v>
      </c>
      <c r="E3" s="684" t="s">
        <v>336</v>
      </c>
      <c r="F3" s="684" t="s">
        <v>331</v>
      </c>
      <c r="G3" s="684" t="s">
        <v>573</v>
      </c>
      <c r="H3" s="684" t="s">
        <v>335</v>
      </c>
      <c r="I3" s="684" t="s">
        <v>81</v>
      </c>
      <c r="J3" s="684" t="s">
        <v>336</v>
      </c>
      <c r="K3" s="684" t="s">
        <v>331</v>
      </c>
    </row>
    <row r="4" spans="1:11" s="150" customFormat="1">
      <c r="A4" s="646" t="s">
        <v>72</v>
      </c>
      <c r="B4" s="651">
        <v>75.311056988000004</v>
      </c>
      <c r="C4" s="651">
        <v>2.2323379999999999E-3</v>
      </c>
      <c r="D4" s="651">
        <v>0</v>
      </c>
      <c r="E4" s="651">
        <v>0</v>
      </c>
      <c r="F4" s="651">
        <v>24.686710674</v>
      </c>
      <c r="G4" s="651">
        <v>18.324503932999999</v>
      </c>
      <c r="H4" s="651">
        <v>0</v>
      </c>
      <c r="I4" s="651">
        <v>0</v>
      </c>
      <c r="J4" s="651">
        <v>0</v>
      </c>
      <c r="K4" s="651">
        <v>81.675496066999997</v>
      </c>
    </row>
    <row r="5" spans="1:11" s="150" customFormat="1">
      <c r="A5" s="654" t="s">
        <v>73</v>
      </c>
      <c r="B5" s="1127">
        <v>67.654685204141302</v>
      </c>
      <c r="C5" s="1127">
        <v>1.9496903821863527</v>
      </c>
      <c r="D5" s="749">
        <v>0</v>
      </c>
      <c r="E5" s="749">
        <v>0</v>
      </c>
      <c r="F5" s="1127">
        <v>30.395624413672341</v>
      </c>
      <c r="G5" s="750">
        <f>INDEX(G6:G17,COUNT(G6:G17))</f>
        <v>18.311075544613018</v>
      </c>
      <c r="H5" s="750">
        <f>INDEX(H6:H17,COUNT(H6:H17))</f>
        <v>0</v>
      </c>
      <c r="I5" s="750">
        <f>INDEX(I6:I17,COUNT(I6:I17))</f>
        <v>0</v>
      </c>
      <c r="J5" s="750">
        <f>INDEX(J6:J17,COUNT(J6:J17))</f>
        <v>0</v>
      </c>
      <c r="K5" s="750">
        <f>INDEX(K6:K17,COUNT(K6:K17))</f>
        <v>81.688924455386967</v>
      </c>
    </row>
    <row r="6" spans="1:11" s="150" customFormat="1">
      <c r="A6" s="300">
        <v>45017</v>
      </c>
      <c r="B6" s="366">
        <v>50</v>
      </c>
      <c r="C6" s="366">
        <v>0</v>
      </c>
      <c r="D6" s="366">
        <v>0</v>
      </c>
      <c r="E6" s="366">
        <v>0</v>
      </c>
      <c r="F6" s="366">
        <v>50</v>
      </c>
      <c r="G6" s="366">
        <v>25.324661940891861</v>
      </c>
      <c r="H6" s="366">
        <v>1.6372848297019713E-3</v>
      </c>
      <c r="I6" s="366">
        <v>0</v>
      </c>
      <c r="J6" s="366">
        <v>0</v>
      </c>
      <c r="K6" s="366">
        <v>74.673700774278444</v>
      </c>
    </row>
    <row r="7" spans="1:11" s="150" customFormat="1">
      <c r="A7" s="300">
        <v>45047</v>
      </c>
      <c r="B7" s="366">
        <v>51.469991840239175</v>
      </c>
      <c r="C7" s="366">
        <v>1.690185191858983E-3</v>
      </c>
      <c r="D7" s="366">
        <v>0</v>
      </c>
      <c r="E7" s="366">
        <v>0</v>
      </c>
      <c r="F7" s="366">
        <v>48.528317974568964</v>
      </c>
      <c r="G7" s="366">
        <v>38.460159953378714</v>
      </c>
      <c r="H7" s="366">
        <v>0</v>
      </c>
      <c r="I7" s="366">
        <v>0</v>
      </c>
      <c r="J7" s="366">
        <v>0</v>
      </c>
      <c r="K7" s="366">
        <v>61.539840046621286</v>
      </c>
    </row>
    <row r="8" spans="1:11" s="150" customFormat="1">
      <c r="A8" s="300">
        <v>45078</v>
      </c>
      <c r="B8" s="366">
        <v>50.944837952295842</v>
      </c>
      <c r="C8" s="366">
        <v>1.2174264685136139E-4</v>
      </c>
      <c r="D8" s="366">
        <v>0</v>
      </c>
      <c r="E8" s="366">
        <v>0</v>
      </c>
      <c r="F8" s="366">
        <v>49.055040305057311</v>
      </c>
      <c r="G8" s="366">
        <v>50.365546404215308</v>
      </c>
      <c r="H8" s="366">
        <v>0</v>
      </c>
      <c r="I8" s="366">
        <v>0</v>
      </c>
      <c r="J8" s="366">
        <v>0</v>
      </c>
      <c r="K8" s="366">
        <v>49.634453595784692</v>
      </c>
    </row>
    <row r="9" spans="1:11" s="150" customFormat="1">
      <c r="A9" s="300">
        <v>45108</v>
      </c>
      <c r="B9" s="366">
        <v>63.245518998376696</v>
      </c>
      <c r="C9" s="366">
        <v>0.48882842390032238</v>
      </c>
      <c r="D9" s="366">
        <v>0</v>
      </c>
      <c r="E9" s="366">
        <v>0</v>
      </c>
      <c r="F9" s="366">
        <v>36.265652577722989</v>
      </c>
      <c r="G9" s="366">
        <v>34.105004519992001</v>
      </c>
      <c r="H9" s="366">
        <v>0</v>
      </c>
      <c r="I9" s="366">
        <v>0</v>
      </c>
      <c r="J9" s="366">
        <v>0</v>
      </c>
      <c r="K9" s="366">
        <v>65.894995480007992</v>
      </c>
    </row>
    <row r="10" spans="1:11" s="150" customFormat="1">
      <c r="A10" s="300">
        <v>45139</v>
      </c>
      <c r="B10" s="366">
        <v>62.984517030054498</v>
      </c>
      <c r="C10" s="366">
        <v>2.72928218029283</v>
      </c>
      <c r="D10" s="366">
        <v>0</v>
      </c>
      <c r="E10" s="366">
        <v>0</v>
      </c>
      <c r="F10" s="366">
        <v>34.286200789652682</v>
      </c>
      <c r="G10" s="366">
        <v>33.166615997350931</v>
      </c>
      <c r="H10" s="366">
        <v>0</v>
      </c>
      <c r="I10" s="366">
        <v>0</v>
      </c>
      <c r="J10" s="366">
        <v>0</v>
      </c>
      <c r="K10" s="366">
        <v>66.833384002649083</v>
      </c>
    </row>
    <row r="11" spans="1:11" s="150" customFormat="1">
      <c r="A11" s="300">
        <v>45170</v>
      </c>
      <c r="B11" s="366">
        <v>65.651089655599577</v>
      </c>
      <c r="C11" s="366">
        <v>2.3177122920296616</v>
      </c>
      <c r="D11" s="366">
        <v>0</v>
      </c>
      <c r="E11" s="366">
        <v>0</v>
      </c>
      <c r="F11" s="366">
        <v>32.031198052370783</v>
      </c>
      <c r="G11" s="366">
        <v>29.291194697681227</v>
      </c>
      <c r="H11" s="366">
        <v>1.3591512394366751E-2</v>
      </c>
      <c r="I11" s="366">
        <v>0</v>
      </c>
      <c r="J11" s="366">
        <v>0</v>
      </c>
      <c r="K11" s="366">
        <v>70.695213789924409</v>
      </c>
    </row>
    <row r="12" spans="1:11" s="150" customFormat="1">
      <c r="A12" s="300">
        <v>45200</v>
      </c>
      <c r="B12" s="366">
        <v>65.368679604803575</v>
      </c>
      <c r="C12" s="366">
        <v>2.9998273026802029</v>
      </c>
      <c r="D12" s="366">
        <v>0</v>
      </c>
      <c r="E12" s="366">
        <v>0</v>
      </c>
      <c r="F12" s="366">
        <v>31.631493092516216</v>
      </c>
      <c r="G12" s="366">
        <v>26.816190833952319</v>
      </c>
      <c r="H12" s="366">
        <v>0</v>
      </c>
      <c r="I12" s="366">
        <v>0</v>
      </c>
      <c r="J12" s="366">
        <v>0</v>
      </c>
      <c r="K12" s="366">
        <v>73.183809166047681</v>
      </c>
    </row>
    <row r="13" spans="1:11" s="150" customFormat="1">
      <c r="A13" s="300">
        <v>45231</v>
      </c>
      <c r="B13" s="366">
        <v>64.517766830173613</v>
      </c>
      <c r="C13" s="366">
        <v>1.8506595302645996</v>
      </c>
      <c r="D13" s="366">
        <v>0</v>
      </c>
      <c r="E13" s="366">
        <v>0</v>
      </c>
      <c r="F13" s="366">
        <v>33.631573639561793</v>
      </c>
      <c r="G13" s="366">
        <v>35.183166630647307</v>
      </c>
      <c r="H13" s="366">
        <v>0.13684873202581543</v>
      </c>
      <c r="I13" s="366">
        <v>0</v>
      </c>
      <c r="J13" s="366">
        <v>0</v>
      </c>
      <c r="K13" s="366">
        <v>64.679984637326896</v>
      </c>
    </row>
    <row r="14" spans="1:11" s="150" customFormat="1">
      <c r="A14" s="300">
        <v>45261</v>
      </c>
      <c r="B14" s="366">
        <v>68.32683857711271</v>
      </c>
      <c r="C14" s="366">
        <v>1.6421836626860375</v>
      </c>
      <c r="D14" s="366">
        <v>0</v>
      </c>
      <c r="E14" s="366">
        <v>0</v>
      </c>
      <c r="F14" s="366">
        <v>30.030977760201257</v>
      </c>
      <c r="G14" s="366">
        <v>29.080187318552873</v>
      </c>
      <c r="H14" s="366">
        <v>3.5729982498518081E-3</v>
      </c>
      <c r="I14" s="366">
        <v>0</v>
      </c>
      <c r="J14" s="366">
        <v>0</v>
      </c>
      <c r="K14" s="366">
        <v>70.916239683197276</v>
      </c>
    </row>
    <row r="15" spans="1:11" s="150" customFormat="1">
      <c r="A15" s="300">
        <v>45292</v>
      </c>
      <c r="B15" s="366">
        <v>68.969210792146669</v>
      </c>
      <c r="C15" s="366">
        <v>1.9295096362455137</v>
      </c>
      <c r="D15" s="366">
        <v>0</v>
      </c>
      <c r="E15" s="366">
        <v>0</v>
      </c>
      <c r="F15" s="366">
        <v>29.101279571607797</v>
      </c>
      <c r="G15" s="366">
        <v>26.4111780519722</v>
      </c>
      <c r="H15" s="366">
        <v>0</v>
      </c>
      <c r="I15" s="366">
        <v>0</v>
      </c>
      <c r="J15" s="366">
        <v>0</v>
      </c>
      <c r="K15" s="366">
        <v>73.588821948027785</v>
      </c>
    </row>
    <row r="16" spans="1:11" s="150" customFormat="1">
      <c r="A16" s="300">
        <v>45323</v>
      </c>
      <c r="B16" s="1126">
        <v>70.296580925874068</v>
      </c>
      <c r="C16" s="1126">
        <v>1.721772462022007</v>
      </c>
      <c r="D16" s="1126">
        <v>0</v>
      </c>
      <c r="E16" s="1126">
        <v>0</v>
      </c>
      <c r="F16" s="1126">
        <v>27.981646612103933</v>
      </c>
      <c r="G16" s="1126">
        <v>25.157230866267405</v>
      </c>
      <c r="H16" s="1126">
        <v>0</v>
      </c>
      <c r="I16" s="1126">
        <v>0</v>
      </c>
      <c r="J16" s="1126">
        <v>0</v>
      </c>
      <c r="K16" s="1126">
        <v>74.842769133732588</v>
      </c>
    </row>
    <row r="17" spans="1:11" s="150" customFormat="1">
      <c r="A17" s="300">
        <v>45352</v>
      </c>
      <c r="B17" s="1131">
        <v>73.274410089128466</v>
      </c>
      <c r="C17" s="1131">
        <v>1.4133338881838604</v>
      </c>
      <c r="D17" s="1131">
        <v>0</v>
      </c>
      <c r="E17" s="1131">
        <v>0</v>
      </c>
      <c r="F17" s="1131">
        <v>25.312256022687684</v>
      </c>
      <c r="G17" s="1131">
        <v>18.311075544613018</v>
      </c>
      <c r="H17" s="1131">
        <v>0</v>
      </c>
      <c r="I17" s="1131">
        <v>0</v>
      </c>
      <c r="J17" s="1131">
        <v>0</v>
      </c>
      <c r="K17" s="1131">
        <v>81.688924455386967</v>
      </c>
    </row>
    <row r="18" spans="1:11" s="150" customFormat="1">
      <c r="A18" s="219"/>
      <c r="B18" s="399"/>
      <c r="C18" s="399"/>
      <c r="D18" s="399"/>
      <c r="E18" s="399"/>
      <c r="F18" s="399"/>
      <c r="G18" s="399"/>
      <c r="H18" s="399"/>
      <c r="I18" s="399"/>
      <c r="J18" s="399"/>
      <c r="K18" s="399"/>
    </row>
    <row r="19" spans="1:11" s="150" customFormat="1">
      <c r="A19" s="1459" t="s">
        <v>1291</v>
      </c>
      <c r="B19" s="1459"/>
      <c r="C19" s="1459"/>
      <c r="D19" s="1459"/>
      <c r="E19" s="1459"/>
      <c r="F19" s="1459"/>
      <c r="G19" s="1459"/>
      <c r="H19" s="1459"/>
      <c r="I19" s="1459"/>
      <c r="J19" s="1459"/>
      <c r="K19" s="1459"/>
    </row>
    <row r="20" spans="1:11" s="150" customFormat="1">
      <c r="A20" s="1459" t="s">
        <v>337</v>
      </c>
      <c r="B20" s="1459"/>
      <c r="C20" s="1459"/>
      <c r="D20" s="1459"/>
      <c r="E20" s="1459"/>
      <c r="F20" s="1459"/>
      <c r="G20" s="1459"/>
      <c r="H20" s="1459"/>
      <c r="I20" s="1459"/>
      <c r="J20" s="1459"/>
      <c r="K20" s="1459"/>
    </row>
    <row r="21" spans="1:11" s="150" customFormat="1"/>
  </sheetData>
  <mergeCells count="5">
    <mergeCell ref="A20:K20"/>
    <mergeCell ref="A2:A3"/>
    <mergeCell ref="B2:F2"/>
    <mergeCell ref="G2:K2"/>
    <mergeCell ref="A19:K19"/>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heetViews>
  <sheetFormatPr defaultColWidth="9.140625" defaultRowHeight="15"/>
  <cols>
    <col min="1" max="11" width="14.5703125" style="149" bestFit="1" customWidth="1"/>
    <col min="12" max="12" width="5" style="149" bestFit="1" customWidth="1"/>
    <col min="13" max="16384" width="9.140625" style="149"/>
  </cols>
  <sheetData>
    <row r="1" spans="1:11">
      <c r="A1" s="410" t="s">
        <v>35</v>
      </c>
      <c r="B1" s="410"/>
      <c r="C1" s="410"/>
      <c r="D1" s="410"/>
      <c r="E1" s="410"/>
      <c r="F1" s="410"/>
      <c r="G1" s="410"/>
      <c r="H1" s="410"/>
      <c r="I1" s="410"/>
      <c r="J1" s="410"/>
      <c r="K1" s="410"/>
    </row>
    <row r="2" spans="1:11" s="150" customFormat="1">
      <c r="A2" s="1552" t="s">
        <v>195</v>
      </c>
      <c r="B2" s="1514" t="s">
        <v>333</v>
      </c>
      <c r="C2" s="1515"/>
      <c r="D2" s="1515"/>
      <c r="E2" s="1515"/>
      <c r="F2" s="1523"/>
      <c r="G2" s="1514" t="s">
        <v>572</v>
      </c>
      <c r="H2" s="1515"/>
      <c r="I2" s="1515"/>
      <c r="J2" s="1515"/>
      <c r="K2" s="1523"/>
    </row>
    <row r="3" spans="1:11" s="150" customFormat="1">
      <c r="A3" s="1497"/>
      <c r="B3" s="685" t="s">
        <v>573</v>
      </c>
      <c r="C3" s="685" t="s">
        <v>335</v>
      </c>
      <c r="D3" s="685" t="s">
        <v>81</v>
      </c>
      <c r="E3" s="685" t="s">
        <v>336</v>
      </c>
      <c r="F3" s="685" t="s">
        <v>331</v>
      </c>
      <c r="G3" s="685" t="s">
        <v>573</v>
      </c>
      <c r="H3" s="685" t="s">
        <v>335</v>
      </c>
      <c r="I3" s="685" t="s">
        <v>81</v>
      </c>
      <c r="J3" s="685" t="s">
        <v>336</v>
      </c>
      <c r="K3" s="685" t="s">
        <v>331</v>
      </c>
    </row>
    <row r="4" spans="1:11" s="150" customFormat="1">
      <c r="A4" s="646" t="s">
        <v>72</v>
      </c>
      <c r="B4" s="651">
        <v>53.23</v>
      </c>
      <c r="C4" s="651">
        <v>7.37</v>
      </c>
      <c r="D4" s="651">
        <v>0.05</v>
      </c>
      <c r="E4" s="651">
        <v>0</v>
      </c>
      <c r="F4" s="651">
        <v>39.35</v>
      </c>
      <c r="G4" s="651">
        <v>19.940000000000001</v>
      </c>
      <c r="H4" s="651">
        <v>17.29</v>
      </c>
      <c r="I4" s="651">
        <v>6.03</v>
      </c>
      <c r="J4" s="651">
        <v>0</v>
      </c>
      <c r="K4" s="651">
        <v>56.74</v>
      </c>
    </row>
    <row r="5" spans="1:11" s="150" customFormat="1">
      <c r="A5" s="654" t="s">
        <v>557</v>
      </c>
      <c r="B5" s="751">
        <v>59.6</v>
      </c>
      <c r="C5" s="751">
        <v>5.91</v>
      </c>
      <c r="D5" s="751">
        <v>0.03</v>
      </c>
      <c r="E5" s="751">
        <v>0</v>
      </c>
      <c r="F5" s="751">
        <v>34.47</v>
      </c>
      <c r="G5" s="656">
        <f>INDEX(G6:G17,COUNT(G6:G17))</f>
        <v>22.74</v>
      </c>
      <c r="H5" s="656">
        <f>INDEX(H6:H17,COUNT(H6:H17))</f>
        <v>20.55</v>
      </c>
      <c r="I5" s="656">
        <f>INDEX(I6:I17,COUNT(I6:I17))</f>
        <v>8.4</v>
      </c>
      <c r="J5" s="656">
        <f>INDEX(J6:J17,COUNT(J6:J17))</f>
        <v>0</v>
      </c>
      <c r="K5" s="656">
        <f>INDEX(K6:K17,COUNT(K6:K17))</f>
        <v>48.31</v>
      </c>
    </row>
    <row r="6" spans="1:11" s="150" customFormat="1">
      <c r="A6" s="300">
        <v>45017</v>
      </c>
      <c r="B6" s="366">
        <v>56.17</v>
      </c>
      <c r="C6" s="366">
        <v>6.21</v>
      </c>
      <c r="D6" s="366">
        <v>0.03</v>
      </c>
      <c r="E6" s="366">
        <v>0</v>
      </c>
      <c r="F6" s="366">
        <v>37.590000000000003</v>
      </c>
      <c r="G6" s="366">
        <v>19.260000000000002</v>
      </c>
      <c r="H6" s="366">
        <v>17.87</v>
      </c>
      <c r="I6" s="366">
        <v>5.54</v>
      </c>
      <c r="J6" s="366">
        <v>0</v>
      </c>
      <c r="K6" s="366">
        <v>57.33</v>
      </c>
    </row>
    <row r="7" spans="1:11" s="150" customFormat="1">
      <c r="A7" s="300">
        <v>45047</v>
      </c>
      <c r="B7" s="366">
        <v>57.85</v>
      </c>
      <c r="C7" s="366">
        <v>6.09</v>
      </c>
      <c r="D7" s="366">
        <v>0.03</v>
      </c>
      <c r="E7" s="366">
        <v>0</v>
      </c>
      <c r="F7" s="366">
        <v>36.04</v>
      </c>
      <c r="G7" s="366">
        <v>20.260000000000002</v>
      </c>
      <c r="H7" s="366">
        <v>16.350000000000001</v>
      </c>
      <c r="I7" s="366">
        <v>4.8</v>
      </c>
      <c r="J7" s="366">
        <v>0</v>
      </c>
      <c r="K7" s="366">
        <v>58.59</v>
      </c>
    </row>
    <row r="8" spans="1:11" s="150" customFormat="1">
      <c r="A8" s="300">
        <v>45078</v>
      </c>
      <c r="B8" s="366">
        <v>58.78</v>
      </c>
      <c r="C8" s="366">
        <v>5.85</v>
      </c>
      <c r="D8" s="366">
        <v>0.03</v>
      </c>
      <c r="E8" s="366">
        <v>0</v>
      </c>
      <c r="F8" s="366">
        <v>35.340000000000003</v>
      </c>
      <c r="G8" s="366">
        <v>20.34</v>
      </c>
      <c r="H8" s="366">
        <v>17.149999999999999</v>
      </c>
      <c r="I8" s="366">
        <v>5.04</v>
      </c>
      <c r="J8" s="366">
        <v>0</v>
      </c>
      <c r="K8" s="366">
        <v>57.47</v>
      </c>
    </row>
    <row r="9" spans="1:11" s="150" customFormat="1">
      <c r="A9" s="300">
        <v>45108</v>
      </c>
      <c r="B9" s="366">
        <v>59.48</v>
      </c>
      <c r="C9" s="366">
        <v>5.75</v>
      </c>
      <c r="D9" s="366">
        <v>0.03</v>
      </c>
      <c r="E9" s="366">
        <v>0</v>
      </c>
      <c r="F9" s="366">
        <v>34.75</v>
      </c>
      <c r="G9" s="366">
        <v>20.98</v>
      </c>
      <c r="H9" s="366">
        <v>16.43</v>
      </c>
      <c r="I9" s="366">
        <v>4.3600000000000003</v>
      </c>
      <c r="J9" s="366">
        <v>0</v>
      </c>
      <c r="K9" s="366">
        <v>58.23</v>
      </c>
    </row>
    <row r="10" spans="1:11" s="150" customFormat="1">
      <c r="A10" s="300">
        <v>45139</v>
      </c>
      <c r="B10" s="366">
        <v>59.81</v>
      </c>
      <c r="C10" s="366">
        <v>5.77</v>
      </c>
      <c r="D10" s="366">
        <v>0.03</v>
      </c>
      <c r="E10" s="366">
        <v>0</v>
      </c>
      <c r="F10" s="366">
        <v>34.39</v>
      </c>
      <c r="G10" s="366">
        <v>21.97</v>
      </c>
      <c r="H10" s="366">
        <v>18.170000000000002</v>
      </c>
      <c r="I10" s="366">
        <v>7.04</v>
      </c>
      <c r="J10" s="366">
        <v>0</v>
      </c>
      <c r="K10" s="366">
        <v>52.82</v>
      </c>
    </row>
    <row r="11" spans="1:11" s="150" customFormat="1">
      <c r="A11" s="300">
        <v>45170</v>
      </c>
      <c r="B11" s="366">
        <v>61.2</v>
      </c>
      <c r="C11" s="366">
        <v>5.0599999999999996</v>
      </c>
      <c r="D11" s="366">
        <v>0.03</v>
      </c>
      <c r="E11" s="366">
        <v>0</v>
      </c>
      <c r="F11" s="366">
        <v>33.71</v>
      </c>
      <c r="G11" s="366">
        <v>19.62</v>
      </c>
      <c r="H11" s="366">
        <v>16.399999999999999</v>
      </c>
      <c r="I11" s="366">
        <v>6.24</v>
      </c>
      <c r="J11" s="366">
        <v>0</v>
      </c>
      <c r="K11" s="366">
        <v>57.74</v>
      </c>
    </row>
    <row r="12" spans="1:11" s="150" customFormat="1">
      <c r="A12" s="300">
        <v>45200</v>
      </c>
      <c r="B12" s="366">
        <v>61.77</v>
      </c>
      <c r="C12" s="366">
        <v>4.7</v>
      </c>
      <c r="D12" s="366">
        <v>0.03</v>
      </c>
      <c r="E12" s="366">
        <v>0</v>
      </c>
      <c r="F12" s="366">
        <v>33.5</v>
      </c>
      <c r="G12" s="366">
        <v>19.43</v>
      </c>
      <c r="H12" s="366">
        <v>16.54</v>
      </c>
      <c r="I12" s="366">
        <v>5.37</v>
      </c>
      <c r="J12" s="366">
        <v>0</v>
      </c>
      <c r="K12" s="366">
        <v>58.66</v>
      </c>
    </row>
    <row r="13" spans="1:11" s="150" customFormat="1">
      <c r="A13" s="300">
        <v>45231</v>
      </c>
      <c r="B13" s="366">
        <v>59.49</v>
      </c>
      <c r="C13" s="366">
        <v>5.48</v>
      </c>
      <c r="D13" s="366">
        <v>0.03</v>
      </c>
      <c r="E13" s="366">
        <v>0</v>
      </c>
      <c r="F13" s="366">
        <v>35</v>
      </c>
      <c r="G13" s="366">
        <v>20.94</v>
      </c>
      <c r="H13" s="366">
        <v>19.25</v>
      </c>
      <c r="I13" s="366">
        <v>8.68</v>
      </c>
      <c r="J13" s="366">
        <v>0</v>
      </c>
      <c r="K13" s="366">
        <v>51.12</v>
      </c>
    </row>
    <row r="14" spans="1:11" s="150" customFormat="1">
      <c r="A14" s="300">
        <v>45261</v>
      </c>
      <c r="B14" s="366">
        <v>59.08</v>
      </c>
      <c r="C14" s="366">
        <v>6.08</v>
      </c>
      <c r="D14" s="366">
        <v>0.03</v>
      </c>
      <c r="E14" s="366">
        <v>0</v>
      </c>
      <c r="F14" s="366">
        <v>34.81</v>
      </c>
      <c r="G14" s="366">
        <v>20.57</v>
      </c>
      <c r="H14" s="366">
        <v>17.690000000000001</v>
      </c>
      <c r="I14" s="366">
        <v>6.69</v>
      </c>
      <c r="J14" s="366">
        <v>0</v>
      </c>
      <c r="K14" s="366">
        <v>55.04</v>
      </c>
    </row>
    <row r="15" spans="1:11" s="150" customFormat="1">
      <c r="A15" s="300">
        <v>45292</v>
      </c>
      <c r="B15" s="366">
        <v>59.84</v>
      </c>
      <c r="C15" s="366">
        <v>6.59</v>
      </c>
      <c r="D15" s="366">
        <v>0.03</v>
      </c>
      <c r="E15" s="366">
        <v>0</v>
      </c>
      <c r="F15" s="366">
        <v>33.54</v>
      </c>
      <c r="G15" s="366">
        <v>21.24</v>
      </c>
      <c r="H15" s="366">
        <v>19.52</v>
      </c>
      <c r="I15" s="366">
        <v>7.76</v>
      </c>
      <c r="J15" s="366">
        <v>0</v>
      </c>
      <c r="K15" s="366">
        <v>51.48</v>
      </c>
    </row>
    <row r="16" spans="1:11" s="150" customFormat="1">
      <c r="A16" s="300">
        <v>45323</v>
      </c>
      <c r="B16" s="1128">
        <v>60.23</v>
      </c>
      <c r="C16" s="1128">
        <v>6.93</v>
      </c>
      <c r="D16" s="1128">
        <v>0.03</v>
      </c>
      <c r="E16" s="1128">
        <v>0</v>
      </c>
      <c r="F16" s="1128">
        <v>32.799999999999997</v>
      </c>
      <c r="G16" s="1128">
        <v>21.16</v>
      </c>
      <c r="H16" s="1128">
        <v>20.88</v>
      </c>
      <c r="I16" s="1128">
        <v>9</v>
      </c>
      <c r="J16" s="1128">
        <v>0</v>
      </c>
      <c r="K16" s="1128">
        <v>48.96</v>
      </c>
    </row>
    <row r="17" spans="1:11" s="150" customFormat="1">
      <c r="A17" s="300">
        <v>45352</v>
      </c>
      <c r="B17" s="1252">
        <v>61</v>
      </c>
      <c r="C17" s="1252">
        <v>6.92</v>
      </c>
      <c r="D17" s="1252">
        <v>0.04</v>
      </c>
      <c r="E17" s="1252">
        <v>0</v>
      </c>
      <c r="F17" s="1252">
        <v>32.04</v>
      </c>
      <c r="G17" s="1252">
        <v>22.74</v>
      </c>
      <c r="H17" s="574">
        <v>20.55</v>
      </c>
      <c r="I17" s="574">
        <v>8.4</v>
      </c>
      <c r="J17" s="1260">
        <v>0</v>
      </c>
      <c r="K17" s="1260">
        <v>48.31</v>
      </c>
    </row>
    <row r="18" spans="1:11" s="150" customFormat="1">
      <c r="A18" s="1489" t="s">
        <v>339</v>
      </c>
      <c r="B18" s="1489"/>
      <c r="C18" s="1489"/>
      <c r="D18" s="1489"/>
      <c r="E18" s="1489"/>
      <c r="F18" s="1489"/>
      <c r="G18" s="1489"/>
      <c r="H18" s="1489"/>
      <c r="I18" s="1489"/>
      <c r="J18" s="1489"/>
      <c r="K18" s="1489"/>
    </row>
    <row r="19" spans="1:11" s="150" customFormat="1"/>
  </sheetData>
  <mergeCells count="4">
    <mergeCell ref="A18:K18"/>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Normal="100" workbookViewId="0">
      <selection sqref="A1:J1"/>
    </sheetView>
  </sheetViews>
  <sheetFormatPr defaultRowHeight="15"/>
  <cols>
    <col min="1" max="1" width="6.42578125" bestFit="1" customWidth="1"/>
    <col min="2" max="2" width="27" customWidth="1"/>
    <col min="3" max="3" width="30.42578125" customWidth="1"/>
    <col min="4" max="4" width="11.28515625" style="37" bestFit="1" customWidth="1"/>
    <col min="5" max="6" width="11.28515625" style="38" bestFit="1" customWidth="1"/>
    <col min="7" max="7" width="12.42578125" bestFit="1" customWidth="1"/>
    <col min="8" max="8" width="9.42578125" bestFit="1" customWidth="1"/>
    <col min="9" max="9" width="12.7109375" customWidth="1"/>
    <col min="10" max="10" width="10.140625" customWidth="1"/>
  </cols>
  <sheetData>
    <row r="1" spans="1:12">
      <c r="A1" s="1378" t="s">
        <v>1355</v>
      </c>
      <c r="B1" s="1378"/>
      <c r="C1" s="1378"/>
      <c r="D1" s="1378"/>
      <c r="E1" s="1378"/>
      <c r="F1" s="1378"/>
      <c r="G1" s="1378"/>
      <c r="H1" s="1378"/>
      <c r="I1" s="1378"/>
      <c r="J1" s="1378"/>
      <c r="K1" s="30"/>
    </row>
    <row r="2" spans="1:12">
      <c r="A2" s="1379" t="s">
        <v>106</v>
      </c>
      <c r="B2" s="1379" t="s">
        <v>107</v>
      </c>
      <c r="C2" s="1381" t="s">
        <v>108</v>
      </c>
      <c r="D2" s="1383" t="s">
        <v>109</v>
      </c>
      <c r="E2" s="1385" t="s">
        <v>110</v>
      </c>
      <c r="F2" s="1387" t="s">
        <v>111</v>
      </c>
      <c r="G2" s="1389" t="s">
        <v>112</v>
      </c>
      <c r="H2" s="1390"/>
      <c r="I2" s="1391" t="s">
        <v>113</v>
      </c>
      <c r="J2" s="1379" t="s">
        <v>114</v>
      </c>
      <c r="K2" s="31"/>
    </row>
    <row r="3" spans="1:12" ht="60">
      <c r="A3" s="1380"/>
      <c r="B3" s="1380"/>
      <c r="C3" s="1382"/>
      <c r="D3" s="1384"/>
      <c r="E3" s="1386"/>
      <c r="F3" s="1388"/>
      <c r="G3" s="32" t="s">
        <v>115</v>
      </c>
      <c r="H3" s="32" t="s">
        <v>116</v>
      </c>
      <c r="I3" s="1392"/>
      <c r="J3" s="1380"/>
      <c r="K3" s="31"/>
    </row>
    <row r="4" spans="1:12">
      <c r="A4" s="986">
        <v>1</v>
      </c>
      <c r="B4" s="736" t="s">
        <v>1349</v>
      </c>
      <c r="C4" s="736" t="s">
        <v>1350</v>
      </c>
      <c r="D4" s="524">
        <v>45000</v>
      </c>
      <c r="E4" s="524">
        <v>45348</v>
      </c>
      <c r="F4" s="524">
        <v>45362</v>
      </c>
      <c r="G4" s="985">
        <v>1699776</v>
      </c>
      <c r="H4" s="1207">
        <v>26</v>
      </c>
      <c r="I4" s="1208">
        <v>1.1000000000000001</v>
      </c>
      <c r="J4" s="1208">
        <v>0.18697536000000001</v>
      </c>
      <c r="K4" s="33"/>
    </row>
    <row r="5" spans="1:12">
      <c r="A5" s="986">
        <v>2</v>
      </c>
      <c r="B5" s="736" t="s">
        <v>1351</v>
      </c>
      <c r="C5" s="736" t="s">
        <v>1352</v>
      </c>
      <c r="D5" s="524">
        <v>45119</v>
      </c>
      <c r="E5" s="524">
        <v>45362</v>
      </c>
      <c r="F5" s="524">
        <v>45373</v>
      </c>
      <c r="G5" s="985">
        <v>819624</v>
      </c>
      <c r="H5" s="1207">
        <v>26</v>
      </c>
      <c r="I5" s="1208">
        <v>10.199999999999999</v>
      </c>
      <c r="J5" s="1208">
        <v>0.82</v>
      </c>
      <c r="K5" s="33"/>
    </row>
    <row r="6" spans="1:12">
      <c r="A6" s="986">
        <v>3</v>
      </c>
      <c r="B6" s="736" t="s">
        <v>1353</v>
      </c>
      <c r="C6" s="736" t="s">
        <v>1354</v>
      </c>
      <c r="D6" s="524">
        <v>45252</v>
      </c>
      <c r="E6" s="524">
        <v>45364</v>
      </c>
      <c r="F6" s="524">
        <v>45378</v>
      </c>
      <c r="G6" s="985">
        <v>21083400</v>
      </c>
      <c r="H6" s="1207">
        <v>50.65</v>
      </c>
      <c r="I6" s="1208">
        <v>16</v>
      </c>
      <c r="J6" s="1208">
        <v>33.729999999999997</v>
      </c>
      <c r="K6" s="33"/>
    </row>
    <row r="7" spans="1:12">
      <c r="D7"/>
      <c r="E7"/>
      <c r="F7"/>
      <c r="K7" s="33"/>
    </row>
    <row r="8" spans="1:12">
      <c r="D8"/>
      <c r="E8"/>
      <c r="F8"/>
      <c r="K8" s="34"/>
      <c r="L8" s="35"/>
    </row>
    <row r="9" spans="1:12">
      <c r="D9"/>
      <c r="E9"/>
      <c r="F9"/>
      <c r="K9" s="34"/>
      <c r="L9" s="35"/>
    </row>
    <row r="10" spans="1:12">
      <c r="D10"/>
      <c r="E10"/>
      <c r="F10"/>
      <c r="K10" s="39"/>
      <c r="L10" s="35"/>
    </row>
    <row r="11" spans="1:12">
      <c r="D11"/>
      <c r="E11"/>
      <c r="F11"/>
      <c r="K11" s="39"/>
      <c r="L11" s="35"/>
    </row>
    <row r="12" spans="1:12">
      <c r="D12"/>
      <c r="E12"/>
      <c r="F12"/>
      <c r="L12" s="35"/>
    </row>
    <row r="13" spans="1:12">
      <c r="D13"/>
      <c r="E13"/>
      <c r="F13"/>
    </row>
    <row r="14" spans="1:12">
      <c r="A14" s="40"/>
      <c r="B14" s="41"/>
      <c r="C14" s="41"/>
      <c r="D14" s="42"/>
      <c r="E14" s="43"/>
      <c r="F14" s="43"/>
      <c r="G14" s="44"/>
      <c r="H14" s="44"/>
      <c r="I14" s="44"/>
      <c r="J14" s="44"/>
    </row>
    <row r="15" spans="1:12">
      <c r="A15" s="40"/>
      <c r="B15" s="41"/>
      <c r="C15" s="41"/>
      <c r="D15" s="45"/>
      <c r="E15" s="43"/>
      <c r="F15" s="43"/>
      <c r="G15" s="44"/>
      <c r="H15" s="44"/>
      <c r="I15" s="44"/>
      <c r="J15" s="44"/>
    </row>
    <row r="16" spans="1:12">
      <c r="A16" s="34"/>
      <c r="B16" s="34"/>
      <c r="C16" s="34"/>
      <c r="D16" s="36"/>
      <c r="E16" s="36"/>
      <c r="F16" s="36"/>
      <c r="G16" s="34"/>
      <c r="H16" s="34"/>
      <c r="I16" s="34"/>
      <c r="J16" s="34"/>
    </row>
    <row r="17" spans="1:13">
      <c r="A17" s="34"/>
      <c r="B17" s="34"/>
      <c r="C17" s="34"/>
      <c r="D17" s="36"/>
      <c r="E17" s="36"/>
      <c r="F17" s="36"/>
      <c r="G17" s="34"/>
      <c r="H17" s="34"/>
      <c r="I17" s="34"/>
      <c r="J17" s="34"/>
    </row>
    <row r="18" spans="1:13">
      <c r="K18" s="34"/>
      <c r="L18" s="34"/>
      <c r="M18" s="34"/>
    </row>
    <row r="19" spans="1:13">
      <c r="K19" s="34"/>
      <c r="L19" s="34"/>
      <c r="M19" s="34"/>
    </row>
    <row r="20" spans="1:13">
      <c r="K20" s="34"/>
      <c r="L20" s="34"/>
      <c r="M20" s="34"/>
    </row>
    <row r="21" spans="1:13">
      <c r="K21" s="34"/>
      <c r="L21" s="34"/>
      <c r="M21" s="34"/>
    </row>
    <row r="22" spans="1:13">
      <c r="K22" s="34"/>
      <c r="L22" s="34"/>
      <c r="M22" s="34"/>
    </row>
    <row r="23" spans="1:13">
      <c r="K23" s="34"/>
      <c r="L23" s="34"/>
      <c r="M23" s="34"/>
    </row>
    <row r="24" spans="1:13">
      <c r="K24" s="34"/>
      <c r="L24" s="34"/>
      <c r="M24" s="34"/>
    </row>
  </sheetData>
  <mergeCells count="10">
    <mergeCell ref="A1:J1"/>
    <mergeCell ref="A2:A3"/>
    <mergeCell ref="B2:B3"/>
    <mergeCell ref="C2:C3"/>
    <mergeCell ref="D2:D3"/>
    <mergeCell ref="E2:E3"/>
    <mergeCell ref="F2:F3"/>
    <mergeCell ref="G2:H2"/>
    <mergeCell ref="I2:I3"/>
    <mergeCell ref="J2:J3"/>
  </mergeCells>
  <printOptions horizontalCentered="1"/>
  <pageMargins left="0.70866141732283472" right="0.70866141732283472" top="0.74803149606299213" bottom="0.74803149606299213" header="0.31496062992125984" footer="0.31496062992125984"/>
  <pageSetup paperSize="9" scale="91" fitToHeight="0" orientation="landscape" r:id="rId1"/>
  <headerFoot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heetViews>
  <sheetFormatPr defaultColWidth="9.140625" defaultRowHeight="15"/>
  <cols>
    <col min="1" max="7" width="14.5703125" style="149" bestFit="1" customWidth="1"/>
    <col min="8" max="8" width="15" style="149" bestFit="1" customWidth="1"/>
    <col min="9" max="9" width="14.42578125" style="149" bestFit="1" customWidth="1"/>
    <col min="10" max="11" width="14.5703125" style="149" bestFit="1" customWidth="1"/>
    <col min="12" max="12" width="4.5703125" style="149" bestFit="1" customWidth="1"/>
    <col min="13" max="16384" width="9.140625" style="149"/>
  </cols>
  <sheetData>
    <row r="1" spans="1:11">
      <c r="A1" s="410" t="s">
        <v>36</v>
      </c>
      <c r="B1" s="410"/>
      <c r="C1" s="410"/>
      <c r="D1" s="410"/>
      <c r="E1" s="410"/>
      <c r="F1" s="410"/>
      <c r="G1" s="410"/>
      <c r="H1" s="410"/>
    </row>
    <row r="2" spans="1:11" s="150" customFormat="1" ht="18" customHeight="1">
      <c r="A2" s="1514" t="s">
        <v>574</v>
      </c>
      <c r="B2" s="1515"/>
      <c r="C2" s="1515"/>
      <c r="D2" s="1515"/>
      <c r="E2" s="1515"/>
      <c r="F2" s="1515"/>
      <c r="G2" s="1515"/>
      <c r="H2" s="1515"/>
      <c r="I2" s="1515"/>
      <c r="J2" s="1515"/>
      <c r="K2" s="1523"/>
    </row>
    <row r="3" spans="1:11" s="150" customFormat="1" ht="27.75" customHeight="1">
      <c r="A3" s="687" t="s">
        <v>195</v>
      </c>
      <c r="B3" s="645" t="s">
        <v>575</v>
      </c>
      <c r="C3" s="645" t="s">
        <v>576</v>
      </c>
      <c r="D3" s="645" t="s">
        <v>577</v>
      </c>
      <c r="E3" s="645" t="s">
        <v>578</v>
      </c>
      <c r="F3" s="645" t="s">
        <v>579</v>
      </c>
      <c r="G3" s="645" t="s">
        <v>501</v>
      </c>
      <c r="H3" s="645" t="s">
        <v>580</v>
      </c>
      <c r="I3" s="645" t="s">
        <v>581</v>
      </c>
      <c r="J3" s="645" t="s">
        <v>582</v>
      </c>
      <c r="K3" s="645" t="s">
        <v>583</v>
      </c>
    </row>
    <row r="4" spans="1:11" s="156" customFormat="1" ht="18" customHeight="1">
      <c r="A4" s="646" t="s">
        <v>72</v>
      </c>
      <c r="B4" s="688">
        <v>0</v>
      </c>
      <c r="C4" s="688">
        <v>100</v>
      </c>
      <c r="D4" s="651">
        <v>0</v>
      </c>
      <c r="E4" s="651">
        <v>0</v>
      </c>
      <c r="F4" s="651">
        <v>0</v>
      </c>
      <c r="G4" s="651">
        <v>0</v>
      </c>
      <c r="H4" s="651">
        <v>0</v>
      </c>
      <c r="I4" s="651">
        <v>0</v>
      </c>
      <c r="J4" s="651">
        <v>0</v>
      </c>
      <c r="K4" s="651">
        <v>0</v>
      </c>
    </row>
    <row r="5" spans="1:11" s="156" customFormat="1" ht="18" customHeight="1">
      <c r="A5" s="654" t="s">
        <v>557</v>
      </c>
      <c r="B5" s="644">
        <v>100</v>
      </c>
      <c r="C5" s="644">
        <v>1.2745228704333337E-4</v>
      </c>
      <c r="D5" s="686">
        <v>6.3109314694256465E-3</v>
      </c>
      <c r="E5" s="686">
        <v>0</v>
      </c>
      <c r="F5" s="686">
        <v>0</v>
      </c>
      <c r="G5" s="686">
        <v>0</v>
      </c>
      <c r="H5" s="686">
        <v>0</v>
      </c>
      <c r="I5" s="686">
        <v>0</v>
      </c>
      <c r="J5" s="686">
        <v>0</v>
      </c>
      <c r="K5" s="686">
        <v>0</v>
      </c>
    </row>
    <row r="6" spans="1:11" s="150" customFormat="1" ht="18" customHeight="1">
      <c r="A6" s="300">
        <v>45017</v>
      </c>
      <c r="B6" s="375">
        <v>0</v>
      </c>
      <c r="C6" s="375">
        <v>100</v>
      </c>
      <c r="D6" s="366">
        <v>0</v>
      </c>
      <c r="E6" s="366">
        <v>0</v>
      </c>
      <c r="F6" s="366">
        <v>0</v>
      </c>
      <c r="G6" s="366">
        <v>0</v>
      </c>
      <c r="H6" s="366">
        <v>0</v>
      </c>
      <c r="I6" s="366">
        <v>0</v>
      </c>
      <c r="J6" s="366">
        <v>0</v>
      </c>
      <c r="K6" s="366">
        <v>0</v>
      </c>
    </row>
    <row r="7" spans="1:11" s="150" customFormat="1" ht="18" customHeight="1">
      <c r="A7" s="300">
        <v>45047</v>
      </c>
      <c r="B7" s="375">
        <v>99.826816377591669</v>
      </c>
      <c r="C7" s="375">
        <v>7.0751570955263372E-3</v>
      </c>
      <c r="D7" s="366">
        <v>0.16610846531280304</v>
      </c>
      <c r="E7" s="366">
        <v>0</v>
      </c>
      <c r="F7" s="366">
        <v>0</v>
      </c>
      <c r="G7" s="366">
        <v>0</v>
      </c>
      <c r="H7" s="366">
        <v>0</v>
      </c>
      <c r="I7" s="366">
        <v>0</v>
      </c>
      <c r="J7" s="366">
        <v>0</v>
      </c>
      <c r="K7" s="366">
        <v>0</v>
      </c>
    </row>
    <row r="8" spans="1:11" s="150" customFormat="1" ht="18" customHeight="1">
      <c r="A8" s="300">
        <v>45078</v>
      </c>
      <c r="B8" s="375">
        <v>99.993561616243539</v>
      </c>
      <c r="C8" s="375">
        <v>1.2745228704333337E-4</v>
      </c>
      <c r="D8" s="366">
        <v>6.3109314694256465E-3</v>
      </c>
      <c r="E8" s="366">
        <v>0</v>
      </c>
      <c r="F8" s="366">
        <v>0</v>
      </c>
      <c r="G8" s="366">
        <v>0</v>
      </c>
      <c r="H8" s="366">
        <v>0</v>
      </c>
      <c r="I8" s="366">
        <v>0</v>
      </c>
      <c r="J8" s="366">
        <v>0</v>
      </c>
      <c r="K8" s="366">
        <v>0</v>
      </c>
    </row>
    <row r="9" spans="1:11" s="150" customFormat="1" ht="18" customHeight="1">
      <c r="A9" s="300">
        <v>45108</v>
      </c>
      <c r="B9" s="375">
        <v>100</v>
      </c>
      <c r="C9" s="375">
        <v>1.2745228704333337E-4</v>
      </c>
      <c r="D9" s="366">
        <v>1.2745228704333337E-4</v>
      </c>
      <c r="E9" s="366">
        <v>0</v>
      </c>
      <c r="F9" s="366">
        <v>0</v>
      </c>
      <c r="G9" s="366">
        <v>0</v>
      </c>
      <c r="H9" s="366">
        <v>0</v>
      </c>
      <c r="I9" s="366">
        <v>0</v>
      </c>
      <c r="J9" s="366">
        <v>0</v>
      </c>
      <c r="K9" s="366">
        <v>0</v>
      </c>
    </row>
    <row r="10" spans="1:11" s="150" customFormat="1" ht="18" customHeight="1">
      <c r="A10" s="300">
        <v>45139</v>
      </c>
      <c r="B10" s="375">
        <v>100</v>
      </c>
      <c r="C10" s="375">
        <v>1.2745228704333337E-4</v>
      </c>
      <c r="D10" s="366">
        <v>1.2745228704333337E-4</v>
      </c>
      <c r="E10" s="366">
        <v>0</v>
      </c>
      <c r="F10" s="366">
        <v>0</v>
      </c>
      <c r="G10" s="366">
        <v>0</v>
      </c>
      <c r="H10" s="366">
        <v>0</v>
      </c>
      <c r="I10" s="366">
        <v>0</v>
      </c>
      <c r="J10" s="366">
        <v>0</v>
      </c>
      <c r="K10" s="366">
        <v>0</v>
      </c>
    </row>
    <row r="11" spans="1:11" s="150" customFormat="1" ht="14.25" customHeight="1">
      <c r="A11" s="300">
        <v>45170</v>
      </c>
      <c r="B11" s="375">
        <v>100</v>
      </c>
      <c r="C11" s="375">
        <v>1.2745228704333337E-4</v>
      </c>
      <c r="D11" s="366">
        <v>1.2745228704333337E-4</v>
      </c>
      <c r="E11" s="366">
        <v>0</v>
      </c>
      <c r="F11" s="366">
        <v>0</v>
      </c>
      <c r="G11" s="366">
        <v>0</v>
      </c>
      <c r="H11" s="366">
        <v>0</v>
      </c>
      <c r="I11" s="366">
        <v>0</v>
      </c>
      <c r="J11" s="366">
        <v>0</v>
      </c>
      <c r="K11" s="366">
        <v>0</v>
      </c>
    </row>
    <row r="12" spans="1:11" s="150" customFormat="1" ht="13.5" customHeight="1">
      <c r="A12" s="300">
        <v>45200</v>
      </c>
      <c r="B12" s="375">
        <v>99.611554429717714</v>
      </c>
      <c r="C12" s="375">
        <v>1.2745228704333337E-4</v>
      </c>
      <c r="D12" s="366">
        <v>0.38844380561810754</v>
      </c>
      <c r="E12" s="366">
        <v>0</v>
      </c>
      <c r="F12" s="366">
        <v>0</v>
      </c>
      <c r="G12" s="366">
        <v>0</v>
      </c>
      <c r="H12" s="366">
        <v>0</v>
      </c>
      <c r="I12" s="366">
        <v>0</v>
      </c>
      <c r="J12" s="366">
        <v>0</v>
      </c>
      <c r="K12" s="366">
        <v>0</v>
      </c>
    </row>
    <row r="13" spans="1:11" s="150" customFormat="1">
      <c r="A13" s="300">
        <v>45231</v>
      </c>
      <c r="B13" s="375">
        <v>97.840177891281201</v>
      </c>
      <c r="C13" s="375">
        <v>1.2745228704333337E-4</v>
      </c>
      <c r="D13" s="375">
        <v>2.159820918810492</v>
      </c>
      <c r="E13" s="375">
        <v>0</v>
      </c>
      <c r="F13" s="375">
        <v>0</v>
      </c>
      <c r="G13" s="375">
        <v>0</v>
      </c>
      <c r="H13" s="375">
        <v>0</v>
      </c>
      <c r="I13" s="375">
        <v>0</v>
      </c>
      <c r="J13" s="375">
        <v>0</v>
      </c>
      <c r="K13" s="375">
        <v>0</v>
      </c>
    </row>
    <row r="14" spans="1:11" s="150" customFormat="1">
      <c r="A14" s="300">
        <v>45261</v>
      </c>
      <c r="B14" s="375">
        <v>94.100731987159634</v>
      </c>
      <c r="C14" s="375">
        <v>1.2745228704333337E-4</v>
      </c>
      <c r="D14" s="375">
        <v>5.8992672815103022</v>
      </c>
      <c r="E14" s="375">
        <v>0</v>
      </c>
      <c r="F14" s="375">
        <v>0</v>
      </c>
      <c r="G14" s="375">
        <v>0</v>
      </c>
      <c r="H14" s="375">
        <v>0</v>
      </c>
      <c r="I14" s="375">
        <v>0</v>
      </c>
      <c r="J14" s="375">
        <v>0</v>
      </c>
      <c r="K14" s="375">
        <v>0</v>
      </c>
    </row>
    <row r="15" spans="1:11" s="150" customFormat="1">
      <c r="A15" s="300">
        <v>45292</v>
      </c>
      <c r="B15" s="375">
        <v>89.163673078221933</v>
      </c>
      <c r="C15" s="375">
        <v>1.2745228704333337E-4</v>
      </c>
      <c r="D15" s="375">
        <v>10.836326377022152</v>
      </c>
      <c r="E15" s="375">
        <v>0</v>
      </c>
      <c r="F15" s="375">
        <v>0</v>
      </c>
      <c r="G15" s="375">
        <v>0</v>
      </c>
      <c r="H15" s="375">
        <v>0</v>
      </c>
      <c r="I15" s="375">
        <v>0</v>
      </c>
      <c r="J15" s="375">
        <v>0</v>
      </c>
      <c r="K15" s="375">
        <v>0</v>
      </c>
    </row>
    <row r="16" spans="1:11" s="150" customFormat="1">
      <c r="A16" s="300">
        <v>45323</v>
      </c>
      <c r="B16" s="1130">
        <v>86.729520419061387</v>
      </c>
      <c r="C16" s="1130">
        <v>1.2745228704333337E-4</v>
      </c>
      <c r="D16" s="1129">
        <v>13.270479166122332</v>
      </c>
      <c r="E16" s="1129">
        <v>0</v>
      </c>
      <c r="F16" s="1129">
        <v>0</v>
      </c>
      <c r="G16" s="1129">
        <v>0</v>
      </c>
      <c r="H16" s="1129">
        <v>0</v>
      </c>
      <c r="I16" s="1129">
        <v>0</v>
      </c>
      <c r="J16" s="1129">
        <v>0</v>
      </c>
      <c r="K16" s="1129">
        <v>0</v>
      </c>
    </row>
    <row r="17" spans="1:11" s="150" customFormat="1">
      <c r="A17" s="300">
        <v>45352</v>
      </c>
      <c r="B17" s="1130">
        <v>84.945846672092244</v>
      </c>
      <c r="C17" s="1130">
        <v>1.2745228704333337E-4</v>
      </c>
      <c r="D17" s="1131">
        <v>15.05415299159969</v>
      </c>
      <c r="E17" s="1131">
        <v>0</v>
      </c>
      <c r="F17" s="1131">
        <v>0</v>
      </c>
      <c r="G17" s="1131">
        <v>0</v>
      </c>
      <c r="H17" s="1131">
        <v>0</v>
      </c>
      <c r="I17" s="1131">
        <v>0</v>
      </c>
      <c r="J17" s="1131">
        <v>0</v>
      </c>
      <c r="K17" s="1131">
        <v>0</v>
      </c>
    </row>
    <row r="18" spans="1:11" s="150" customFormat="1">
      <c r="A18" s="1459" t="s">
        <v>337</v>
      </c>
      <c r="B18" s="1459"/>
      <c r="C18" s="1459"/>
      <c r="D18" s="1459"/>
      <c r="E18" s="1459"/>
      <c r="F18" s="1459"/>
    </row>
    <row r="19" spans="1:11" s="150" customFormat="1"/>
  </sheetData>
  <mergeCells count="2">
    <mergeCell ref="A18:F18"/>
    <mergeCell ref="A2:K2"/>
  </mergeCells>
  <printOptions horizontalCentered="1"/>
  <pageMargins left="0.78431372549019618" right="0.78431372549019618" top="0.98039215686274517" bottom="0.98039215686274517" header="0.50980392156862753" footer="0.50980392156862753"/>
  <pageSetup paperSize="9" scale="13"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heetViews>
  <sheetFormatPr defaultColWidth="9.140625" defaultRowHeight="15"/>
  <cols>
    <col min="1" max="5" width="14.5703125" style="149" bestFit="1" customWidth="1"/>
    <col min="6" max="6" width="4.5703125" style="149" bestFit="1" customWidth="1"/>
    <col min="7" max="16384" width="9.140625" style="149"/>
  </cols>
  <sheetData>
    <row r="1" spans="1:9">
      <c r="A1" s="410" t="s">
        <v>37</v>
      </c>
      <c r="B1" s="410"/>
      <c r="C1" s="410"/>
      <c r="D1" s="410"/>
      <c r="E1" s="410"/>
    </row>
    <row r="2" spans="1:9" s="150" customFormat="1">
      <c r="A2" s="1562" t="s">
        <v>195</v>
      </c>
      <c r="B2" s="1563" t="s">
        <v>574</v>
      </c>
      <c r="C2" s="1563"/>
      <c r="D2" s="1563"/>
      <c r="E2" s="1564"/>
    </row>
    <row r="3" spans="1:9" s="150" customFormat="1">
      <c r="A3" s="1562"/>
      <c r="B3" s="626" t="s">
        <v>584</v>
      </c>
      <c r="C3" s="627" t="s">
        <v>585</v>
      </c>
      <c r="D3" s="627" t="s">
        <v>586</v>
      </c>
      <c r="E3" s="1007" t="s">
        <v>587</v>
      </c>
    </row>
    <row r="4" spans="1:9" s="156" customFormat="1">
      <c r="A4" s="245" t="s">
        <v>72</v>
      </c>
      <c r="B4" s="1261">
        <v>36.549999999999997</v>
      </c>
      <c r="C4" s="1261">
        <v>56.35</v>
      </c>
      <c r="D4" s="1261">
        <v>7.1</v>
      </c>
      <c r="E4" s="1261">
        <v>0</v>
      </c>
    </row>
    <row r="5" spans="1:9" s="156" customFormat="1">
      <c r="A5" s="654" t="s">
        <v>557</v>
      </c>
      <c r="B5" s="1261">
        <v>33.43</v>
      </c>
      <c r="C5" s="1261">
        <v>45.18</v>
      </c>
      <c r="D5" s="1261">
        <v>17.600000000000001</v>
      </c>
      <c r="E5" s="1261">
        <v>3.79</v>
      </c>
    </row>
    <row r="6" spans="1:9" s="150" customFormat="1">
      <c r="A6" s="300">
        <v>45017</v>
      </c>
      <c r="B6" s="1131">
        <v>29.5</v>
      </c>
      <c r="C6" s="1131">
        <v>53.71</v>
      </c>
      <c r="D6" s="1131">
        <v>16.79</v>
      </c>
      <c r="E6" s="1131">
        <v>0</v>
      </c>
    </row>
    <row r="7" spans="1:9" s="150" customFormat="1">
      <c r="A7" s="300">
        <v>45047</v>
      </c>
      <c r="B7" s="1131">
        <v>29.45</v>
      </c>
      <c r="C7" s="1131">
        <v>52.94</v>
      </c>
      <c r="D7" s="1131">
        <v>17.59</v>
      </c>
      <c r="E7" s="1131">
        <v>0.01</v>
      </c>
    </row>
    <row r="8" spans="1:9" s="150" customFormat="1">
      <c r="A8" s="300">
        <v>45078</v>
      </c>
      <c r="B8" s="1131">
        <v>30.3</v>
      </c>
      <c r="C8" s="1131">
        <v>52.41</v>
      </c>
      <c r="D8" s="1131">
        <v>17.02</v>
      </c>
      <c r="E8" s="1131">
        <v>0.27</v>
      </c>
    </row>
    <row r="9" spans="1:9" s="150" customFormat="1">
      <c r="A9" s="300">
        <v>45108</v>
      </c>
      <c r="B9" s="1131">
        <v>29.73</v>
      </c>
      <c r="C9" s="1131">
        <v>46.93</v>
      </c>
      <c r="D9" s="1131">
        <v>22.38</v>
      </c>
      <c r="E9" s="1131">
        <v>0.96</v>
      </c>
    </row>
    <row r="10" spans="1:9" s="150" customFormat="1">
      <c r="A10" s="300">
        <v>45139</v>
      </c>
      <c r="B10" s="1131">
        <v>30.89</v>
      </c>
      <c r="C10" s="1131">
        <v>47.52</v>
      </c>
      <c r="D10" s="1131">
        <v>18.68</v>
      </c>
      <c r="E10" s="1131">
        <v>2.92</v>
      </c>
    </row>
    <row r="11" spans="1:9" s="150" customFormat="1">
      <c r="A11" s="300">
        <v>45170</v>
      </c>
      <c r="B11" s="1131">
        <v>33.21</v>
      </c>
      <c r="C11" s="1131">
        <v>44.95</v>
      </c>
      <c r="D11" s="1131">
        <v>17.38</v>
      </c>
      <c r="E11" s="1131">
        <v>4.47</v>
      </c>
    </row>
    <row r="12" spans="1:9" s="150" customFormat="1">
      <c r="A12" s="300">
        <v>45200</v>
      </c>
      <c r="B12" s="1131">
        <v>34.29</v>
      </c>
      <c r="C12" s="1131">
        <v>40.67</v>
      </c>
      <c r="D12" s="1131">
        <v>20.010000000000002</v>
      </c>
      <c r="E12" s="1131">
        <v>5.0199999999999996</v>
      </c>
    </row>
    <row r="13" spans="1:9" s="150" customFormat="1">
      <c r="A13" s="300">
        <v>45231</v>
      </c>
      <c r="B13" s="1131">
        <v>36.69</v>
      </c>
      <c r="C13" s="1131">
        <v>43.65</v>
      </c>
      <c r="D13" s="1131">
        <v>15.45</v>
      </c>
      <c r="E13" s="1131">
        <v>4.2</v>
      </c>
      <c r="F13" s="217"/>
      <c r="G13" s="217"/>
      <c r="H13" s="218"/>
      <c r="I13" s="218"/>
    </row>
    <row r="14" spans="1:9" s="150" customFormat="1">
      <c r="A14" s="300">
        <v>45261</v>
      </c>
      <c r="B14" s="1131">
        <v>34.72</v>
      </c>
      <c r="C14" s="1131">
        <v>43.41</v>
      </c>
      <c r="D14" s="1131">
        <v>16.62</v>
      </c>
      <c r="E14" s="1131">
        <v>5.24</v>
      </c>
      <c r="F14" s="217"/>
      <c r="G14" s="217"/>
      <c r="H14" s="218"/>
      <c r="I14" s="218"/>
    </row>
    <row r="15" spans="1:9" s="150" customFormat="1">
      <c r="A15" s="300">
        <v>45292</v>
      </c>
      <c r="B15" s="1131">
        <v>32.29</v>
      </c>
      <c r="C15" s="1131">
        <v>43.83</v>
      </c>
      <c r="D15" s="1131">
        <v>17.809999999999999</v>
      </c>
      <c r="E15" s="1131">
        <v>6.07</v>
      </c>
      <c r="F15" s="217"/>
      <c r="G15" s="217"/>
      <c r="H15" s="218"/>
      <c r="I15" s="218"/>
    </row>
    <row r="16" spans="1:9" s="150" customFormat="1">
      <c r="A16" s="300">
        <v>45323</v>
      </c>
      <c r="B16" s="1131">
        <v>38.58</v>
      </c>
      <c r="C16" s="1131">
        <v>39.770000000000003</v>
      </c>
      <c r="D16" s="1131">
        <v>15.63</v>
      </c>
      <c r="E16" s="1131">
        <v>6.02</v>
      </c>
      <c r="F16" s="217"/>
      <c r="G16" s="217"/>
      <c r="H16" s="218"/>
      <c r="I16" s="218"/>
    </row>
    <row r="17" spans="1:9" s="150" customFormat="1">
      <c r="A17" s="300">
        <v>45352</v>
      </c>
      <c r="B17" s="1131">
        <v>37.08</v>
      </c>
      <c r="C17" s="1131">
        <v>40.74</v>
      </c>
      <c r="D17" s="1131">
        <v>16.420000000000002</v>
      </c>
      <c r="E17" s="1131">
        <v>5.75</v>
      </c>
      <c r="F17" s="217"/>
      <c r="G17" s="217"/>
      <c r="H17" s="218"/>
      <c r="I17" s="218"/>
    </row>
    <row r="18" spans="1:9" s="150" customFormat="1">
      <c r="A18" s="1489" t="s">
        <v>339</v>
      </c>
      <c r="B18" s="1489"/>
      <c r="C18" s="1489"/>
      <c r="D18" s="1489"/>
    </row>
    <row r="19" spans="1:9" s="150" customFormat="1"/>
  </sheetData>
  <mergeCells count="3">
    <mergeCell ref="A18:D18"/>
    <mergeCell ref="A2:A3"/>
    <mergeCell ref="B2:E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election activeCell="B18" sqref="B18:L18"/>
    </sheetView>
  </sheetViews>
  <sheetFormatPr defaultColWidth="9.140625" defaultRowHeight="15"/>
  <cols>
    <col min="1" max="11" width="14.5703125" style="233" bestFit="1" customWidth="1"/>
    <col min="12" max="12" width="15" style="233" bestFit="1" customWidth="1"/>
    <col min="13" max="13" width="4.5703125" style="233" bestFit="1" customWidth="1"/>
    <col min="14" max="16384" width="9.140625" style="233"/>
  </cols>
  <sheetData>
    <row r="1" spans="1:12">
      <c r="A1" s="410" t="s">
        <v>38</v>
      </c>
      <c r="B1" s="410"/>
      <c r="C1" s="410"/>
      <c r="D1" s="410"/>
      <c r="E1" s="410"/>
      <c r="F1" s="410"/>
      <c r="G1" s="410"/>
      <c r="H1" s="410"/>
      <c r="I1" s="410"/>
      <c r="J1" s="410"/>
      <c r="K1" s="410"/>
      <c r="L1" s="410"/>
    </row>
    <row r="2" spans="1:12" s="234" customFormat="1">
      <c r="A2" s="1552" t="s">
        <v>147</v>
      </c>
      <c r="B2" s="1555" t="s">
        <v>272</v>
      </c>
      <c r="C2" s="1565" t="s">
        <v>588</v>
      </c>
      <c r="D2" s="1566"/>
      <c r="E2" s="1557" t="s">
        <v>589</v>
      </c>
      <c r="F2" s="1519"/>
      <c r="G2" s="1519"/>
      <c r="H2" s="1520"/>
      <c r="I2" s="1565" t="s">
        <v>97</v>
      </c>
      <c r="J2" s="1566"/>
      <c r="K2" s="1567" t="s">
        <v>590</v>
      </c>
      <c r="L2" s="1568"/>
    </row>
    <row r="3" spans="1:12" s="234" customFormat="1">
      <c r="A3" s="1470"/>
      <c r="B3" s="1556"/>
      <c r="C3" s="1478"/>
      <c r="D3" s="1479"/>
      <c r="E3" s="1557" t="s">
        <v>591</v>
      </c>
      <c r="F3" s="1520"/>
      <c r="G3" s="1557" t="s">
        <v>592</v>
      </c>
      <c r="H3" s="1520"/>
      <c r="I3" s="1478"/>
      <c r="J3" s="1479"/>
      <c r="K3" s="1569"/>
      <c r="L3" s="1570"/>
    </row>
    <row r="4" spans="1:12" s="234" customFormat="1" ht="30">
      <c r="A4" s="1497"/>
      <c r="B4" s="1483"/>
      <c r="C4" s="645" t="s">
        <v>553</v>
      </c>
      <c r="D4" s="645" t="s">
        <v>298</v>
      </c>
      <c r="E4" s="645" t="s">
        <v>553</v>
      </c>
      <c r="F4" s="645" t="s">
        <v>298</v>
      </c>
      <c r="G4" s="645" t="s">
        <v>553</v>
      </c>
      <c r="H4" s="645" t="s">
        <v>298</v>
      </c>
      <c r="I4" s="645" t="s">
        <v>553</v>
      </c>
      <c r="J4" s="645" t="s">
        <v>298</v>
      </c>
      <c r="K4" s="645" t="s">
        <v>551</v>
      </c>
      <c r="L4" s="683" t="s">
        <v>593</v>
      </c>
    </row>
    <row r="5" spans="1:12" s="246" customFormat="1">
      <c r="A5" s="689" t="s">
        <v>72</v>
      </c>
      <c r="B5" s="690">
        <v>245</v>
      </c>
      <c r="C5" s="691">
        <v>564697241</v>
      </c>
      <c r="D5" s="692">
        <v>4549466.5071999999</v>
      </c>
      <c r="E5" s="691">
        <v>107274549</v>
      </c>
      <c r="F5" s="692">
        <v>870678.22279999999</v>
      </c>
      <c r="G5" s="691">
        <v>108415768</v>
      </c>
      <c r="H5" s="692">
        <v>851718.85459999996</v>
      </c>
      <c r="I5" s="691">
        <v>780387558</v>
      </c>
      <c r="J5" s="692">
        <v>6271863.5845999997</v>
      </c>
      <c r="K5" s="692">
        <v>3324801</v>
      </c>
      <c r="L5" s="693">
        <v>27362.294551430001</v>
      </c>
    </row>
    <row r="6" spans="1:12" s="246" customFormat="1">
      <c r="A6" s="694" t="s">
        <v>557</v>
      </c>
      <c r="B6" s="655">
        <f>SUM(B7:B18)</f>
        <v>241</v>
      </c>
      <c r="C6" s="655">
        <f t="shared" ref="C6:J6" si="0">SUM(C7:C18)</f>
        <v>264230072</v>
      </c>
      <c r="D6" s="655">
        <f t="shared" si="0"/>
        <v>2189493.6302000005</v>
      </c>
      <c r="E6" s="655">
        <f t="shared" si="0"/>
        <v>10072828</v>
      </c>
      <c r="F6" s="655">
        <f t="shared" si="0"/>
        <v>83584.349700000021</v>
      </c>
      <c r="G6" s="655">
        <f t="shared" si="0"/>
        <v>8811787</v>
      </c>
      <c r="H6" s="655">
        <f t="shared" si="0"/>
        <v>72737.362100000013</v>
      </c>
      <c r="I6" s="655">
        <f t="shared" si="0"/>
        <v>283114687</v>
      </c>
      <c r="J6" s="655">
        <f t="shared" si="0"/>
        <v>2345815.3420000002</v>
      </c>
      <c r="K6" s="655">
        <f>INDEX(K7:K18,COUNT(K7:K18))</f>
        <v>1158785</v>
      </c>
      <c r="L6" s="655">
        <f>INDEX(L7:L18,COUNT(L7:L18))</f>
        <v>9668.9115424100019</v>
      </c>
    </row>
    <row r="7" spans="1:12" s="234" customFormat="1">
      <c r="A7" s="300">
        <v>45017</v>
      </c>
      <c r="B7" s="400">
        <v>17</v>
      </c>
      <c r="C7" s="401">
        <v>27767366</v>
      </c>
      <c r="D7" s="402">
        <v>228370.49559999999</v>
      </c>
      <c r="E7" s="402">
        <v>2131002</v>
      </c>
      <c r="F7" s="403">
        <v>17623.6636</v>
      </c>
      <c r="G7" s="402">
        <v>1405485</v>
      </c>
      <c r="H7" s="403">
        <v>11527.830899999999</v>
      </c>
      <c r="I7" s="401">
        <v>31303853</v>
      </c>
      <c r="J7" s="402">
        <v>257521.99010000002</v>
      </c>
      <c r="K7" s="402">
        <v>2764482</v>
      </c>
      <c r="L7" s="403">
        <v>22681.694088870001</v>
      </c>
    </row>
    <row r="8" spans="1:12" s="234" customFormat="1">
      <c r="A8" s="300">
        <v>45047</v>
      </c>
      <c r="B8" s="400">
        <v>21</v>
      </c>
      <c r="C8" s="401">
        <v>38058987</v>
      </c>
      <c r="D8" s="402">
        <v>314258.81420000002</v>
      </c>
      <c r="E8" s="402">
        <v>1721860</v>
      </c>
      <c r="F8" s="403">
        <v>14261.113799999999</v>
      </c>
      <c r="G8" s="402">
        <v>1279453</v>
      </c>
      <c r="H8" s="403">
        <v>10531.552799999998</v>
      </c>
      <c r="I8" s="401">
        <v>41060300</v>
      </c>
      <c r="J8" s="402">
        <v>339051.48080000002</v>
      </c>
      <c r="K8" s="402">
        <v>2150050</v>
      </c>
      <c r="L8" s="403">
        <v>17770.578386109999</v>
      </c>
    </row>
    <row r="9" spans="1:12" s="234" customFormat="1">
      <c r="A9" s="300">
        <v>45078</v>
      </c>
      <c r="B9" s="400">
        <v>21</v>
      </c>
      <c r="C9" s="401">
        <v>32890498</v>
      </c>
      <c r="D9" s="402">
        <v>271575.42469999997</v>
      </c>
      <c r="E9" s="402">
        <v>1288956</v>
      </c>
      <c r="F9" s="403">
        <v>10640.230299999997</v>
      </c>
      <c r="G9" s="402">
        <v>1398507</v>
      </c>
      <c r="H9" s="403">
        <v>11511.205899999999</v>
      </c>
      <c r="I9" s="401">
        <v>35577961</v>
      </c>
      <c r="J9" s="402">
        <v>293726.86089999997</v>
      </c>
      <c r="K9" s="402">
        <v>1300337</v>
      </c>
      <c r="L9" s="403">
        <v>10703.342417439999</v>
      </c>
    </row>
    <row r="10" spans="1:12" s="234" customFormat="1">
      <c r="A10" s="300">
        <v>45108</v>
      </c>
      <c r="B10" s="400">
        <v>21</v>
      </c>
      <c r="C10" s="401">
        <v>30829004</v>
      </c>
      <c r="D10" s="402">
        <v>253878.51200000005</v>
      </c>
      <c r="E10" s="402">
        <v>1463528</v>
      </c>
      <c r="F10" s="403">
        <v>12071.662300000002</v>
      </c>
      <c r="G10" s="402">
        <v>1412734</v>
      </c>
      <c r="H10" s="403">
        <v>11607.0345</v>
      </c>
      <c r="I10" s="401">
        <v>33705266</v>
      </c>
      <c r="J10" s="402">
        <v>277557.20880000002</v>
      </c>
      <c r="K10" s="402">
        <v>993226</v>
      </c>
      <c r="L10" s="403">
        <v>8287.9314356399991</v>
      </c>
    </row>
    <row r="11" spans="1:12" s="234" customFormat="1">
      <c r="A11" s="300">
        <v>45139</v>
      </c>
      <c r="B11" s="400">
        <v>21</v>
      </c>
      <c r="C11" s="401">
        <v>24928318</v>
      </c>
      <c r="D11" s="402">
        <v>206758.68779999999</v>
      </c>
      <c r="E11" s="402">
        <v>1146437</v>
      </c>
      <c r="F11" s="403">
        <v>9521.3304000000007</v>
      </c>
      <c r="G11" s="402">
        <v>1323449</v>
      </c>
      <c r="H11" s="403">
        <v>10944.590700000002</v>
      </c>
      <c r="I11" s="401">
        <v>27398204</v>
      </c>
      <c r="J11" s="402">
        <v>227224.60890000002</v>
      </c>
      <c r="K11" s="402">
        <v>824447</v>
      </c>
      <c r="L11" s="403">
        <v>6810.4407113199995</v>
      </c>
    </row>
    <row r="12" spans="1:12" s="234" customFormat="1">
      <c r="A12" s="300">
        <v>45170</v>
      </c>
      <c r="B12" s="400">
        <v>20</v>
      </c>
      <c r="C12" s="401">
        <v>24729695</v>
      </c>
      <c r="D12" s="402">
        <v>205623.45510000002</v>
      </c>
      <c r="E12" s="402">
        <v>788408</v>
      </c>
      <c r="F12" s="403">
        <v>6569.5668999999998</v>
      </c>
      <c r="G12" s="402">
        <v>751790</v>
      </c>
      <c r="H12" s="403">
        <v>6240.8912999999993</v>
      </c>
      <c r="I12" s="401">
        <v>26269893</v>
      </c>
      <c r="J12" s="402">
        <v>218433.91329999999</v>
      </c>
      <c r="K12" s="402">
        <v>916725</v>
      </c>
      <c r="L12" s="403">
        <v>7587.7780572000001</v>
      </c>
    </row>
    <row r="13" spans="1:12" s="234" customFormat="1">
      <c r="A13" s="300">
        <v>45200</v>
      </c>
      <c r="B13" s="400">
        <v>20</v>
      </c>
      <c r="C13" s="401">
        <v>15374875</v>
      </c>
      <c r="D13" s="402">
        <v>128073.24990000002</v>
      </c>
      <c r="E13" s="402">
        <v>360956</v>
      </c>
      <c r="F13" s="403">
        <v>3014.0058999999997</v>
      </c>
      <c r="G13" s="402">
        <v>287860</v>
      </c>
      <c r="H13" s="403">
        <v>2394.6595000000002</v>
      </c>
      <c r="I13" s="401">
        <v>16023691</v>
      </c>
      <c r="J13" s="402">
        <v>133481.91530000002</v>
      </c>
      <c r="K13" s="402">
        <v>1115116</v>
      </c>
      <c r="L13" s="403">
        <v>9261.2253284100025</v>
      </c>
    </row>
    <row r="14" spans="1:12" s="150" customFormat="1">
      <c r="A14" s="300">
        <v>45231</v>
      </c>
      <c r="B14" s="301">
        <v>21</v>
      </c>
      <c r="C14" s="301">
        <v>11629079</v>
      </c>
      <c r="D14" s="301">
        <v>96995.329299999983</v>
      </c>
      <c r="E14" s="301">
        <v>229922</v>
      </c>
      <c r="F14" s="403">
        <v>1920.4404000000004</v>
      </c>
      <c r="G14" s="402">
        <v>235772</v>
      </c>
      <c r="H14" s="303">
        <v>1962.3486</v>
      </c>
      <c r="I14" s="303">
        <v>12094773</v>
      </c>
      <c r="J14" s="402">
        <v>100878.11829999999</v>
      </c>
      <c r="K14" s="402">
        <v>580137</v>
      </c>
      <c r="L14" s="403">
        <v>4892.7721261199995</v>
      </c>
    </row>
    <row r="15" spans="1:12" s="150" customFormat="1">
      <c r="A15" s="300">
        <v>45261</v>
      </c>
      <c r="B15" s="301">
        <v>20</v>
      </c>
      <c r="C15" s="301">
        <v>13596491</v>
      </c>
      <c r="D15" s="301">
        <v>113939.5134</v>
      </c>
      <c r="E15" s="301">
        <v>147040</v>
      </c>
      <c r="F15" s="403">
        <v>1228.0812999999998</v>
      </c>
      <c r="G15" s="402">
        <v>174815</v>
      </c>
      <c r="H15" s="303">
        <v>1456.3610999999999</v>
      </c>
      <c r="I15" s="303">
        <v>13918346</v>
      </c>
      <c r="J15" s="402">
        <v>116623.95580000003</v>
      </c>
      <c r="K15" s="402">
        <v>656600</v>
      </c>
      <c r="L15" s="403">
        <v>5594.57767745</v>
      </c>
    </row>
    <row r="16" spans="1:12" s="150" customFormat="1">
      <c r="A16" s="300">
        <v>45292</v>
      </c>
      <c r="B16" s="301">
        <v>21</v>
      </c>
      <c r="C16" s="301">
        <v>17290891</v>
      </c>
      <c r="D16" s="301">
        <v>144352.8849</v>
      </c>
      <c r="E16" s="301">
        <v>294294</v>
      </c>
      <c r="F16" s="403">
        <v>2485.3543</v>
      </c>
      <c r="G16" s="402">
        <v>183956</v>
      </c>
      <c r="H16" s="303">
        <v>1530.6174000000003</v>
      </c>
      <c r="I16" s="303">
        <v>17769141</v>
      </c>
      <c r="J16" s="402">
        <v>148368.8566</v>
      </c>
      <c r="K16" s="402">
        <v>483802</v>
      </c>
      <c r="L16" s="403">
        <v>4051.9224412300005</v>
      </c>
    </row>
    <row r="17" spans="1:12" s="150" customFormat="1">
      <c r="A17" s="300">
        <v>45323</v>
      </c>
      <c r="B17" s="1132">
        <v>20</v>
      </c>
      <c r="C17" s="1132">
        <v>14342478</v>
      </c>
      <c r="D17" s="1132">
        <v>119275.7827</v>
      </c>
      <c r="E17" s="1132">
        <v>187337</v>
      </c>
      <c r="F17" s="1135">
        <v>1611.4638000000002</v>
      </c>
      <c r="G17" s="1134">
        <v>133287</v>
      </c>
      <c r="H17" s="1133">
        <v>1149.5297</v>
      </c>
      <c r="I17" s="1133">
        <v>14663102</v>
      </c>
      <c r="J17" s="1134">
        <v>122036.77620000001</v>
      </c>
      <c r="K17" s="1134">
        <v>652188</v>
      </c>
      <c r="L17" s="1135">
        <v>5464.9093034399993</v>
      </c>
    </row>
    <row r="18" spans="1:12" s="150" customFormat="1">
      <c r="A18" s="300">
        <v>45352</v>
      </c>
      <c r="B18" s="1186">
        <v>18</v>
      </c>
      <c r="C18" s="1186">
        <v>12792390</v>
      </c>
      <c r="D18" s="1186">
        <v>106391.48060000001</v>
      </c>
      <c r="E18" s="1186">
        <v>313088</v>
      </c>
      <c r="F18" s="1186">
        <v>2637.4366999999997</v>
      </c>
      <c r="G18" s="1186">
        <v>224679</v>
      </c>
      <c r="H18" s="1162">
        <v>1880.7397000000005</v>
      </c>
      <c r="I18" s="1162">
        <v>13330157</v>
      </c>
      <c r="J18" s="1262">
        <v>110909.65699999996</v>
      </c>
      <c r="K18" s="1262">
        <v>1158785</v>
      </c>
      <c r="L18" s="1262">
        <v>9668.9115424100019</v>
      </c>
    </row>
    <row r="19" spans="1:12" s="234" customFormat="1">
      <c r="A19" s="1472" t="s">
        <v>287</v>
      </c>
      <c r="B19" s="1472"/>
      <c r="C19" s="1472"/>
      <c r="D19" s="1472"/>
      <c r="E19" s="1472"/>
      <c r="F19" s="1472"/>
      <c r="G19" s="1472"/>
      <c r="H19" s="1472"/>
      <c r="I19" s="1472"/>
      <c r="J19" s="1472"/>
      <c r="K19" s="1472"/>
      <c r="L19" s="1472"/>
    </row>
    <row r="20" spans="1:12" s="234" customFormat="1"/>
    <row r="21" spans="1:12">
      <c r="E21" s="247"/>
      <c r="F21" s="247"/>
      <c r="G21" s="247"/>
      <c r="H21" s="247"/>
      <c r="I21" s="247"/>
      <c r="J21" s="247"/>
    </row>
    <row r="22" spans="1:12">
      <c r="E22" s="247"/>
      <c r="F22" s="247"/>
      <c r="G22" s="247"/>
      <c r="H22" s="247"/>
      <c r="I22" s="247"/>
      <c r="J22" s="247"/>
    </row>
    <row r="23" spans="1:12">
      <c r="E23" s="247"/>
      <c r="F23" s="247"/>
      <c r="G23" s="247"/>
      <c r="H23" s="247"/>
      <c r="I23" s="247"/>
      <c r="J23" s="247"/>
    </row>
    <row r="24" spans="1:12">
      <c r="E24" s="247"/>
      <c r="F24" s="247"/>
      <c r="G24" s="247"/>
      <c r="H24" s="247"/>
      <c r="I24" s="247"/>
      <c r="J24" s="247"/>
    </row>
    <row r="25" spans="1:12">
      <c r="E25" s="247"/>
      <c r="F25" s="247"/>
      <c r="G25" s="247"/>
      <c r="H25" s="247"/>
      <c r="I25" s="247"/>
      <c r="J25" s="247"/>
    </row>
    <row r="26" spans="1:12">
      <c r="I26" s="248"/>
      <c r="J26" s="248"/>
    </row>
    <row r="27" spans="1:12">
      <c r="I27" s="248"/>
      <c r="J27" s="248"/>
    </row>
  </sheetData>
  <mergeCells count="9">
    <mergeCell ref="A19:L19"/>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heetViews>
  <sheetFormatPr defaultColWidth="9.140625" defaultRowHeight="15"/>
  <cols>
    <col min="1" max="1" width="9.42578125" style="149" bestFit="1" customWidth="1"/>
    <col min="2" max="2" width="14.5703125" style="149" bestFit="1" customWidth="1"/>
    <col min="3" max="4" width="12.42578125" style="149" bestFit="1" customWidth="1"/>
    <col min="5" max="5" width="14.7109375" style="149" customWidth="1"/>
    <col min="6" max="6" width="12.42578125" style="149" bestFit="1" customWidth="1"/>
    <col min="7" max="7" width="13.140625" style="149" customWidth="1"/>
    <col min="8" max="8" width="12.42578125" style="149" bestFit="1" customWidth="1"/>
    <col min="9" max="9" width="14.5703125" style="149" customWidth="1"/>
    <col min="10" max="10" width="13.42578125" style="149" bestFit="1" customWidth="1"/>
    <col min="11" max="11" width="12.42578125" style="149" customWidth="1"/>
    <col min="12" max="12" width="10.85546875" style="149" bestFit="1" customWidth="1"/>
    <col min="13" max="13" width="9.85546875" style="149" customWidth="1"/>
    <col min="14" max="16384" width="9.140625" style="149"/>
  </cols>
  <sheetData>
    <row r="1" spans="1:12">
      <c r="A1" s="410" t="s">
        <v>39</v>
      </c>
      <c r="B1" s="410"/>
      <c r="C1" s="410"/>
      <c r="D1" s="410"/>
      <c r="E1" s="410"/>
      <c r="F1" s="410"/>
      <c r="G1" s="410"/>
      <c r="H1" s="410"/>
      <c r="I1" s="410"/>
      <c r="J1" s="410"/>
      <c r="K1" s="410"/>
      <c r="L1" s="410"/>
    </row>
    <row r="2" spans="1:12" s="150" customFormat="1">
      <c r="A2" s="1555" t="s">
        <v>563</v>
      </c>
      <c r="B2" s="1555" t="s">
        <v>594</v>
      </c>
      <c r="C2" s="1557" t="s">
        <v>588</v>
      </c>
      <c r="D2" s="1520"/>
      <c r="E2" s="1557" t="s">
        <v>595</v>
      </c>
      <c r="F2" s="1519"/>
      <c r="G2" s="1519"/>
      <c r="H2" s="1520"/>
      <c r="I2" s="1557" t="s">
        <v>97</v>
      </c>
      <c r="J2" s="1520"/>
      <c r="K2" s="1558" t="s">
        <v>596</v>
      </c>
      <c r="L2" s="1561"/>
    </row>
    <row r="3" spans="1:12" s="150" customFormat="1">
      <c r="A3" s="1556"/>
      <c r="B3" s="1556"/>
      <c r="C3" s="1553" t="s">
        <v>597</v>
      </c>
      <c r="D3" s="1553" t="s">
        <v>598</v>
      </c>
      <c r="E3" s="1557" t="s">
        <v>591</v>
      </c>
      <c r="F3" s="1520"/>
      <c r="G3" s="1557" t="s">
        <v>592</v>
      </c>
      <c r="H3" s="1520"/>
      <c r="I3" s="1571" t="s">
        <v>553</v>
      </c>
      <c r="J3" s="1571" t="s">
        <v>298</v>
      </c>
      <c r="K3" s="1553" t="s">
        <v>597</v>
      </c>
      <c r="L3" s="1553" t="s">
        <v>599</v>
      </c>
    </row>
    <row r="4" spans="1:12" s="150" customFormat="1" ht="30">
      <c r="A4" s="1483"/>
      <c r="B4" s="1483"/>
      <c r="C4" s="1554"/>
      <c r="D4" s="1554"/>
      <c r="E4" s="695" t="s">
        <v>553</v>
      </c>
      <c r="F4" s="695" t="s">
        <v>298</v>
      </c>
      <c r="G4" s="695" t="s">
        <v>553</v>
      </c>
      <c r="H4" s="695" t="s">
        <v>298</v>
      </c>
      <c r="I4" s="1572"/>
      <c r="J4" s="1572"/>
      <c r="K4" s="1554"/>
      <c r="L4" s="1554"/>
    </row>
    <row r="5" spans="1:12" s="156" customFormat="1">
      <c r="A5" s="646" t="s">
        <v>72</v>
      </c>
      <c r="B5" s="696">
        <v>245</v>
      </c>
      <c r="C5" s="697">
        <v>1241422291</v>
      </c>
      <c r="D5" s="648">
        <v>10115725.42</v>
      </c>
      <c r="E5" s="698">
        <v>1787181305</v>
      </c>
      <c r="F5" s="648">
        <v>14501756.24</v>
      </c>
      <c r="G5" s="697">
        <v>1668944283</v>
      </c>
      <c r="H5" s="648">
        <v>13469391.060000001</v>
      </c>
      <c r="I5" s="698">
        <v>4697547879</v>
      </c>
      <c r="J5" s="697">
        <v>38086872.729999997</v>
      </c>
      <c r="K5" s="697">
        <v>15339430</v>
      </c>
      <c r="L5" s="652">
        <v>148599.38510000001</v>
      </c>
    </row>
    <row r="6" spans="1:12" s="156" customFormat="1">
      <c r="A6" s="654" t="s">
        <v>557</v>
      </c>
      <c r="B6" s="655">
        <f>SUM(B7:B18)</f>
        <v>241</v>
      </c>
      <c r="C6" s="655">
        <f t="shared" ref="C6:J6" si="0">SUM(C7:C18)</f>
        <v>851902719</v>
      </c>
      <c r="D6" s="655">
        <f t="shared" si="0"/>
        <v>7201741.9799999986</v>
      </c>
      <c r="E6" s="655">
        <f t="shared" si="0"/>
        <v>1738285961</v>
      </c>
      <c r="F6" s="655">
        <f t="shared" si="0"/>
        <v>14436935.25999999</v>
      </c>
      <c r="G6" s="655">
        <f t="shared" si="0"/>
        <v>1632032548</v>
      </c>
      <c r="H6" s="655">
        <f t="shared" si="0"/>
        <v>13505360.920000002</v>
      </c>
      <c r="I6" s="655">
        <f t="shared" si="0"/>
        <v>4222221228</v>
      </c>
      <c r="J6" s="655">
        <f t="shared" si="0"/>
        <v>35144038.149999999</v>
      </c>
      <c r="K6" s="655">
        <f>INDEX(K7:K18,COUNT(K7:K18))</f>
        <v>17804703</v>
      </c>
      <c r="L6" s="655">
        <f>INDEX(L7:L18,COUNT(L7:L18))</f>
        <v>165247.0914</v>
      </c>
    </row>
    <row r="7" spans="1:12" s="150" customFormat="1">
      <c r="A7" s="300">
        <v>45017</v>
      </c>
      <c r="B7" s="361">
        <v>17</v>
      </c>
      <c r="C7" s="362">
        <v>65763304</v>
      </c>
      <c r="D7" s="364">
        <v>549463.18999999994</v>
      </c>
      <c r="E7" s="362">
        <v>140004696</v>
      </c>
      <c r="F7" s="364">
        <v>1152368.8700000001</v>
      </c>
      <c r="G7" s="362">
        <v>126077027</v>
      </c>
      <c r="H7" s="364">
        <v>1033610.27</v>
      </c>
      <c r="I7" s="362">
        <v>331845027</v>
      </c>
      <c r="J7" s="364">
        <v>2735442.33</v>
      </c>
      <c r="K7" s="362">
        <v>13672607</v>
      </c>
      <c r="L7" s="360">
        <v>129531.209</v>
      </c>
    </row>
    <row r="8" spans="1:12" s="150" customFormat="1">
      <c r="A8" s="300">
        <v>45047</v>
      </c>
      <c r="B8" s="361">
        <v>21</v>
      </c>
      <c r="C8" s="362">
        <v>72823303</v>
      </c>
      <c r="D8" s="364">
        <v>612472.43999999994</v>
      </c>
      <c r="E8" s="362">
        <v>160674928</v>
      </c>
      <c r="F8" s="364">
        <v>1327684.3500000001</v>
      </c>
      <c r="G8" s="362">
        <v>151069726</v>
      </c>
      <c r="H8" s="364">
        <v>1243923.7</v>
      </c>
      <c r="I8" s="362">
        <v>384567957</v>
      </c>
      <c r="J8" s="364">
        <v>3184080.48</v>
      </c>
      <c r="K8" s="362">
        <v>11841797</v>
      </c>
      <c r="L8" s="360">
        <v>97029.2745</v>
      </c>
    </row>
    <row r="9" spans="1:12" s="150" customFormat="1">
      <c r="A9" s="300">
        <v>45078</v>
      </c>
      <c r="B9" s="361">
        <v>21</v>
      </c>
      <c r="C9" s="362">
        <v>74284936</v>
      </c>
      <c r="D9" s="364">
        <v>627298.36</v>
      </c>
      <c r="E9" s="362">
        <v>163179420</v>
      </c>
      <c r="F9" s="364">
        <v>1346681.69</v>
      </c>
      <c r="G9" s="362">
        <v>156978196</v>
      </c>
      <c r="H9" s="364">
        <v>1291595.24</v>
      </c>
      <c r="I9" s="362">
        <v>394442552</v>
      </c>
      <c r="J9" s="364">
        <v>3265575.29</v>
      </c>
      <c r="K9" s="362">
        <v>12891896</v>
      </c>
      <c r="L9" s="360">
        <v>121684.70359999999</v>
      </c>
    </row>
    <row r="10" spans="1:12" s="150" customFormat="1">
      <c r="A10" s="300">
        <v>45108</v>
      </c>
      <c r="B10" s="361">
        <v>21</v>
      </c>
      <c r="C10" s="362">
        <v>78232088</v>
      </c>
      <c r="D10" s="364">
        <v>660643.30000000005</v>
      </c>
      <c r="E10" s="362">
        <v>184270333</v>
      </c>
      <c r="F10" s="364">
        <v>1520377.7</v>
      </c>
      <c r="G10" s="362">
        <v>167640827</v>
      </c>
      <c r="H10" s="364">
        <v>1377391.17</v>
      </c>
      <c r="I10" s="362">
        <v>430143248</v>
      </c>
      <c r="J10" s="364">
        <v>3558412.17</v>
      </c>
      <c r="K10" s="362">
        <v>11244536</v>
      </c>
      <c r="L10" s="360">
        <v>93312.374899999995</v>
      </c>
    </row>
    <row r="11" spans="1:12" s="150" customFormat="1">
      <c r="A11" s="300">
        <v>45139</v>
      </c>
      <c r="B11" s="361">
        <v>21</v>
      </c>
      <c r="C11" s="362">
        <v>76749821</v>
      </c>
      <c r="D11" s="364">
        <v>649667.18999999994</v>
      </c>
      <c r="E11" s="362">
        <v>160601115</v>
      </c>
      <c r="F11" s="364">
        <v>1334811.76</v>
      </c>
      <c r="G11" s="362">
        <v>153111151</v>
      </c>
      <c r="H11" s="364">
        <v>1266440.74</v>
      </c>
      <c r="I11" s="362">
        <v>390462087</v>
      </c>
      <c r="J11" s="364">
        <v>3250919.69</v>
      </c>
      <c r="K11" s="362">
        <v>12779639</v>
      </c>
      <c r="L11" s="360">
        <v>105960.04</v>
      </c>
    </row>
    <row r="12" spans="1:12" s="150" customFormat="1">
      <c r="A12" s="300">
        <v>45170</v>
      </c>
      <c r="B12" s="361">
        <v>20</v>
      </c>
      <c r="C12" s="362">
        <v>79793064</v>
      </c>
      <c r="D12" s="364">
        <v>673078.87</v>
      </c>
      <c r="E12" s="362">
        <v>162963611</v>
      </c>
      <c r="F12" s="364">
        <v>1358528.52</v>
      </c>
      <c r="G12" s="362">
        <v>146548892</v>
      </c>
      <c r="H12" s="364">
        <v>1216520.25</v>
      </c>
      <c r="I12" s="362">
        <v>389305567</v>
      </c>
      <c r="J12" s="364">
        <v>3248127.64</v>
      </c>
      <c r="K12" s="362">
        <v>13323012</v>
      </c>
      <c r="L12" s="360">
        <v>110539.322</v>
      </c>
    </row>
    <row r="13" spans="1:12" s="150" customFormat="1">
      <c r="A13" s="300">
        <v>45200</v>
      </c>
      <c r="B13" s="361">
        <v>20</v>
      </c>
      <c r="C13" s="362">
        <v>67798095</v>
      </c>
      <c r="D13" s="364">
        <v>572989.57999999996</v>
      </c>
      <c r="E13" s="362">
        <v>110693249</v>
      </c>
      <c r="F13" s="364">
        <v>924660.84</v>
      </c>
      <c r="G13" s="362">
        <v>92824271</v>
      </c>
      <c r="H13" s="364">
        <v>772417.66</v>
      </c>
      <c r="I13" s="362">
        <v>271315615</v>
      </c>
      <c r="J13" s="364">
        <v>2270068.08</v>
      </c>
      <c r="K13" s="362">
        <v>15385722</v>
      </c>
      <c r="L13" s="360">
        <v>127751.201</v>
      </c>
    </row>
    <row r="14" spans="1:12" s="150" customFormat="1">
      <c r="A14" s="300">
        <v>45231</v>
      </c>
      <c r="B14" s="361">
        <v>21</v>
      </c>
      <c r="C14" s="362">
        <v>67548895</v>
      </c>
      <c r="D14" s="364">
        <v>573570.76</v>
      </c>
      <c r="E14" s="362">
        <v>118637766</v>
      </c>
      <c r="F14" s="364">
        <v>991714.17</v>
      </c>
      <c r="G14" s="362">
        <v>101721358</v>
      </c>
      <c r="H14" s="364">
        <v>847605.7</v>
      </c>
      <c r="I14" s="362">
        <v>287908019</v>
      </c>
      <c r="J14" s="364">
        <v>2412890.63</v>
      </c>
      <c r="K14" s="362">
        <v>17029161</v>
      </c>
      <c r="L14" s="360">
        <v>142019.84460000001</v>
      </c>
    </row>
    <row r="15" spans="1:12" s="150" customFormat="1">
      <c r="A15" s="300">
        <v>45261</v>
      </c>
      <c r="B15" s="361">
        <v>20</v>
      </c>
      <c r="C15" s="362">
        <v>72245908</v>
      </c>
      <c r="D15" s="364">
        <v>610933.38</v>
      </c>
      <c r="E15" s="362">
        <v>124450237</v>
      </c>
      <c r="F15" s="364">
        <v>1039605.8</v>
      </c>
      <c r="G15" s="362">
        <v>137703758</v>
      </c>
      <c r="H15" s="364">
        <v>1146479.73</v>
      </c>
      <c r="I15" s="362">
        <v>334399903</v>
      </c>
      <c r="J15" s="364">
        <v>2797018.91</v>
      </c>
      <c r="K15" s="362">
        <v>18528502</v>
      </c>
      <c r="L15" s="360">
        <v>172197.31080000001</v>
      </c>
    </row>
    <row r="16" spans="1:12" s="150" customFormat="1">
      <c r="A16" s="300">
        <v>45292</v>
      </c>
      <c r="B16" s="361">
        <v>21</v>
      </c>
      <c r="C16" s="362">
        <v>72035178</v>
      </c>
      <c r="D16" s="364">
        <v>612806.42000000004</v>
      </c>
      <c r="E16" s="362">
        <v>153312708</v>
      </c>
      <c r="F16" s="364">
        <v>1278641.48</v>
      </c>
      <c r="G16" s="362">
        <v>152103293</v>
      </c>
      <c r="H16" s="364">
        <v>1264510.01</v>
      </c>
      <c r="I16" s="362">
        <v>377451179</v>
      </c>
      <c r="J16" s="364">
        <v>3155957.91</v>
      </c>
      <c r="K16" s="362">
        <v>14335947</v>
      </c>
      <c r="L16" s="360">
        <v>119384.34970000001</v>
      </c>
    </row>
    <row r="17" spans="1:12" s="150" customFormat="1">
      <c r="A17" s="300">
        <v>45323</v>
      </c>
      <c r="B17" s="1137">
        <v>20</v>
      </c>
      <c r="C17" s="1138">
        <v>54334791</v>
      </c>
      <c r="D17" s="1139">
        <v>464004.73</v>
      </c>
      <c r="E17" s="1138">
        <v>123526090</v>
      </c>
      <c r="F17" s="1139">
        <v>1028759.94</v>
      </c>
      <c r="G17" s="1138">
        <v>116152250</v>
      </c>
      <c r="H17" s="1139">
        <v>964650.64</v>
      </c>
      <c r="I17" s="1138">
        <v>294013131</v>
      </c>
      <c r="J17" s="1139">
        <v>2457415.31</v>
      </c>
      <c r="K17" s="1138">
        <v>15855321</v>
      </c>
      <c r="L17" s="1136">
        <v>131646.43</v>
      </c>
    </row>
    <row r="18" spans="1:12" s="150" customFormat="1">
      <c r="A18" s="300">
        <v>45352</v>
      </c>
      <c r="B18" s="1186">
        <v>18</v>
      </c>
      <c r="C18" s="1186">
        <v>70293336</v>
      </c>
      <c r="D18" s="1186">
        <v>594813.76</v>
      </c>
      <c r="E18" s="1186">
        <v>135971808</v>
      </c>
      <c r="F18" s="1186">
        <v>1133100.1399999899</v>
      </c>
      <c r="G18" s="1186">
        <v>130101799</v>
      </c>
      <c r="H18" s="1162">
        <v>1080215.81</v>
      </c>
      <c r="I18" s="1162">
        <v>336366943</v>
      </c>
      <c r="J18" s="1262">
        <v>2808129.71</v>
      </c>
      <c r="K18" s="1262">
        <v>17804703</v>
      </c>
      <c r="L18" s="1262">
        <v>165247.0914</v>
      </c>
    </row>
    <row r="19" spans="1:12" s="150" customFormat="1" ht="13.5" customHeight="1">
      <c r="A19" s="1489" t="s">
        <v>600</v>
      </c>
      <c r="B19" s="1489"/>
      <c r="C19" s="1489"/>
      <c r="D19" s="1489"/>
      <c r="E19" s="1489"/>
      <c r="F19" s="1489"/>
      <c r="G19" s="1489"/>
      <c r="H19" s="1489"/>
      <c r="I19" s="1489"/>
      <c r="J19" s="1489"/>
      <c r="K19" s="1489"/>
      <c r="L19" s="1489"/>
    </row>
    <row r="20" spans="1:12" s="150" customFormat="1" ht="15" customHeight="1">
      <c r="A20" s="1489" t="s">
        <v>339</v>
      </c>
      <c r="B20" s="1489"/>
      <c r="C20" s="1489"/>
      <c r="D20" s="1489"/>
      <c r="E20" s="1489"/>
      <c r="F20" s="1489"/>
      <c r="G20" s="1489"/>
      <c r="H20" s="1489"/>
      <c r="I20" s="1489"/>
      <c r="J20" s="1489"/>
      <c r="K20" s="1489"/>
      <c r="L20" s="1489"/>
    </row>
    <row r="21" spans="1:12" s="150" customFormat="1"/>
    <row r="22" spans="1:12">
      <c r="E22" s="244"/>
      <c r="F22" s="244"/>
      <c r="G22" s="244"/>
      <c r="H22" s="244"/>
      <c r="I22" s="244"/>
      <c r="J22" s="244"/>
    </row>
    <row r="23" spans="1:12">
      <c r="E23" s="244"/>
      <c r="F23" s="244"/>
      <c r="G23" s="244"/>
      <c r="H23" s="244"/>
      <c r="I23" s="244"/>
      <c r="J23" s="244"/>
    </row>
    <row r="24" spans="1:12">
      <c r="E24" s="244"/>
      <c r="F24" s="244"/>
      <c r="G24" s="244"/>
      <c r="H24" s="244"/>
      <c r="I24" s="244"/>
      <c r="J24" s="244"/>
    </row>
    <row r="25" spans="1:12">
      <c r="E25" s="244"/>
      <c r="F25" s="244"/>
      <c r="G25" s="244"/>
      <c r="H25" s="244"/>
      <c r="I25" s="244"/>
      <c r="J25" s="244"/>
    </row>
    <row r="26" spans="1:12">
      <c r="E26" s="244"/>
      <c r="F26" s="244"/>
      <c r="G26" s="244"/>
      <c r="H26" s="244"/>
      <c r="I26" s="244"/>
      <c r="J26" s="244"/>
    </row>
    <row r="27" spans="1:12">
      <c r="J27" s="228"/>
    </row>
  </sheetData>
  <mergeCells count="16">
    <mergeCell ref="A20:L20"/>
    <mergeCell ref="L3:L4"/>
    <mergeCell ref="A2:A4"/>
    <mergeCell ref="B2:B4"/>
    <mergeCell ref="C2:D2"/>
    <mergeCell ref="E2:H2"/>
    <mergeCell ref="I2:J2"/>
    <mergeCell ref="K2:L2"/>
    <mergeCell ref="C3:C4"/>
    <mergeCell ref="D3:D4"/>
    <mergeCell ref="E3:F3"/>
    <mergeCell ref="G3:H3"/>
    <mergeCell ref="I3:I4"/>
    <mergeCell ref="J3:J4"/>
    <mergeCell ref="K3:K4"/>
    <mergeCell ref="A19:L19"/>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heetViews>
  <sheetFormatPr defaultColWidth="9.140625" defaultRowHeight="15"/>
  <cols>
    <col min="1" max="1" width="9.42578125" style="149" bestFit="1" customWidth="1"/>
    <col min="2" max="2" width="14.5703125" style="149" bestFit="1" customWidth="1"/>
    <col min="3" max="9" width="12.140625" style="149" bestFit="1" customWidth="1"/>
    <col min="10" max="10" width="10" style="149" bestFit="1" customWidth="1"/>
    <col min="11" max="11" width="14.140625" style="149" bestFit="1" customWidth="1"/>
    <col min="12" max="12" width="9.140625" style="149" bestFit="1" customWidth="1"/>
    <col min="13" max="13" width="7.5703125" style="149" bestFit="1" customWidth="1"/>
    <col min="14" max="16384" width="9.140625" style="149"/>
  </cols>
  <sheetData>
    <row r="1" spans="1:12" ht="15.75" customHeight="1">
      <c r="A1" s="410" t="s">
        <v>40</v>
      </c>
      <c r="B1" s="410"/>
      <c r="C1" s="410"/>
      <c r="D1" s="410"/>
      <c r="E1" s="410"/>
      <c r="F1" s="410"/>
      <c r="G1" s="410"/>
      <c r="H1" s="410"/>
      <c r="I1" s="410"/>
      <c r="J1" s="410"/>
      <c r="K1" s="410"/>
      <c r="L1" s="410"/>
    </row>
    <row r="2" spans="1:12" s="150" customFormat="1" ht="41.25" customHeight="1">
      <c r="A2" s="1555" t="s">
        <v>563</v>
      </c>
      <c r="B2" s="1555" t="s">
        <v>594</v>
      </c>
      <c r="C2" s="1557" t="s">
        <v>588</v>
      </c>
      <c r="D2" s="1520"/>
      <c r="E2" s="1573" t="s">
        <v>595</v>
      </c>
      <c r="F2" s="1573"/>
      <c r="G2" s="1573"/>
      <c r="H2" s="1573"/>
      <c r="I2" s="1557" t="s">
        <v>97</v>
      </c>
      <c r="J2" s="1520"/>
      <c r="K2" s="1574" t="s">
        <v>596</v>
      </c>
      <c r="L2" s="1575"/>
    </row>
    <row r="3" spans="1:12" s="150" customFormat="1" ht="18" customHeight="1">
      <c r="A3" s="1556"/>
      <c r="B3" s="1556"/>
      <c r="C3" s="1553" t="s">
        <v>597</v>
      </c>
      <c r="D3" s="1553" t="s">
        <v>598</v>
      </c>
      <c r="E3" s="1557" t="s">
        <v>591</v>
      </c>
      <c r="F3" s="1520"/>
      <c r="G3" s="1557" t="s">
        <v>592</v>
      </c>
      <c r="H3" s="1520"/>
      <c r="I3" s="1555" t="s">
        <v>551</v>
      </c>
      <c r="J3" s="1576" t="s">
        <v>601</v>
      </c>
      <c r="K3" s="1553" t="s">
        <v>597</v>
      </c>
      <c r="L3" s="1553" t="s">
        <v>599</v>
      </c>
    </row>
    <row r="4" spans="1:12" s="150" customFormat="1" ht="39" customHeight="1">
      <c r="A4" s="1483"/>
      <c r="B4" s="1483"/>
      <c r="C4" s="1554"/>
      <c r="D4" s="1554"/>
      <c r="E4" s="683" t="s">
        <v>597</v>
      </c>
      <c r="F4" s="683" t="s">
        <v>602</v>
      </c>
      <c r="G4" s="683" t="s">
        <v>597</v>
      </c>
      <c r="H4" s="683" t="s">
        <v>598</v>
      </c>
      <c r="I4" s="1483"/>
      <c r="J4" s="1576"/>
      <c r="K4" s="1554"/>
      <c r="L4" s="1554"/>
    </row>
    <row r="5" spans="1:12" s="156" customFormat="1" ht="18" customHeight="1">
      <c r="A5" s="646" t="s">
        <v>72</v>
      </c>
      <c r="B5" s="696">
        <v>245</v>
      </c>
      <c r="C5" s="697">
        <v>28420818</v>
      </c>
      <c r="D5" s="652">
        <v>231434.63269999999</v>
      </c>
      <c r="E5" s="652">
        <v>0</v>
      </c>
      <c r="F5" s="652">
        <v>0</v>
      </c>
      <c r="G5" s="652">
        <v>0</v>
      </c>
      <c r="H5" s="652">
        <v>0</v>
      </c>
      <c r="I5" s="697">
        <v>28420818</v>
      </c>
      <c r="J5" s="652">
        <v>231434.63269999999</v>
      </c>
      <c r="K5" s="652">
        <v>241799</v>
      </c>
      <c r="L5" s="652">
        <v>1990.4942840000001</v>
      </c>
    </row>
    <row r="6" spans="1:12" s="156" customFormat="1" ht="18" customHeight="1">
      <c r="A6" s="654" t="s">
        <v>557</v>
      </c>
      <c r="B6" s="655">
        <f>SUM(B7:B18)</f>
        <v>241</v>
      </c>
      <c r="C6" s="655">
        <f t="shared" ref="C6:J6" si="0">SUM(C7:C18)</f>
        <v>29862428</v>
      </c>
      <c r="D6" s="655">
        <f t="shared" si="0"/>
        <v>247738.04429925</v>
      </c>
      <c r="E6" s="655">
        <f t="shared" si="0"/>
        <v>0</v>
      </c>
      <c r="F6" s="655">
        <f t="shared" si="0"/>
        <v>0</v>
      </c>
      <c r="G6" s="655">
        <f t="shared" si="0"/>
        <v>0</v>
      </c>
      <c r="H6" s="655">
        <f t="shared" si="0"/>
        <v>0</v>
      </c>
      <c r="I6" s="655">
        <f t="shared" si="0"/>
        <v>29862428</v>
      </c>
      <c r="J6" s="655">
        <f t="shared" si="0"/>
        <v>247738.04429924997</v>
      </c>
      <c r="K6" s="655">
        <f>INDEX(K7:K18,COUNT(K7:K18))</f>
        <v>103180</v>
      </c>
      <c r="L6" s="655">
        <f>INDEX(L7:L18,COUNT(L7:L18))</f>
        <v>861.50116824999998</v>
      </c>
    </row>
    <row r="7" spans="1:12" s="150" customFormat="1" ht="18" customHeight="1">
      <c r="A7" s="300">
        <v>45017</v>
      </c>
      <c r="B7" s="361">
        <v>17</v>
      </c>
      <c r="C7" s="364">
        <v>2678243</v>
      </c>
      <c r="D7" s="360">
        <v>21984.156556249996</v>
      </c>
      <c r="E7" s="360">
        <v>0</v>
      </c>
      <c r="F7" s="360">
        <v>0</v>
      </c>
      <c r="G7" s="360">
        <v>0</v>
      </c>
      <c r="H7" s="404">
        <v>0</v>
      </c>
      <c r="I7" s="364">
        <v>2678243</v>
      </c>
      <c r="J7" s="360">
        <v>21984.156556249996</v>
      </c>
      <c r="K7" s="360">
        <v>188574</v>
      </c>
      <c r="L7" s="360">
        <v>1544.6524017499996</v>
      </c>
    </row>
    <row r="8" spans="1:12" s="150" customFormat="1" ht="18" customHeight="1">
      <c r="A8" s="300">
        <v>45047</v>
      </c>
      <c r="B8" s="361">
        <v>21</v>
      </c>
      <c r="C8" s="364">
        <v>1749832</v>
      </c>
      <c r="D8" s="360">
        <v>14399.699836</v>
      </c>
      <c r="E8" s="360">
        <v>0</v>
      </c>
      <c r="F8" s="360">
        <v>0</v>
      </c>
      <c r="G8" s="360">
        <v>0</v>
      </c>
      <c r="H8" s="404">
        <v>0</v>
      </c>
      <c r="I8" s="364">
        <v>1749832</v>
      </c>
      <c r="J8" s="360">
        <v>14399.699836</v>
      </c>
      <c r="K8" s="360">
        <v>116507</v>
      </c>
      <c r="L8" s="360">
        <v>964.96198049999987</v>
      </c>
    </row>
    <row r="9" spans="1:12" s="150" customFormat="1" ht="18" customHeight="1">
      <c r="A9" s="300">
        <v>45078</v>
      </c>
      <c r="B9" s="361">
        <v>21</v>
      </c>
      <c r="C9" s="364">
        <v>1676343</v>
      </c>
      <c r="D9" s="360">
        <v>13795.537208749993</v>
      </c>
      <c r="E9" s="360">
        <v>0</v>
      </c>
      <c r="F9" s="360">
        <v>0</v>
      </c>
      <c r="G9" s="360">
        <v>0</v>
      </c>
      <c r="H9" s="404">
        <v>0</v>
      </c>
      <c r="I9" s="364">
        <v>1676343</v>
      </c>
      <c r="J9" s="360">
        <v>13795.537208749993</v>
      </c>
      <c r="K9" s="360">
        <v>43692</v>
      </c>
      <c r="L9" s="360">
        <v>358.98358049999985</v>
      </c>
    </row>
    <row r="10" spans="1:12" s="150" customFormat="1" ht="18" customHeight="1">
      <c r="A10" s="300">
        <v>45108</v>
      </c>
      <c r="B10" s="361">
        <v>21</v>
      </c>
      <c r="C10" s="364">
        <v>1549625</v>
      </c>
      <c r="D10" s="360">
        <v>12739.998282250006</v>
      </c>
      <c r="E10" s="360">
        <v>0</v>
      </c>
      <c r="F10" s="360">
        <v>0</v>
      </c>
      <c r="G10" s="360">
        <v>0</v>
      </c>
      <c r="H10" s="404">
        <v>0</v>
      </c>
      <c r="I10" s="364">
        <v>1549625</v>
      </c>
      <c r="J10" s="360">
        <v>12739.998282250006</v>
      </c>
      <c r="K10" s="360">
        <v>136621</v>
      </c>
      <c r="L10" s="360">
        <v>1124.12786575</v>
      </c>
    </row>
    <row r="11" spans="1:12" s="150" customFormat="1" ht="18" customHeight="1">
      <c r="A11" s="300">
        <v>45139</v>
      </c>
      <c r="B11" s="361">
        <v>21</v>
      </c>
      <c r="C11" s="364">
        <v>1558013</v>
      </c>
      <c r="D11" s="360">
        <v>12892.935135</v>
      </c>
      <c r="E11" s="360">
        <v>0</v>
      </c>
      <c r="F11" s="360">
        <v>0</v>
      </c>
      <c r="G11" s="360">
        <v>0</v>
      </c>
      <c r="H11" s="404">
        <v>0</v>
      </c>
      <c r="I11" s="364">
        <v>1558013</v>
      </c>
      <c r="J11" s="360">
        <v>12892.935135</v>
      </c>
      <c r="K11" s="360">
        <v>61813</v>
      </c>
      <c r="L11" s="360">
        <v>511.98172700000009</v>
      </c>
    </row>
    <row r="12" spans="1:12" s="150" customFormat="1" ht="14.25" customHeight="1">
      <c r="A12" s="300">
        <v>45170</v>
      </c>
      <c r="B12" s="361">
        <v>20</v>
      </c>
      <c r="C12" s="364">
        <v>1060446</v>
      </c>
      <c r="D12" s="360">
        <v>8815.0045172500013</v>
      </c>
      <c r="E12" s="360">
        <v>0</v>
      </c>
      <c r="F12" s="360">
        <v>0</v>
      </c>
      <c r="G12" s="360">
        <v>0</v>
      </c>
      <c r="H12" s="404">
        <v>0</v>
      </c>
      <c r="I12" s="364">
        <v>1060446</v>
      </c>
      <c r="J12" s="360">
        <v>8815.0045172500013</v>
      </c>
      <c r="K12" s="360">
        <v>64784</v>
      </c>
      <c r="L12" s="360">
        <v>538.67123875000004</v>
      </c>
    </row>
    <row r="13" spans="1:12" s="150" customFormat="1" ht="13.5" customHeight="1">
      <c r="A13" s="300">
        <v>45200</v>
      </c>
      <c r="B13" s="361">
        <v>20</v>
      </c>
      <c r="C13" s="364">
        <v>2591422</v>
      </c>
      <c r="D13" s="360">
        <v>21592.3463835</v>
      </c>
      <c r="E13" s="360">
        <v>0</v>
      </c>
      <c r="F13" s="360">
        <v>0</v>
      </c>
      <c r="G13" s="360">
        <v>0</v>
      </c>
      <c r="H13" s="404">
        <v>0</v>
      </c>
      <c r="I13" s="364">
        <v>2591422</v>
      </c>
      <c r="J13" s="360">
        <v>21592.3463835</v>
      </c>
      <c r="K13" s="360">
        <v>97142</v>
      </c>
      <c r="L13" s="360">
        <v>809.11579549999999</v>
      </c>
    </row>
    <row r="14" spans="1:12" s="150" customFormat="1">
      <c r="A14" s="300">
        <v>45231</v>
      </c>
      <c r="B14" s="361">
        <v>21</v>
      </c>
      <c r="C14" s="364">
        <v>2264452</v>
      </c>
      <c r="D14" s="360">
        <v>18878.517180250008</v>
      </c>
      <c r="E14" s="360">
        <v>0</v>
      </c>
      <c r="F14" s="360">
        <v>0</v>
      </c>
      <c r="G14" s="360">
        <v>0</v>
      </c>
      <c r="H14" s="404">
        <v>0</v>
      </c>
      <c r="I14" s="364">
        <v>2264452</v>
      </c>
      <c r="J14" s="360">
        <v>18878.517180250008</v>
      </c>
      <c r="K14" s="360">
        <v>64162</v>
      </c>
      <c r="L14" s="360">
        <v>535.24280250000004</v>
      </c>
    </row>
    <row r="15" spans="1:12" s="150" customFormat="1">
      <c r="A15" s="300">
        <v>45261</v>
      </c>
      <c r="B15" s="361">
        <v>20</v>
      </c>
      <c r="C15" s="364">
        <v>3068172</v>
      </c>
      <c r="D15" s="360">
        <v>25586.941961750006</v>
      </c>
      <c r="E15" s="360">
        <v>0</v>
      </c>
      <c r="F15" s="360">
        <v>0</v>
      </c>
      <c r="G15" s="360">
        <v>0</v>
      </c>
      <c r="H15" s="404">
        <v>0</v>
      </c>
      <c r="I15" s="364">
        <v>3068172</v>
      </c>
      <c r="J15" s="360">
        <v>25586.941961750006</v>
      </c>
      <c r="K15" s="360">
        <v>116858</v>
      </c>
      <c r="L15" s="360">
        <v>974.16713950000008</v>
      </c>
    </row>
    <row r="16" spans="1:12" s="150" customFormat="1">
      <c r="A16" s="300">
        <v>45292</v>
      </c>
      <c r="B16" s="361">
        <v>21</v>
      </c>
      <c r="C16" s="364">
        <v>3132312</v>
      </c>
      <c r="D16" s="360">
        <v>26129.152293499996</v>
      </c>
      <c r="E16" s="360">
        <v>0</v>
      </c>
      <c r="F16" s="360">
        <v>0</v>
      </c>
      <c r="G16" s="360">
        <v>0</v>
      </c>
      <c r="H16" s="404">
        <v>0</v>
      </c>
      <c r="I16" s="364">
        <v>3132312</v>
      </c>
      <c r="J16" s="360">
        <v>26129.152293499996</v>
      </c>
      <c r="K16" s="360">
        <v>136931</v>
      </c>
      <c r="L16" s="360">
        <v>1150.94287325</v>
      </c>
    </row>
    <row r="17" spans="1:12" s="150" customFormat="1">
      <c r="A17" s="300">
        <v>45323</v>
      </c>
      <c r="B17" s="1141">
        <v>20</v>
      </c>
      <c r="C17" s="1142">
        <v>4339008</v>
      </c>
      <c r="D17" s="1140">
        <v>36077.480000000003</v>
      </c>
      <c r="E17" s="1140">
        <v>0</v>
      </c>
      <c r="F17" s="1140">
        <v>0</v>
      </c>
      <c r="G17" s="1140">
        <v>0</v>
      </c>
      <c r="H17" s="1143">
        <v>0</v>
      </c>
      <c r="I17" s="1142">
        <v>4339008</v>
      </c>
      <c r="J17" s="1140">
        <v>36077.480000000003</v>
      </c>
      <c r="K17" s="1140">
        <v>110734</v>
      </c>
      <c r="L17" s="1140">
        <v>919.31</v>
      </c>
    </row>
    <row r="18" spans="1:12" s="150" customFormat="1">
      <c r="A18" s="300">
        <v>45352</v>
      </c>
      <c r="B18" s="1147">
        <v>18</v>
      </c>
      <c r="C18" s="1188">
        <v>4194560</v>
      </c>
      <c r="D18" s="1187">
        <v>34846.274944750003</v>
      </c>
      <c r="E18" s="1187">
        <v>0</v>
      </c>
      <c r="F18" s="1187">
        <v>0</v>
      </c>
      <c r="G18" s="1187">
        <v>0</v>
      </c>
      <c r="H18" s="1143">
        <v>0</v>
      </c>
      <c r="I18" s="1188">
        <v>4194560</v>
      </c>
      <c r="J18" s="1187">
        <v>34846.274944749981</v>
      </c>
      <c r="K18" s="1187">
        <v>103180</v>
      </c>
      <c r="L18" s="1187">
        <v>861.50116824999998</v>
      </c>
    </row>
    <row r="19" spans="1:12" s="150" customFormat="1" ht="15" customHeight="1">
      <c r="A19" s="1489" t="s">
        <v>305</v>
      </c>
      <c r="B19" s="1489"/>
      <c r="C19" s="1489"/>
      <c r="D19" s="1489"/>
      <c r="E19" s="1489"/>
      <c r="F19" s="1489"/>
      <c r="G19" s="1489"/>
      <c r="H19" s="1489"/>
      <c r="I19" s="1489"/>
      <c r="J19" s="1489"/>
    </row>
    <row r="20" spans="1:12" s="150" customFormat="1"/>
  </sheetData>
  <mergeCells count="15">
    <mergeCell ref="K2:L2"/>
    <mergeCell ref="C3:C4"/>
    <mergeCell ref="D3:D4"/>
    <mergeCell ref="E3:F3"/>
    <mergeCell ref="G3:H3"/>
    <mergeCell ref="I3:I4"/>
    <mergeCell ref="J3:J4"/>
    <mergeCell ref="K3:K4"/>
    <mergeCell ref="L3:L4"/>
    <mergeCell ref="A19:J19"/>
    <mergeCell ref="A2:A4"/>
    <mergeCell ref="B2:B4"/>
    <mergeCell ref="C2:D2"/>
    <mergeCell ref="E2:H2"/>
    <mergeCell ref="I2:J2"/>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Normal="100" workbookViewId="0"/>
  </sheetViews>
  <sheetFormatPr defaultColWidth="9.140625" defaultRowHeight="15"/>
  <cols>
    <col min="1" max="1" width="13.5703125" style="149" bestFit="1" customWidth="1"/>
    <col min="2" max="5" width="12.140625" style="149" bestFit="1" customWidth="1"/>
    <col min="6" max="6" width="9.42578125" style="149" bestFit="1" customWidth="1"/>
    <col min="7" max="10" width="12.140625" style="149" bestFit="1" customWidth="1"/>
    <col min="11" max="11" width="14.5703125" style="149" bestFit="1" customWidth="1"/>
    <col min="12" max="15" width="12.140625" style="149" bestFit="1" customWidth="1"/>
    <col min="16" max="16" width="9.42578125" style="149" bestFit="1" customWidth="1"/>
    <col min="17" max="17" width="4.5703125" style="149" bestFit="1" customWidth="1"/>
    <col min="18" max="16384" width="9.140625" style="149"/>
  </cols>
  <sheetData>
    <row r="1" spans="1:16" ht="18" customHeight="1">
      <c r="A1" s="410" t="s">
        <v>603</v>
      </c>
      <c r="B1" s="410"/>
      <c r="C1" s="410"/>
      <c r="D1" s="410"/>
      <c r="E1" s="410"/>
      <c r="F1" s="410"/>
      <c r="G1" s="410"/>
      <c r="H1" s="410"/>
      <c r="I1" s="410"/>
      <c r="J1" s="410"/>
      <c r="K1" s="410"/>
      <c r="L1" s="410"/>
      <c r="M1" s="410"/>
      <c r="N1" s="410"/>
      <c r="O1" s="410"/>
    </row>
    <row r="2" spans="1:16" s="150" customFormat="1" ht="18" customHeight="1">
      <c r="A2" s="1555" t="s">
        <v>563</v>
      </c>
      <c r="B2" s="1557" t="s">
        <v>74</v>
      </c>
      <c r="C2" s="1519"/>
      <c r="D2" s="1519"/>
      <c r="E2" s="1520"/>
      <c r="F2" s="1552" t="s">
        <v>97</v>
      </c>
      <c r="G2" s="1557" t="s">
        <v>75</v>
      </c>
      <c r="H2" s="1519"/>
      <c r="I2" s="1519"/>
      <c r="J2" s="1520"/>
      <c r="K2" s="1555" t="s">
        <v>97</v>
      </c>
      <c r="L2" s="1557" t="s">
        <v>76</v>
      </c>
      <c r="M2" s="1519"/>
      <c r="N2" s="1519"/>
      <c r="O2" s="1520"/>
      <c r="P2" s="1552" t="s">
        <v>97</v>
      </c>
    </row>
    <row r="3" spans="1:16" s="150" customFormat="1" ht="27" customHeight="1">
      <c r="A3" s="1556"/>
      <c r="B3" s="1558" t="s">
        <v>604</v>
      </c>
      <c r="C3" s="1561"/>
      <c r="D3" s="1557" t="s">
        <v>595</v>
      </c>
      <c r="E3" s="1520"/>
      <c r="F3" s="1470"/>
      <c r="G3" s="1558" t="s">
        <v>604</v>
      </c>
      <c r="H3" s="1561"/>
      <c r="I3" s="1557" t="s">
        <v>595</v>
      </c>
      <c r="J3" s="1520"/>
      <c r="K3" s="1556"/>
      <c r="L3" s="1558" t="s">
        <v>604</v>
      </c>
      <c r="M3" s="1561"/>
      <c r="N3" s="1557" t="s">
        <v>595</v>
      </c>
      <c r="O3" s="1520"/>
      <c r="P3" s="1470"/>
    </row>
    <row r="4" spans="1:16" s="150" customFormat="1" ht="27" customHeight="1">
      <c r="A4" s="1483"/>
      <c r="B4" s="683" t="s">
        <v>567</v>
      </c>
      <c r="C4" s="683" t="s">
        <v>568</v>
      </c>
      <c r="D4" s="683" t="s">
        <v>570</v>
      </c>
      <c r="E4" s="683" t="s">
        <v>571</v>
      </c>
      <c r="F4" s="1497"/>
      <c r="G4" s="683" t="s">
        <v>567</v>
      </c>
      <c r="H4" s="683" t="s">
        <v>568</v>
      </c>
      <c r="I4" s="683" t="s">
        <v>570</v>
      </c>
      <c r="J4" s="683" t="s">
        <v>571</v>
      </c>
      <c r="K4" s="1483"/>
      <c r="L4" s="683" t="s">
        <v>567</v>
      </c>
      <c r="M4" s="683" t="s">
        <v>568</v>
      </c>
      <c r="N4" s="683" t="s">
        <v>570</v>
      </c>
      <c r="O4" s="683" t="s">
        <v>571</v>
      </c>
      <c r="P4" s="1497"/>
    </row>
    <row r="5" spans="1:16" s="156" customFormat="1" ht="18" customHeight="1">
      <c r="A5" s="646" t="s">
        <v>72</v>
      </c>
      <c r="B5" s="652">
        <v>15023.91</v>
      </c>
      <c r="C5" s="699">
        <v>566.71</v>
      </c>
      <c r="D5" s="652">
        <v>14969.8</v>
      </c>
      <c r="E5" s="699">
        <v>796.94</v>
      </c>
      <c r="F5" s="652">
        <v>31357.360000000001</v>
      </c>
      <c r="G5" s="652">
        <v>13538.745852259</v>
      </c>
      <c r="H5" s="699">
        <v>490.33822721000001</v>
      </c>
      <c r="I5" s="652">
        <v>2831.1194105</v>
      </c>
      <c r="J5" s="699">
        <v>1375.7876821299999</v>
      </c>
      <c r="K5" s="652">
        <v>18235.991172098999</v>
      </c>
      <c r="L5" s="699" t="s">
        <v>250</v>
      </c>
      <c r="M5" s="699" t="s">
        <v>250</v>
      </c>
      <c r="N5" s="699" t="s">
        <v>250</v>
      </c>
      <c r="O5" s="699" t="s">
        <v>250</v>
      </c>
      <c r="P5" s="652" t="s">
        <v>250</v>
      </c>
    </row>
    <row r="6" spans="1:16" s="156" customFormat="1" ht="18" customHeight="1">
      <c r="A6" s="654" t="s">
        <v>557</v>
      </c>
      <c r="B6" s="655">
        <f t="shared" ref="B6:K6" si="0">SUM(B7:B18)</f>
        <v>6550.62</v>
      </c>
      <c r="C6" s="655">
        <f t="shared" si="0"/>
        <v>194.57000000000002</v>
      </c>
      <c r="D6" s="655">
        <f t="shared" si="0"/>
        <v>9296.52</v>
      </c>
      <c r="E6" s="655">
        <f t="shared" si="0"/>
        <v>381.98000000000008</v>
      </c>
      <c r="F6" s="655">
        <f t="shared" si="0"/>
        <v>16423.689999999999</v>
      </c>
      <c r="G6" s="655">
        <f t="shared" si="0"/>
        <v>6645.7642925999999</v>
      </c>
      <c r="H6" s="655">
        <f t="shared" si="0"/>
        <v>209.98746928</v>
      </c>
      <c r="I6" s="655">
        <f t="shared" si="0"/>
        <v>2068.4298365000004</v>
      </c>
      <c r="J6" s="655">
        <f t="shared" si="0"/>
        <v>745.28976819000002</v>
      </c>
      <c r="K6" s="655">
        <f t="shared" si="0"/>
        <v>9669.4713665699983</v>
      </c>
      <c r="L6" s="700" t="s">
        <v>250</v>
      </c>
      <c r="M6" s="700" t="s">
        <v>250</v>
      </c>
      <c r="N6" s="700" t="s">
        <v>250</v>
      </c>
      <c r="O6" s="700" t="s">
        <v>250</v>
      </c>
      <c r="P6" s="701" t="s">
        <v>250</v>
      </c>
    </row>
    <row r="7" spans="1:16" s="150" customFormat="1" ht="18" customHeight="1">
      <c r="A7" s="300">
        <v>45017</v>
      </c>
      <c r="B7" s="405">
        <v>471.01999999999992</v>
      </c>
      <c r="C7" s="405">
        <v>12.44</v>
      </c>
      <c r="D7" s="405">
        <v>813.79</v>
      </c>
      <c r="E7" s="405">
        <v>28.82</v>
      </c>
      <c r="F7" s="360">
        <v>1326.07</v>
      </c>
      <c r="G7" s="405">
        <v>426.95092147999998</v>
      </c>
      <c r="H7" s="405">
        <v>10.8466232</v>
      </c>
      <c r="I7" s="405">
        <v>177.21949549999999</v>
      </c>
      <c r="J7" s="405">
        <v>61.61820814</v>
      </c>
      <c r="K7" s="360">
        <v>676.63524831999996</v>
      </c>
      <c r="L7" s="405" t="s">
        <v>250</v>
      </c>
      <c r="M7" s="405" t="s">
        <v>250</v>
      </c>
      <c r="N7" s="405" t="s">
        <v>250</v>
      </c>
      <c r="O7" s="405" t="s">
        <v>250</v>
      </c>
      <c r="P7" s="405" t="s">
        <v>250</v>
      </c>
    </row>
    <row r="8" spans="1:16" s="150" customFormat="1" ht="18" customHeight="1">
      <c r="A8" s="300">
        <v>45047</v>
      </c>
      <c r="B8" s="405">
        <v>446.85000000000008</v>
      </c>
      <c r="C8" s="405">
        <v>14.19</v>
      </c>
      <c r="D8" s="405">
        <v>1088.07</v>
      </c>
      <c r="E8" s="405">
        <v>35.299999999999997</v>
      </c>
      <c r="F8" s="360">
        <v>1584.41</v>
      </c>
      <c r="G8" s="405">
        <v>493.00316979000002</v>
      </c>
      <c r="H8" s="405">
        <v>12.37561045</v>
      </c>
      <c r="I8" s="405">
        <v>185.15689975000001</v>
      </c>
      <c r="J8" s="405">
        <v>72.957787589999995</v>
      </c>
      <c r="K8" s="360">
        <v>763.49346758000002</v>
      </c>
      <c r="L8" s="405" t="s">
        <v>250</v>
      </c>
      <c r="M8" s="405" t="s">
        <v>250</v>
      </c>
      <c r="N8" s="405" t="s">
        <v>250</v>
      </c>
      <c r="O8" s="405" t="s">
        <v>250</v>
      </c>
      <c r="P8" s="405" t="s">
        <v>250</v>
      </c>
    </row>
    <row r="9" spans="1:16" s="150" customFormat="1" ht="18" customHeight="1">
      <c r="A9" s="300">
        <v>45078</v>
      </c>
      <c r="B9" s="405">
        <v>594.45000000000005</v>
      </c>
      <c r="C9" s="405">
        <v>18.440000000000001</v>
      </c>
      <c r="D9" s="405">
        <v>971.18000000000006</v>
      </c>
      <c r="E9" s="405">
        <v>41.7</v>
      </c>
      <c r="F9" s="360">
        <v>1625.77</v>
      </c>
      <c r="G9" s="405">
        <v>696.12897502999999</v>
      </c>
      <c r="H9" s="405">
        <v>21.285362639999999</v>
      </c>
      <c r="I9" s="405">
        <v>185.79113225</v>
      </c>
      <c r="J9" s="405">
        <v>83.064890460000001</v>
      </c>
      <c r="K9" s="360">
        <v>986.27036038000006</v>
      </c>
      <c r="L9" s="405" t="s">
        <v>250</v>
      </c>
      <c r="M9" s="405" t="s">
        <v>250</v>
      </c>
      <c r="N9" s="405" t="s">
        <v>250</v>
      </c>
      <c r="O9" s="405" t="s">
        <v>250</v>
      </c>
      <c r="P9" s="405" t="s">
        <v>250</v>
      </c>
    </row>
    <row r="10" spans="1:16" s="150" customFormat="1" ht="18" customHeight="1">
      <c r="A10" s="300">
        <v>45108</v>
      </c>
      <c r="B10" s="405">
        <v>727.38</v>
      </c>
      <c r="C10" s="405">
        <v>15.27</v>
      </c>
      <c r="D10" s="405">
        <v>1101.57</v>
      </c>
      <c r="E10" s="405">
        <v>40.72</v>
      </c>
      <c r="F10" s="360">
        <v>1884.9399999999998</v>
      </c>
      <c r="G10" s="405">
        <v>907.84047350000003</v>
      </c>
      <c r="H10" s="405">
        <v>16.933425119999999</v>
      </c>
      <c r="I10" s="405">
        <v>202.45188074999999</v>
      </c>
      <c r="J10" s="405">
        <v>76.672452669999998</v>
      </c>
      <c r="K10" s="360">
        <v>1203.89823204</v>
      </c>
      <c r="L10" s="405" t="s">
        <v>250</v>
      </c>
      <c r="M10" s="405" t="s">
        <v>250</v>
      </c>
      <c r="N10" s="405" t="s">
        <v>250</v>
      </c>
      <c r="O10" s="405" t="s">
        <v>250</v>
      </c>
      <c r="P10" s="405" t="s">
        <v>250</v>
      </c>
    </row>
    <row r="11" spans="1:16" s="150" customFormat="1" ht="18" customHeight="1">
      <c r="A11" s="300">
        <v>45139</v>
      </c>
      <c r="B11" s="405">
        <v>594.66999999999996</v>
      </c>
      <c r="C11" s="405">
        <v>8.09</v>
      </c>
      <c r="D11" s="405">
        <v>1101.52</v>
      </c>
      <c r="E11" s="405">
        <v>39.9</v>
      </c>
      <c r="F11" s="360">
        <v>1744.18</v>
      </c>
      <c r="G11" s="405">
        <v>634.15121222000005</v>
      </c>
      <c r="H11" s="405">
        <v>7.5852812399999996</v>
      </c>
      <c r="I11" s="405">
        <v>222.02594024999999</v>
      </c>
      <c r="J11" s="405">
        <v>88.035534999999996</v>
      </c>
      <c r="K11" s="360">
        <v>951.79796870999996</v>
      </c>
      <c r="L11" s="405" t="s">
        <v>250</v>
      </c>
      <c r="M11" s="405" t="s">
        <v>250</v>
      </c>
      <c r="N11" s="405" t="s">
        <v>250</v>
      </c>
      <c r="O11" s="405" t="s">
        <v>250</v>
      </c>
      <c r="P11" s="405" t="s">
        <v>250</v>
      </c>
    </row>
    <row r="12" spans="1:16" s="150" customFormat="1">
      <c r="A12" s="300">
        <v>45170</v>
      </c>
      <c r="B12" s="405">
        <v>688.18</v>
      </c>
      <c r="C12" s="405">
        <v>22.68</v>
      </c>
      <c r="D12" s="405">
        <v>1024.0999999999999</v>
      </c>
      <c r="E12" s="405">
        <v>34.840000000000003</v>
      </c>
      <c r="F12" s="360">
        <v>1769.8</v>
      </c>
      <c r="G12" s="405">
        <v>555.91920199000003</v>
      </c>
      <c r="H12" s="405">
        <v>18.524998750000002</v>
      </c>
      <c r="I12" s="405">
        <v>186.4676375</v>
      </c>
      <c r="J12" s="405">
        <v>71.654708619999994</v>
      </c>
      <c r="K12" s="360">
        <v>832.56654686000002</v>
      </c>
      <c r="L12" s="405" t="s">
        <v>250</v>
      </c>
      <c r="M12" s="405" t="s">
        <v>250</v>
      </c>
      <c r="N12" s="405" t="s">
        <v>250</v>
      </c>
      <c r="O12" s="405" t="s">
        <v>250</v>
      </c>
      <c r="P12" s="405" t="s">
        <v>250</v>
      </c>
    </row>
    <row r="13" spans="1:16" s="150" customFormat="1" ht="13.5" customHeight="1">
      <c r="A13" s="300">
        <v>45200</v>
      </c>
      <c r="B13" s="405">
        <v>491.09</v>
      </c>
      <c r="C13" s="405">
        <v>5.01</v>
      </c>
      <c r="D13" s="405">
        <v>517.29999999999995</v>
      </c>
      <c r="E13" s="405">
        <v>20.53</v>
      </c>
      <c r="F13" s="360">
        <v>1033.93</v>
      </c>
      <c r="G13" s="405">
        <v>415.77488505999997</v>
      </c>
      <c r="H13" s="405">
        <v>6.9908619700000001</v>
      </c>
      <c r="I13" s="405">
        <v>152.42088225000001</v>
      </c>
      <c r="J13" s="405">
        <v>46.798637820000003</v>
      </c>
      <c r="K13" s="360">
        <v>621.98526709999999</v>
      </c>
      <c r="L13" s="405" t="s">
        <v>250</v>
      </c>
      <c r="M13" s="405" t="s">
        <v>250</v>
      </c>
      <c r="N13" s="405" t="s">
        <v>250</v>
      </c>
      <c r="O13" s="405" t="s">
        <v>250</v>
      </c>
      <c r="P13" s="405" t="s">
        <v>250</v>
      </c>
    </row>
    <row r="14" spans="1:16" s="150" customFormat="1">
      <c r="A14" s="300">
        <v>45231</v>
      </c>
      <c r="B14" s="301">
        <v>586.9</v>
      </c>
      <c r="C14" s="301">
        <v>6.72</v>
      </c>
      <c r="D14" s="301">
        <v>476.32000000000005</v>
      </c>
      <c r="E14" s="301">
        <v>27.57</v>
      </c>
      <c r="F14" s="360">
        <v>1097.51</v>
      </c>
      <c r="G14" s="405">
        <v>583.68368992000001</v>
      </c>
      <c r="H14" s="405">
        <v>11.93164138</v>
      </c>
      <c r="I14" s="405">
        <v>134.48338525</v>
      </c>
      <c r="J14" s="405">
        <v>55.160554130000001</v>
      </c>
      <c r="K14" s="360">
        <v>785.25927067999999</v>
      </c>
      <c r="L14" s="405" t="s">
        <v>250</v>
      </c>
      <c r="M14" s="405" t="s">
        <v>250</v>
      </c>
      <c r="N14" s="405" t="s">
        <v>250</v>
      </c>
      <c r="O14" s="405" t="s">
        <v>250</v>
      </c>
      <c r="P14" s="405" t="s">
        <v>250</v>
      </c>
    </row>
    <row r="15" spans="1:16" s="150" customFormat="1">
      <c r="A15" s="300">
        <v>45261</v>
      </c>
      <c r="B15" s="301">
        <v>501.69999999999993</v>
      </c>
      <c r="C15" s="301">
        <v>30.490000000000002</v>
      </c>
      <c r="D15" s="301">
        <v>563.89</v>
      </c>
      <c r="E15" s="301">
        <v>23.66</v>
      </c>
      <c r="F15" s="360">
        <v>1119.74</v>
      </c>
      <c r="G15" s="405">
        <v>659.58250479000003</v>
      </c>
      <c r="H15" s="405">
        <v>26.190966190000001</v>
      </c>
      <c r="I15" s="405">
        <v>138.50339550000001</v>
      </c>
      <c r="J15" s="405">
        <v>40.84742696</v>
      </c>
      <c r="K15" s="360">
        <v>865.12429343999997</v>
      </c>
      <c r="L15" s="405" t="s">
        <v>250</v>
      </c>
      <c r="M15" s="405" t="s">
        <v>250</v>
      </c>
      <c r="N15" s="405" t="s">
        <v>250</v>
      </c>
      <c r="O15" s="405" t="s">
        <v>250</v>
      </c>
      <c r="P15" s="405" t="s">
        <v>250</v>
      </c>
    </row>
    <row r="16" spans="1:16" s="150" customFormat="1">
      <c r="A16" s="300">
        <v>45292</v>
      </c>
      <c r="B16" s="301">
        <v>475.81</v>
      </c>
      <c r="C16" s="301">
        <v>9.07</v>
      </c>
      <c r="D16" s="301">
        <v>665.1</v>
      </c>
      <c r="E16" s="301">
        <v>26.649999999999995</v>
      </c>
      <c r="F16" s="360">
        <v>1176.6300000000001</v>
      </c>
      <c r="G16" s="405">
        <v>457.78105605000002</v>
      </c>
      <c r="H16" s="405">
        <v>10.40642594</v>
      </c>
      <c r="I16" s="405">
        <v>152.50499375000001</v>
      </c>
      <c r="J16" s="405">
        <v>44.807831800000002</v>
      </c>
      <c r="K16" s="360">
        <v>665.50030753999999</v>
      </c>
      <c r="L16" s="405" t="s">
        <v>250</v>
      </c>
      <c r="M16" s="405" t="s">
        <v>250</v>
      </c>
      <c r="N16" s="405" t="s">
        <v>250</v>
      </c>
      <c r="O16" s="405" t="s">
        <v>250</v>
      </c>
      <c r="P16" s="405" t="s">
        <v>250</v>
      </c>
    </row>
    <row r="17" spans="1:17" s="150" customFormat="1">
      <c r="A17" s="300">
        <v>45323</v>
      </c>
      <c r="B17" s="1145">
        <v>273.79000000000002</v>
      </c>
      <c r="C17" s="1145">
        <v>3.2099999999999995</v>
      </c>
      <c r="D17" s="1145">
        <v>420.65999999999997</v>
      </c>
      <c r="E17" s="1145">
        <v>29.92</v>
      </c>
      <c r="F17" s="1144">
        <v>727.58</v>
      </c>
      <c r="G17" s="1145">
        <v>288.74780055999997</v>
      </c>
      <c r="H17" s="1145">
        <v>4.3446564199999997</v>
      </c>
      <c r="I17" s="1145">
        <v>134.40866625000001</v>
      </c>
      <c r="J17" s="1145">
        <v>45.095822050000002</v>
      </c>
      <c r="K17" s="1144">
        <v>472.59694528</v>
      </c>
      <c r="L17" s="1145" t="s">
        <v>250</v>
      </c>
      <c r="M17" s="1145" t="s">
        <v>250</v>
      </c>
      <c r="N17" s="1145" t="s">
        <v>250</v>
      </c>
      <c r="O17" s="1145" t="s">
        <v>250</v>
      </c>
      <c r="P17" s="1145" t="s">
        <v>250</v>
      </c>
    </row>
    <row r="18" spans="1:17" s="150" customFormat="1">
      <c r="A18" s="300">
        <v>45352</v>
      </c>
      <c r="B18" s="1186">
        <v>698.78</v>
      </c>
      <c r="C18" s="1186">
        <v>48.96</v>
      </c>
      <c r="D18" s="1186">
        <v>553.02</v>
      </c>
      <c r="E18" s="1186">
        <v>32.369999999999997</v>
      </c>
      <c r="F18" s="1263">
        <v>1333.13</v>
      </c>
      <c r="G18" s="1264">
        <v>526.20040220999999</v>
      </c>
      <c r="H18" s="1265">
        <v>62.571615979999997</v>
      </c>
      <c r="I18" s="1265">
        <v>196.99552750000001</v>
      </c>
      <c r="J18" s="1266">
        <v>58.575912950000003</v>
      </c>
      <c r="K18" s="1266">
        <v>844.34345863999999</v>
      </c>
      <c r="L18" s="1145" t="s">
        <v>250</v>
      </c>
      <c r="M18" s="1145" t="s">
        <v>250</v>
      </c>
      <c r="N18" s="1145" t="s">
        <v>250</v>
      </c>
      <c r="O18" s="1145" t="s">
        <v>250</v>
      </c>
      <c r="P18" s="1145" t="s">
        <v>250</v>
      </c>
    </row>
    <row r="19" spans="1:17" s="150" customFormat="1" ht="15" customHeight="1">
      <c r="A19" s="1489" t="s">
        <v>194</v>
      </c>
      <c r="B19" s="1489"/>
      <c r="C19" s="1489"/>
      <c r="D19" s="1489"/>
      <c r="E19" s="1489"/>
      <c r="F19" s="1489"/>
      <c r="G19" s="1489"/>
      <c r="H19" s="1489"/>
      <c r="I19" s="1489"/>
      <c r="J19" s="1489"/>
      <c r="K19" s="1489"/>
      <c r="L19" s="1489"/>
      <c r="M19" s="1489"/>
      <c r="N19" s="1489"/>
      <c r="O19" s="1489"/>
    </row>
    <row r="20" spans="1:17">
      <c r="B20" s="249"/>
      <c r="C20" s="249"/>
      <c r="D20" s="249"/>
      <c r="E20" s="249"/>
      <c r="F20" s="249"/>
      <c r="G20" s="249"/>
      <c r="H20" s="249"/>
      <c r="I20" s="249"/>
      <c r="J20" s="249"/>
      <c r="K20" s="249"/>
      <c r="L20" s="249"/>
      <c r="M20" s="249"/>
      <c r="N20" s="249"/>
      <c r="O20" s="249"/>
      <c r="P20" s="249"/>
    </row>
    <row r="22" spans="1:17">
      <c r="B22" s="249"/>
      <c r="C22" s="249"/>
      <c r="D22" s="249"/>
      <c r="E22" s="249"/>
      <c r="F22" s="249"/>
      <c r="G22" s="249"/>
      <c r="H22" s="249"/>
      <c r="I22" s="249"/>
      <c r="J22" s="249"/>
      <c r="K22" s="249"/>
      <c r="L22" s="249"/>
      <c r="M22" s="249"/>
      <c r="N22" s="249"/>
      <c r="O22" s="249"/>
      <c r="P22" s="249"/>
      <c r="Q22" s="249"/>
    </row>
  </sheetData>
  <mergeCells count="14">
    <mergeCell ref="P2:P4"/>
    <mergeCell ref="B3:C3"/>
    <mergeCell ref="D3:E3"/>
    <mergeCell ref="G3:H3"/>
    <mergeCell ref="I3:J3"/>
    <mergeCell ref="L3:M3"/>
    <mergeCell ref="N3:O3"/>
    <mergeCell ref="A19:O19"/>
    <mergeCell ref="A2:A4"/>
    <mergeCell ref="B2:E2"/>
    <mergeCell ref="F2:F4"/>
    <mergeCell ref="G2:J2"/>
    <mergeCell ref="K2:K4"/>
    <mergeCell ref="L2:O2"/>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heetViews>
  <sheetFormatPr defaultColWidth="9.140625" defaultRowHeight="15"/>
  <cols>
    <col min="1" max="9" width="12.140625" style="149" customWidth="1"/>
    <col min="10" max="15" width="12.140625" style="149" bestFit="1" customWidth="1"/>
    <col min="16" max="16" width="4.5703125" style="149" bestFit="1" customWidth="1"/>
    <col min="17" max="16384" width="9.140625" style="149"/>
  </cols>
  <sheetData>
    <row r="1" spans="1:15">
      <c r="A1" s="410" t="s">
        <v>605</v>
      </c>
      <c r="B1" s="410"/>
      <c r="C1" s="410"/>
      <c r="D1" s="410"/>
      <c r="E1" s="410"/>
      <c r="F1" s="410"/>
      <c r="G1" s="410"/>
      <c r="H1" s="410"/>
      <c r="I1" s="410"/>
    </row>
    <row r="2" spans="1:15" s="150" customFormat="1" ht="18" customHeight="1">
      <c r="A2" s="1552" t="s">
        <v>195</v>
      </c>
      <c r="B2" s="1514" t="s">
        <v>601</v>
      </c>
      <c r="C2" s="1515"/>
      <c r="D2" s="1515"/>
      <c r="E2" s="1515"/>
      <c r="F2" s="1515"/>
      <c r="G2" s="1515"/>
      <c r="H2" s="1523"/>
      <c r="I2" s="1514" t="s">
        <v>606</v>
      </c>
      <c r="J2" s="1515"/>
      <c r="K2" s="1515"/>
      <c r="L2" s="1515"/>
      <c r="M2" s="1515"/>
      <c r="N2" s="1515"/>
      <c r="O2" s="1523"/>
    </row>
    <row r="3" spans="1:15" s="150" customFormat="1" ht="18" customHeight="1">
      <c r="A3" s="1497"/>
      <c r="B3" s="685" t="s">
        <v>607</v>
      </c>
      <c r="C3" s="685" t="s">
        <v>608</v>
      </c>
      <c r="D3" s="685" t="s">
        <v>609</v>
      </c>
      <c r="E3" s="685" t="s">
        <v>610</v>
      </c>
      <c r="F3" s="685" t="s">
        <v>611</v>
      </c>
      <c r="G3" s="685" t="s">
        <v>612</v>
      </c>
      <c r="H3" s="685" t="s">
        <v>613</v>
      </c>
      <c r="I3" s="685" t="s">
        <v>607</v>
      </c>
      <c r="J3" s="685" t="s">
        <v>608</v>
      </c>
      <c r="K3" s="685" t="s">
        <v>609</v>
      </c>
      <c r="L3" s="685" t="s">
        <v>610</v>
      </c>
      <c r="M3" s="685" t="s">
        <v>611</v>
      </c>
      <c r="N3" s="685" t="s">
        <v>612</v>
      </c>
      <c r="O3" s="685" t="s">
        <v>613</v>
      </c>
    </row>
    <row r="4" spans="1:15" s="156" customFormat="1" ht="18" customHeight="1">
      <c r="A4" s="646" t="s">
        <v>72</v>
      </c>
      <c r="B4" s="648">
        <v>6232275.2999999998</v>
      </c>
      <c r="C4" s="652">
        <v>12125.91</v>
      </c>
      <c r="D4" s="652">
        <v>20441.580000000002</v>
      </c>
      <c r="E4" s="652">
        <v>7020.73</v>
      </c>
      <c r="F4" s="652">
        <v>0</v>
      </c>
      <c r="G4" s="652">
        <v>0.02</v>
      </c>
      <c r="H4" s="652">
        <v>0.02</v>
      </c>
      <c r="I4" s="648">
        <v>3261659</v>
      </c>
      <c r="J4" s="652">
        <v>19377</v>
      </c>
      <c r="K4" s="652">
        <v>25415</v>
      </c>
      <c r="L4" s="652">
        <v>18350</v>
      </c>
      <c r="M4" s="696">
        <v>0</v>
      </c>
      <c r="N4" s="696">
        <v>0</v>
      </c>
      <c r="O4" s="696">
        <v>0</v>
      </c>
    </row>
    <row r="5" spans="1:15" s="156" customFormat="1" ht="18" customHeight="1">
      <c r="A5" s="654" t="s">
        <v>557</v>
      </c>
      <c r="B5" s="702">
        <f>SUM(B6:B17)</f>
        <v>2288114.5998154995</v>
      </c>
      <c r="C5" s="702">
        <f t="shared" ref="C5:H5" si="0">SUM(C6:C17)</f>
        <v>14552.657838250001</v>
      </c>
      <c r="D5" s="702">
        <f t="shared" si="0"/>
        <v>34351.92843475</v>
      </c>
      <c r="E5" s="702">
        <f t="shared" si="0"/>
        <v>8795.9715429999997</v>
      </c>
      <c r="F5" s="540">
        <f t="shared" si="0"/>
        <v>8.7103064999999993E-2</v>
      </c>
      <c r="G5" s="540">
        <f t="shared" si="0"/>
        <v>0</v>
      </c>
      <c r="H5" s="540">
        <f t="shared" si="0"/>
        <v>8.4343625000000005E-2</v>
      </c>
      <c r="I5" s="540">
        <f t="shared" ref="I5:O5" si="1">INDEX(I6:I17,COUNT(I6:I17))</f>
        <v>1146547</v>
      </c>
      <c r="J5" s="540">
        <f t="shared" si="1"/>
        <v>1361</v>
      </c>
      <c r="K5" s="540">
        <f t="shared" si="1"/>
        <v>7470</v>
      </c>
      <c r="L5" s="540">
        <f t="shared" si="1"/>
        <v>3407</v>
      </c>
      <c r="M5" s="540">
        <f t="shared" si="1"/>
        <v>0</v>
      </c>
      <c r="N5" s="540">
        <f t="shared" si="1"/>
        <v>0</v>
      </c>
      <c r="O5" s="540">
        <f t="shared" si="1"/>
        <v>0</v>
      </c>
    </row>
    <row r="6" spans="1:15" s="150" customFormat="1" ht="18" customHeight="1">
      <c r="A6" s="300">
        <v>45017</v>
      </c>
      <c r="B6" s="364">
        <v>249622.32</v>
      </c>
      <c r="C6" s="360">
        <v>3276.31</v>
      </c>
      <c r="D6" s="360">
        <v>3255.11</v>
      </c>
      <c r="E6" s="360">
        <v>1368.25</v>
      </c>
      <c r="F6" s="360">
        <v>0</v>
      </c>
      <c r="G6" s="360">
        <v>0</v>
      </c>
      <c r="H6" s="360">
        <v>0</v>
      </c>
      <c r="I6" s="364">
        <v>2619519</v>
      </c>
      <c r="J6" s="360">
        <v>66254</v>
      </c>
      <c r="K6" s="360">
        <v>44773</v>
      </c>
      <c r="L6" s="360">
        <v>33936</v>
      </c>
      <c r="M6" s="361">
        <v>0</v>
      </c>
      <c r="N6" s="361">
        <v>0</v>
      </c>
      <c r="O6" s="361">
        <v>0</v>
      </c>
    </row>
    <row r="7" spans="1:15" s="150" customFormat="1" ht="18" customHeight="1">
      <c r="A7" s="300">
        <v>45047</v>
      </c>
      <c r="B7" s="364">
        <v>330599.12</v>
      </c>
      <c r="C7" s="360">
        <v>2625.05</v>
      </c>
      <c r="D7" s="360">
        <v>4235.05</v>
      </c>
      <c r="E7" s="360">
        <v>1592.26</v>
      </c>
      <c r="F7" s="360">
        <v>0</v>
      </c>
      <c r="G7" s="360">
        <v>0</v>
      </c>
      <c r="H7" s="360">
        <v>0</v>
      </c>
      <c r="I7" s="364">
        <v>2061695</v>
      </c>
      <c r="J7" s="360">
        <v>17626</v>
      </c>
      <c r="K7" s="360">
        <v>34792</v>
      </c>
      <c r="L7" s="360">
        <v>35937</v>
      </c>
      <c r="M7" s="361">
        <v>0</v>
      </c>
      <c r="N7" s="361">
        <v>0</v>
      </c>
      <c r="O7" s="361">
        <v>0</v>
      </c>
    </row>
    <row r="8" spans="1:15" s="150" customFormat="1" ht="18.75" customHeight="1">
      <c r="A8" s="300">
        <v>45078</v>
      </c>
      <c r="B8" s="364">
        <v>283410.69425674999</v>
      </c>
      <c r="C8" s="360">
        <v>2664.8301839999999</v>
      </c>
      <c r="D8" s="360">
        <v>6345.5140382500003</v>
      </c>
      <c r="E8" s="360">
        <v>1305.82138375</v>
      </c>
      <c r="F8" s="360">
        <v>0</v>
      </c>
      <c r="G8" s="360">
        <v>0</v>
      </c>
      <c r="H8" s="360">
        <v>0</v>
      </c>
      <c r="I8" s="364">
        <v>1208578</v>
      </c>
      <c r="J8" s="360">
        <v>18487</v>
      </c>
      <c r="K8" s="360">
        <v>44311</v>
      </c>
      <c r="L8" s="360">
        <v>28961</v>
      </c>
      <c r="M8" s="361">
        <v>0</v>
      </c>
      <c r="N8" s="361">
        <v>0</v>
      </c>
      <c r="O8" s="361">
        <v>0</v>
      </c>
    </row>
    <row r="9" spans="1:15" s="150" customFormat="1" ht="18.75" customHeight="1">
      <c r="A9" s="300">
        <v>45108</v>
      </c>
      <c r="B9" s="364">
        <v>271383.81720975001</v>
      </c>
      <c r="C9" s="360">
        <v>1053.8093985</v>
      </c>
      <c r="D9" s="360">
        <v>3911.4086459999999</v>
      </c>
      <c r="E9" s="360">
        <v>1208.17301</v>
      </c>
      <c r="F9" s="360">
        <v>0</v>
      </c>
      <c r="G9" s="360">
        <v>0</v>
      </c>
      <c r="H9" s="360">
        <v>0</v>
      </c>
      <c r="I9" s="364">
        <v>884536</v>
      </c>
      <c r="J9" s="360">
        <v>34024</v>
      </c>
      <c r="K9" s="360">
        <v>56828</v>
      </c>
      <c r="L9" s="360">
        <v>17838</v>
      </c>
      <c r="M9" s="361">
        <v>0</v>
      </c>
      <c r="N9" s="361">
        <v>0</v>
      </c>
      <c r="O9" s="361">
        <v>0</v>
      </c>
    </row>
    <row r="10" spans="1:15" s="150" customFormat="1" ht="13.5" customHeight="1">
      <c r="A10" s="300">
        <v>45139</v>
      </c>
      <c r="B10" s="364">
        <v>223245.70374950001</v>
      </c>
      <c r="C10" s="360">
        <v>776.55779600000005</v>
      </c>
      <c r="D10" s="360">
        <v>2493.5050282500001</v>
      </c>
      <c r="E10" s="360">
        <v>708.84005000000002</v>
      </c>
      <c r="F10" s="360">
        <v>0</v>
      </c>
      <c r="G10" s="360">
        <v>0</v>
      </c>
      <c r="H10" s="360">
        <v>0</v>
      </c>
      <c r="I10" s="364">
        <v>803109</v>
      </c>
      <c r="J10" s="360">
        <v>5384</v>
      </c>
      <c r="K10" s="360">
        <v>6508</v>
      </c>
      <c r="L10" s="360">
        <v>9446</v>
      </c>
      <c r="M10" s="361">
        <v>0</v>
      </c>
      <c r="N10" s="361">
        <v>0</v>
      </c>
      <c r="O10" s="361">
        <v>0</v>
      </c>
    </row>
    <row r="11" spans="1:15" s="150" customFormat="1" ht="13.5" customHeight="1">
      <c r="A11" s="300">
        <v>45170</v>
      </c>
      <c r="B11" s="364">
        <v>216071.56159699999</v>
      </c>
      <c r="C11" s="360">
        <v>425.41757749999999</v>
      </c>
      <c r="D11" s="360">
        <v>1521.39235925</v>
      </c>
      <c r="E11" s="360">
        <v>415.54010225000002</v>
      </c>
      <c r="F11" s="360">
        <v>0</v>
      </c>
      <c r="G11" s="360">
        <v>0</v>
      </c>
      <c r="H11" s="360">
        <v>0</v>
      </c>
      <c r="I11" s="364">
        <v>888648</v>
      </c>
      <c r="J11" s="360">
        <v>5795</v>
      </c>
      <c r="K11" s="360">
        <v>6875</v>
      </c>
      <c r="L11" s="360">
        <v>15407</v>
      </c>
      <c r="M11" s="361">
        <v>0</v>
      </c>
      <c r="N11" s="361">
        <v>0</v>
      </c>
      <c r="O11" s="361">
        <v>0</v>
      </c>
    </row>
    <row r="12" spans="1:15" s="150" customFormat="1" ht="13.5" customHeight="1">
      <c r="A12" s="300">
        <v>45200</v>
      </c>
      <c r="B12" s="364">
        <v>131900.26486475</v>
      </c>
      <c r="C12" s="360">
        <v>316.58060725000001</v>
      </c>
      <c r="D12" s="360">
        <v>974.08344324999996</v>
      </c>
      <c r="E12" s="360">
        <v>290.98641125</v>
      </c>
      <c r="F12" s="360">
        <v>0</v>
      </c>
      <c r="G12" s="360">
        <v>0</v>
      </c>
      <c r="H12" s="360">
        <v>0</v>
      </c>
      <c r="I12" s="364">
        <v>1091848</v>
      </c>
      <c r="J12" s="360">
        <v>2508</v>
      </c>
      <c r="K12" s="360">
        <v>7059</v>
      </c>
      <c r="L12" s="360">
        <v>13701</v>
      </c>
      <c r="M12" s="361">
        <v>0</v>
      </c>
      <c r="N12" s="361">
        <v>0</v>
      </c>
      <c r="O12" s="361">
        <v>0</v>
      </c>
    </row>
    <row r="13" spans="1:15" s="150" customFormat="1">
      <c r="A13" s="300">
        <v>45231</v>
      </c>
      <c r="B13" s="301">
        <v>98904.675924249997</v>
      </c>
      <c r="C13" s="301">
        <v>493.12855474999998</v>
      </c>
      <c r="D13" s="301">
        <v>1141.1868039999999</v>
      </c>
      <c r="E13" s="301">
        <v>339.115497</v>
      </c>
      <c r="F13" s="302">
        <v>0</v>
      </c>
      <c r="G13" s="302">
        <v>0</v>
      </c>
      <c r="H13" s="303">
        <v>8.4067499999999993E-3</v>
      </c>
      <c r="I13" s="303">
        <v>537218</v>
      </c>
      <c r="J13" s="360">
        <v>22186</v>
      </c>
      <c r="K13" s="360">
        <v>19229</v>
      </c>
      <c r="L13" s="360">
        <v>1504</v>
      </c>
      <c r="M13" s="553">
        <v>0</v>
      </c>
      <c r="N13" s="553">
        <v>0</v>
      </c>
      <c r="O13" s="553">
        <v>0</v>
      </c>
    </row>
    <row r="14" spans="1:15" s="150" customFormat="1">
      <c r="A14" s="300">
        <v>45261</v>
      </c>
      <c r="B14" s="364">
        <v>110875.845761</v>
      </c>
      <c r="C14" s="360">
        <v>1320.87189375</v>
      </c>
      <c r="D14" s="360">
        <v>3885.3228832499999</v>
      </c>
      <c r="E14" s="360">
        <v>541.91565500000002</v>
      </c>
      <c r="F14" s="360">
        <v>0</v>
      </c>
      <c r="G14" s="360">
        <v>0</v>
      </c>
      <c r="H14" s="360">
        <v>0</v>
      </c>
      <c r="I14" s="364">
        <v>559926</v>
      </c>
      <c r="J14" s="360">
        <v>51783</v>
      </c>
      <c r="K14" s="360">
        <v>42338</v>
      </c>
      <c r="L14" s="360">
        <v>2553</v>
      </c>
      <c r="M14" s="361">
        <v>0</v>
      </c>
      <c r="N14" s="361">
        <v>0</v>
      </c>
      <c r="O14" s="553">
        <v>0</v>
      </c>
    </row>
    <row r="15" spans="1:15" s="150" customFormat="1">
      <c r="A15" s="300">
        <v>45292</v>
      </c>
      <c r="B15" s="364">
        <v>143449.64969399999</v>
      </c>
      <c r="C15" s="360">
        <v>920.47309700000005</v>
      </c>
      <c r="D15" s="360">
        <v>3491.8961045000001</v>
      </c>
      <c r="E15" s="360">
        <v>506.80382250000002</v>
      </c>
      <c r="F15" s="360">
        <v>0</v>
      </c>
      <c r="G15" s="360">
        <v>0</v>
      </c>
      <c r="H15" s="360">
        <v>3.3443199999999999E-2</v>
      </c>
      <c r="I15" s="364">
        <v>426665</v>
      </c>
      <c r="J15" s="360">
        <v>12157</v>
      </c>
      <c r="K15" s="360">
        <v>29549</v>
      </c>
      <c r="L15" s="360">
        <v>15431</v>
      </c>
      <c r="M15" s="361">
        <v>0</v>
      </c>
      <c r="N15" s="361">
        <v>0</v>
      </c>
      <c r="O15" s="553">
        <v>0</v>
      </c>
    </row>
    <row r="16" spans="1:15" s="150" customFormat="1">
      <c r="A16" s="300">
        <v>45323</v>
      </c>
      <c r="B16" s="1148">
        <v>119593.22826649999</v>
      </c>
      <c r="C16" s="1146">
        <v>409.61850175000001</v>
      </c>
      <c r="D16" s="1146">
        <v>1834.8821802499999</v>
      </c>
      <c r="E16" s="1146">
        <v>198.91583750000001</v>
      </c>
      <c r="F16" s="1146">
        <v>8.7103064999999993E-2</v>
      </c>
      <c r="G16" s="1146">
        <v>0</v>
      </c>
      <c r="H16" s="1146">
        <v>4.2493675000000002E-2</v>
      </c>
      <c r="I16" s="1148">
        <v>612074</v>
      </c>
      <c r="J16" s="1146">
        <v>1857</v>
      </c>
      <c r="K16" s="1146">
        <v>32379</v>
      </c>
      <c r="L16" s="1146">
        <v>5878</v>
      </c>
      <c r="M16" s="1147">
        <v>0</v>
      </c>
      <c r="N16" s="1147">
        <v>0</v>
      </c>
      <c r="O16" s="1147">
        <v>0</v>
      </c>
    </row>
    <row r="17" spans="1:15" s="150" customFormat="1">
      <c r="A17" s="300">
        <v>45352</v>
      </c>
      <c r="B17" s="1188">
        <v>109057.718492</v>
      </c>
      <c r="C17" s="1187">
        <v>270.01022775000001</v>
      </c>
      <c r="D17" s="1187">
        <v>1262.57694775</v>
      </c>
      <c r="E17" s="1187">
        <v>319.34977375</v>
      </c>
      <c r="F17" s="1187">
        <v>0</v>
      </c>
      <c r="G17" s="1187">
        <v>0</v>
      </c>
      <c r="H17" s="1187">
        <v>0</v>
      </c>
      <c r="I17" s="1188">
        <v>1146547</v>
      </c>
      <c r="J17" s="1187">
        <v>1361</v>
      </c>
      <c r="K17" s="1187">
        <v>7470</v>
      </c>
      <c r="L17" s="1187">
        <v>3407</v>
      </c>
      <c r="M17" s="1147">
        <v>0</v>
      </c>
      <c r="N17" s="1147">
        <v>0</v>
      </c>
      <c r="O17" s="1147">
        <v>0</v>
      </c>
    </row>
    <row r="18" spans="1:15" s="150" customFormat="1" ht="15" customHeight="1">
      <c r="A18" s="1489" t="s">
        <v>287</v>
      </c>
      <c r="B18" s="1489"/>
      <c r="C18" s="1489"/>
      <c r="D18" s="1489"/>
      <c r="E18" s="1489"/>
      <c r="F18" s="1489"/>
      <c r="G18" s="1489"/>
      <c r="H18" s="1489"/>
      <c r="I18" s="1489"/>
    </row>
    <row r="19" spans="1:15" s="150" customFormat="1">
      <c r="B19" s="224"/>
      <c r="C19" s="224"/>
      <c r="D19" s="224"/>
      <c r="E19" s="224"/>
      <c r="F19" s="224"/>
      <c r="G19" s="224"/>
      <c r="H19" s="224"/>
      <c r="I19" s="224"/>
      <c r="J19" s="224"/>
      <c r="K19" s="224"/>
      <c r="L19" s="224"/>
      <c r="M19" s="224"/>
      <c r="N19" s="224"/>
      <c r="O19" s="224"/>
    </row>
    <row r="20" spans="1:15">
      <c r="B20" s="228"/>
      <c r="C20" s="228"/>
      <c r="D20" s="228"/>
      <c r="F20" s="228"/>
      <c r="G20" s="228"/>
      <c r="H20" s="228"/>
      <c r="I20" s="228"/>
      <c r="J20" s="228"/>
      <c r="K20" s="228"/>
      <c r="L20" s="228"/>
      <c r="M20" s="228"/>
      <c r="N20" s="228"/>
      <c r="O20" s="228"/>
    </row>
    <row r="21" spans="1:15">
      <c r="B21" s="228"/>
      <c r="C21" s="228"/>
      <c r="D21" s="228"/>
      <c r="E21" s="228"/>
      <c r="F21" s="228"/>
      <c r="G21" s="228"/>
    </row>
    <row r="22" spans="1:15">
      <c r="G22" s="228"/>
    </row>
  </sheetData>
  <mergeCells count="4">
    <mergeCell ref="A18:I18"/>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70" fitToHeight="0" orientation="landscape"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heetViews>
  <sheetFormatPr defaultColWidth="9.140625" defaultRowHeight="15"/>
  <cols>
    <col min="1" max="15" width="14.5703125" style="149" bestFit="1" customWidth="1"/>
    <col min="16" max="16" width="4.5703125" style="149" bestFit="1" customWidth="1"/>
    <col min="17" max="16384" width="9.140625" style="149"/>
  </cols>
  <sheetData>
    <row r="1" spans="1:15" ht="18.75" customHeight="1">
      <c r="A1" s="410" t="s">
        <v>614</v>
      </c>
      <c r="B1" s="410"/>
      <c r="C1" s="410"/>
      <c r="D1" s="410"/>
      <c r="E1" s="410"/>
      <c r="F1" s="410"/>
      <c r="G1" s="410"/>
    </row>
    <row r="2" spans="1:15" s="150" customFormat="1" ht="18" customHeight="1">
      <c r="A2" s="1552" t="s">
        <v>195</v>
      </c>
      <c r="B2" s="1514" t="s">
        <v>615</v>
      </c>
      <c r="C2" s="1515"/>
      <c r="D2" s="1515"/>
      <c r="E2" s="1515"/>
      <c r="F2" s="1515"/>
      <c r="G2" s="1515"/>
      <c r="H2" s="1523"/>
      <c r="I2" s="1514" t="s">
        <v>616</v>
      </c>
      <c r="J2" s="1515"/>
      <c r="K2" s="1515"/>
      <c r="L2" s="1515"/>
      <c r="M2" s="1515"/>
      <c r="N2" s="1515"/>
      <c r="O2" s="1523"/>
    </row>
    <row r="3" spans="1:15" s="150" customFormat="1" ht="18" customHeight="1">
      <c r="A3" s="1497"/>
      <c r="B3" s="685" t="s">
        <v>607</v>
      </c>
      <c r="C3" s="685" t="s">
        <v>608</v>
      </c>
      <c r="D3" s="685" t="s">
        <v>609</v>
      </c>
      <c r="E3" s="685" t="s">
        <v>610</v>
      </c>
      <c r="F3" s="685" t="s">
        <v>611</v>
      </c>
      <c r="G3" s="685" t="s">
        <v>612</v>
      </c>
      <c r="H3" s="685" t="s">
        <v>613</v>
      </c>
      <c r="I3" s="685" t="s">
        <v>607</v>
      </c>
      <c r="J3" s="685" t="s">
        <v>608</v>
      </c>
      <c r="K3" s="685" t="s">
        <v>609</v>
      </c>
      <c r="L3" s="685" t="s">
        <v>610</v>
      </c>
      <c r="M3" s="685" t="s">
        <v>611</v>
      </c>
      <c r="N3" s="685" t="s">
        <v>612</v>
      </c>
      <c r="O3" s="685" t="s">
        <v>613</v>
      </c>
    </row>
    <row r="4" spans="1:15" s="156" customFormat="1" ht="18" customHeight="1">
      <c r="A4" s="646" t="s">
        <v>72</v>
      </c>
      <c r="B4" s="697">
        <v>36472558.539999999</v>
      </c>
      <c r="C4" s="648">
        <v>590765.29</v>
      </c>
      <c r="D4" s="648">
        <v>847830.14</v>
      </c>
      <c r="E4" s="648">
        <v>161602.06</v>
      </c>
      <c r="F4" s="652">
        <v>4417.16</v>
      </c>
      <c r="G4" s="652">
        <v>6955.24</v>
      </c>
      <c r="H4" s="652">
        <v>2744.29</v>
      </c>
      <c r="I4" s="697">
        <v>14680983</v>
      </c>
      <c r="J4" s="648">
        <v>266268</v>
      </c>
      <c r="K4" s="648">
        <v>307101</v>
      </c>
      <c r="L4" s="652">
        <v>52237</v>
      </c>
      <c r="M4" s="652">
        <v>24455</v>
      </c>
      <c r="N4" s="652">
        <v>6927</v>
      </c>
      <c r="O4" s="652">
        <v>1459</v>
      </c>
    </row>
    <row r="5" spans="1:15" s="156" customFormat="1" ht="18" customHeight="1">
      <c r="A5" s="654" t="s">
        <v>557</v>
      </c>
      <c r="B5" s="702">
        <f>SUM(B6:B17)</f>
        <v>33624479.010000005</v>
      </c>
      <c r="C5" s="702">
        <f t="shared" ref="C5:H5" si="0">SUM(C6:C17)</f>
        <v>482803.10000000003</v>
      </c>
      <c r="D5" s="702">
        <f t="shared" si="0"/>
        <v>887082.6</v>
      </c>
      <c r="E5" s="702">
        <f t="shared" si="0"/>
        <v>142697.10999999999</v>
      </c>
      <c r="F5" s="702">
        <f t="shared" si="0"/>
        <v>3473.4500000000003</v>
      </c>
      <c r="G5" s="702">
        <f t="shared" si="0"/>
        <v>2765.37</v>
      </c>
      <c r="H5" s="702">
        <f t="shared" si="0"/>
        <v>737.5100000000001</v>
      </c>
      <c r="I5" s="540">
        <f t="shared" ref="I5:O5" si="1">INDEX(I6:I17,COUNT(I6:I17))</f>
        <v>17252112</v>
      </c>
      <c r="J5" s="540">
        <f t="shared" si="1"/>
        <v>158115</v>
      </c>
      <c r="K5" s="540">
        <f t="shared" si="1"/>
        <v>260489</v>
      </c>
      <c r="L5" s="540">
        <f t="shared" si="1"/>
        <v>133270</v>
      </c>
      <c r="M5" s="540">
        <f t="shared" si="1"/>
        <v>306</v>
      </c>
      <c r="N5" s="540">
        <f t="shared" si="1"/>
        <v>373</v>
      </c>
      <c r="O5" s="540">
        <f t="shared" si="1"/>
        <v>38</v>
      </c>
    </row>
    <row r="6" spans="1:15" s="150" customFormat="1" ht="18" customHeight="1">
      <c r="A6" s="300">
        <v>45017</v>
      </c>
      <c r="B6" s="364">
        <v>2636256.0099999998</v>
      </c>
      <c r="C6" s="360">
        <v>38547.19</v>
      </c>
      <c r="D6" s="360">
        <v>49791.12</v>
      </c>
      <c r="E6" s="360">
        <v>10538.44</v>
      </c>
      <c r="F6" s="360">
        <v>140.94</v>
      </c>
      <c r="G6" s="360">
        <v>127.16</v>
      </c>
      <c r="H6" s="360">
        <v>41.47</v>
      </c>
      <c r="I6" s="362">
        <v>12994120</v>
      </c>
      <c r="J6" s="364">
        <v>288058</v>
      </c>
      <c r="K6" s="364">
        <v>248226</v>
      </c>
      <c r="L6" s="660">
        <v>105397</v>
      </c>
      <c r="M6" s="360">
        <v>26409</v>
      </c>
      <c r="N6" s="360">
        <v>10177</v>
      </c>
      <c r="O6" s="360">
        <v>220</v>
      </c>
    </row>
    <row r="7" spans="1:15" s="150" customFormat="1" ht="18" customHeight="1">
      <c r="A7" s="300">
        <v>45047</v>
      </c>
      <c r="B7" s="364">
        <v>3066905.84</v>
      </c>
      <c r="C7" s="360">
        <v>37601.769999999997</v>
      </c>
      <c r="D7" s="360">
        <v>67250.27</v>
      </c>
      <c r="E7" s="360">
        <v>11370.24</v>
      </c>
      <c r="F7" s="360">
        <v>407.66</v>
      </c>
      <c r="G7" s="360">
        <v>500.39</v>
      </c>
      <c r="H7" s="360">
        <v>44.33</v>
      </c>
      <c r="I7" s="362">
        <v>11858056</v>
      </c>
      <c r="J7" s="364">
        <v>171310</v>
      </c>
      <c r="K7" s="364">
        <v>237537</v>
      </c>
      <c r="L7" s="660">
        <v>125437</v>
      </c>
      <c r="M7" s="360">
        <v>6344</v>
      </c>
      <c r="N7" s="360">
        <v>1087</v>
      </c>
      <c r="O7" s="360">
        <v>2135</v>
      </c>
    </row>
    <row r="8" spans="1:15" s="150" customFormat="1" ht="18" customHeight="1">
      <c r="A8" s="300">
        <v>45078</v>
      </c>
      <c r="B8" s="364">
        <v>3124642.74</v>
      </c>
      <c r="C8" s="360">
        <v>41643.69</v>
      </c>
      <c r="D8" s="360">
        <v>87327.08</v>
      </c>
      <c r="E8" s="360">
        <v>10839.42</v>
      </c>
      <c r="F8" s="360">
        <v>481.32</v>
      </c>
      <c r="G8" s="360">
        <v>478.64</v>
      </c>
      <c r="H8" s="360">
        <v>162.41</v>
      </c>
      <c r="I8" s="362">
        <v>12101511</v>
      </c>
      <c r="J8" s="364">
        <v>200285</v>
      </c>
      <c r="K8" s="364">
        <v>434449</v>
      </c>
      <c r="L8" s="660">
        <v>151419</v>
      </c>
      <c r="M8" s="360">
        <v>1212</v>
      </c>
      <c r="N8" s="360">
        <v>2160</v>
      </c>
      <c r="O8" s="360">
        <v>860</v>
      </c>
    </row>
    <row r="9" spans="1:15" s="150" customFormat="1" ht="18" customHeight="1">
      <c r="A9" s="300">
        <v>45108</v>
      </c>
      <c r="B9" s="364">
        <v>3401395.27</v>
      </c>
      <c r="C9" s="360">
        <v>47981.17</v>
      </c>
      <c r="D9" s="360">
        <v>93133.01</v>
      </c>
      <c r="E9" s="360">
        <v>15394.43</v>
      </c>
      <c r="F9" s="360">
        <v>300.48</v>
      </c>
      <c r="G9" s="360">
        <v>119.37</v>
      </c>
      <c r="H9" s="360">
        <v>88.43</v>
      </c>
      <c r="I9" s="362">
        <v>10436273</v>
      </c>
      <c r="J9" s="364">
        <v>240483</v>
      </c>
      <c r="K9" s="364">
        <v>463809</v>
      </c>
      <c r="L9" s="660">
        <v>101379</v>
      </c>
      <c r="M9" s="360">
        <v>1736</v>
      </c>
      <c r="N9" s="360">
        <v>347</v>
      </c>
      <c r="O9" s="360">
        <v>509</v>
      </c>
    </row>
    <row r="10" spans="1:15" s="150" customFormat="1" ht="13.5" customHeight="1">
      <c r="A10" s="300">
        <v>45139</v>
      </c>
      <c r="B10" s="364">
        <v>3110849.55</v>
      </c>
      <c r="C10" s="360">
        <v>42194.12</v>
      </c>
      <c r="D10" s="360">
        <v>83675.72</v>
      </c>
      <c r="E10" s="360">
        <v>13815.01</v>
      </c>
      <c r="F10" s="360">
        <v>256.35000000000002</v>
      </c>
      <c r="G10" s="360">
        <v>32.82</v>
      </c>
      <c r="H10" s="360">
        <v>96.11</v>
      </c>
      <c r="I10" s="362">
        <v>12108521</v>
      </c>
      <c r="J10" s="364">
        <v>184312</v>
      </c>
      <c r="K10" s="364">
        <v>329894</v>
      </c>
      <c r="L10" s="660">
        <v>153781</v>
      </c>
      <c r="M10" s="360">
        <v>1226</v>
      </c>
      <c r="N10" s="360">
        <v>567</v>
      </c>
      <c r="O10" s="360">
        <v>1338</v>
      </c>
    </row>
    <row r="11" spans="1:15" s="150" customFormat="1" ht="13.5" customHeight="1">
      <c r="A11" s="300">
        <v>45170</v>
      </c>
      <c r="B11" s="703">
        <v>3138406.35</v>
      </c>
      <c r="C11" s="704">
        <v>32792.089999999997</v>
      </c>
      <c r="D11" s="704">
        <v>67656.59</v>
      </c>
      <c r="E11" s="704">
        <v>8973.76</v>
      </c>
      <c r="F11" s="704">
        <v>167.03</v>
      </c>
      <c r="G11" s="704">
        <v>63.31</v>
      </c>
      <c r="H11" s="704">
        <v>68.510000000000005</v>
      </c>
      <c r="I11" s="705">
        <v>12761382</v>
      </c>
      <c r="J11" s="703">
        <v>153097</v>
      </c>
      <c r="K11" s="703">
        <v>260706</v>
      </c>
      <c r="L11" s="664">
        <v>143594</v>
      </c>
      <c r="M11" s="662">
        <v>2060</v>
      </c>
      <c r="N11" s="662">
        <v>774</v>
      </c>
      <c r="O11" s="662">
        <v>1399</v>
      </c>
    </row>
    <row r="12" spans="1:15" s="150" customFormat="1" ht="13.5" customHeight="1">
      <c r="A12" s="300">
        <v>45200</v>
      </c>
      <c r="B12" s="364">
        <v>2162964.98</v>
      </c>
      <c r="C12" s="360">
        <v>37198.53</v>
      </c>
      <c r="D12" s="360">
        <v>62188.05</v>
      </c>
      <c r="E12" s="360">
        <v>7464</v>
      </c>
      <c r="F12" s="360">
        <v>127.29</v>
      </c>
      <c r="G12" s="360">
        <v>85.89</v>
      </c>
      <c r="H12" s="360">
        <v>39.340000000000003</v>
      </c>
      <c r="I12" s="362">
        <v>14832173</v>
      </c>
      <c r="J12" s="364">
        <v>180953</v>
      </c>
      <c r="K12" s="364">
        <v>236933</v>
      </c>
      <c r="L12" s="364">
        <v>132299</v>
      </c>
      <c r="M12" s="360">
        <v>1118</v>
      </c>
      <c r="N12" s="360">
        <v>801</v>
      </c>
      <c r="O12" s="360">
        <v>1445</v>
      </c>
    </row>
    <row r="13" spans="1:15" s="150" customFormat="1">
      <c r="A13" s="300">
        <v>45231</v>
      </c>
      <c r="B13" s="364">
        <v>2281220.38</v>
      </c>
      <c r="C13" s="360">
        <v>44181.36</v>
      </c>
      <c r="D13" s="360">
        <v>75458.820000000007</v>
      </c>
      <c r="E13" s="360">
        <v>11513.49</v>
      </c>
      <c r="F13" s="360">
        <v>251.83</v>
      </c>
      <c r="G13" s="360">
        <v>211.03</v>
      </c>
      <c r="H13" s="360">
        <v>53.73</v>
      </c>
      <c r="I13" s="362">
        <v>16239301</v>
      </c>
      <c r="J13" s="364">
        <v>296272</v>
      </c>
      <c r="K13" s="364">
        <v>377258</v>
      </c>
      <c r="L13" s="662">
        <v>83814</v>
      </c>
      <c r="M13" s="360">
        <v>17187</v>
      </c>
      <c r="N13" s="360">
        <v>14847</v>
      </c>
      <c r="O13" s="360">
        <v>482</v>
      </c>
    </row>
    <row r="14" spans="1:15" s="150" customFormat="1">
      <c r="A14" s="300">
        <v>45261</v>
      </c>
      <c r="B14" s="364">
        <v>2659531.0299999998</v>
      </c>
      <c r="C14" s="360">
        <v>47805.08</v>
      </c>
      <c r="D14" s="360">
        <v>69913.649999999994</v>
      </c>
      <c r="E14" s="360">
        <v>18585.87</v>
      </c>
      <c r="F14" s="360">
        <v>606.91999999999996</v>
      </c>
      <c r="G14" s="360">
        <v>484.84</v>
      </c>
      <c r="H14" s="360">
        <v>91.51</v>
      </c>
      <c r="I14" s="362">
        <v>17594268</v>
      </c>
      <c r="J14" s="364">
        <v>454882</v>
      </c>
      <c r="K14" s="364">
        <v>348150</v>
      </c>
      <c r="L14" s="360">
        <v>74694</v>
      </c>
      <c r="M14" s="360">
        <v>43536</v>
      </c>
      <c r="N14" s="360">
        <v>11676</v>
      </c>
      <c r="O14" s="360">
        <v>1296</v>
      </c>
    </row>
    <row r="15" spans="1:15" s="150" customFormat="1">
      <c r="A15" s="300">
        <v>45292</v>
      </c>
      <c r="B15" s="364">
        <v>3017171.08</v>
      </c>
      <c r="C15" s="360">
        <v>43917.15</v>
      </c>
      <c r="D15" s="360">
        <v>80916.89</v>
      </c>
      <c r="E15" s="360">
        <v>13070.36</v>
      </c>
      <c r="F15" s="360">
        <v>440.77</v>
      </c>
      <c r="G15" s="360">
        <v>419.08</v>
      </c>
      <c r="H15" s="360">
        <v>22.57</v>
      </c>
      <c r="I15" s="362">
        <v>13662319</v>
      </c>
      <c r="J15" s="364">
        <v>194587</v>
      </c>
      <c r="K15" s="364">
        <v>344952</v>
      </c>
      <c r="L15" s="360">
        <v>131878</v>
      </c>
      <c r="M15" s="360">
        <v>1249</v>
      </c>
      <c r="N15" s="360">
        <v>925</v>
      </c>
      <c r="O15" s="360">
        <v>37</v>
      </c>
    </row>
    <row r="16" spans="1:15" s="150" customFormat="1">
      <c r="A16" s="300">
        <v>45323</v>
      </c>
      <c r="B16" s="1151">
        <v>2328277.7000000002</v>
      </c>
      <c r="C16" s="1149">
        <v>37310.959999999999</v>
      </c>
      <c r="D16" s="1149">
        <v>81244.2</v>
      </c>
      <c r="E16" s="1149">
        <v>10135.69</v>
      </c>
      <c r="F16" s="1149">
        <v>261.33999999999997</v>
      </c>
      <c r="G16" s="1149">
        <v>168.08</v>
      </c>
      <c r="H16" s="1149">
        <v>17.329999999999998</v>
      </c>
      <c r="I16" s="1150">
        <v>15193686</v>
      </c>
      <c r="J16" s="1151">
        <v>170450</v>
      </c>
      <c r="K16" s="1151">
        <v>328413</v>
      </c>
      <c r="L16" s="1152">
        <v>162169</v>
      </c>
      <c r="M16" s="1149">
        <v>398</v>
      </c>
      <c r="N16" s="1149">
        <v>51</v>
      </c>
      <c r="O16" s="1149">
        <v>154</v>
      </c>
    </row>
    <row r="17" spans="1:15" s="150" customFormat="1">
      <c r="A17" s="300">
        <v>45352</v>
      </c>
      <c r="B17" s="1188">
        <v>2696858.08</v>
      </c>
      <c r="C17" s="1187">
        <v>31629.99</v>
      </c>
      <c r="D17" s="1187">
        <v>68527.199999999997</v>
      </c>
      <c r="E17" s="1187">
        <v>10996.4</v>
      </c>
      <c r="F17" s="1187">
        <v>31.52</v>
      </c>
      <c r="G17" s="1187">
        <v>74.760000000000005</v>
      </c>
      <c r="H17" s="1187">
        <v>11.77</v>
      </c>
      <c r="I17" s="1150">
        <v>17252112</v>
      </c>
      <c r="J17" s="1188">
        <v>158115</v>
      </c>
      <c r="K17" s="1188">
        <v>260489</v>
      </c>
      <c r="L17" s="1259">
        <v>133270</v>
      </c>
      <c r="M17" s="1187">
        <v>306</v>
      </c>
      <c r="N17" s="1187">
        <v>373</v>
      </c>
      <c r="O17" s="1187">
        <v>38</v>
      </c>
    </row>
    <row r="18" spans="1:15" s="150" customFormat="1">
      <c r="A18" s="1459" t="s">
        <v>339</v>
      </c>
      <c r="B18" s="1459"/>
      <c r="C18" s="1459"/>
      <c r="D18" s="1459"/>
      <c r="E18" s="1459"/>
      <c r="F18" s="1459"/>
      <c r="G18" s="1459"/>
      <c r="H18" s="1459"/>
      <c r="I18" s="1459"/>
    </row>
    <row r="19" spans="1:15">
      <c r="B19" s="228"/>
      <c r="C19" s="228"/>
      <c r="D19" s="228"/>
      <c r="E19" s="228"/>
      <c r="F19" s="228"/>
      <c r="G19" s="228"/>
      <c r="H19" s="228"/>
    </row>
    <row r="24" spans="1:15">
      <c r="D24" s="250"/>
    </row>
  </sheetData>
  <mergeCells count="4">
    <mergeCell ref="A18:I18"/>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heetViews>
  <sheetFormatPr defaultColWidth="9.140625" defaultRowHeight="15"/>
  <cols>
    <col min="1" max="9" width="14.5703125" style="149" bestFit="1" customWidth="1"/>
    <col min="10" max="16384" width="9.140625" style="149"/>
  </cols>
  <sheetData>
    <row r="1" spans="1:9" ht="18.75" customHeight="1">
      <c r="A1" s="628" t="s">
        <v>617</v>
      </c>
      <c r="B1" s="628"/>
      <c r="C1" s="628"/>
      <c r="D1" s="628"/>
      <c r="E1" s="628"/>
      <c r="F1" s="628"/>
      <c r="G1" s="628"/>
    </row>
    <row r="2" spans="1:9" s="150" customFormat="1" ht="27" customHeight="1">
      <c r="A2" s="1552" t="s">
        <v>195</v>
      </c>
      <c r="B2" s="1557" t="s">
        <v>298</v>
      </c>
      <c r="C2" s="1519"/>
      <c r="D2" s="1519"/>
      <c r="E2" s="1520"/>
      <c r="F2" s="1577" t="s">
        <v>618</v>
      </c>
      <c r="G2" s="1578"/>
      <c r="H2" s="1578"/>
      <c r="I2" s="1579"/>
    </row>
    <row r="3" spans="1:9" s="150" customFormat="1" ht="18" customHeight="1">
      <c r="A3" s="1497"/>
      <c r="B3" s="685" t="s">
        <v>607</v>
      </c>
      <c r="C3" s="685" t="s">
        <v>608</v>
      </c>
      <c r="D3" s="685" t="s">
        <v>609</v>
      </c>
      <c r="E3" s="685" t="s">
        <v>610</v>
      </c>
      <c r="F3" s="685" t="s">
        <v>607</v>
      </c>
      <c r="G3" s="685" t="s">
        <v>608</v>
      </c>
      <c r="H3" s="685" t="s">
        <v>609</v>
      </c>
      <c r="I3" s="685" t="s">
        <v>610</v>
      </c>
    </row>
    <row r="4" spans="1:9" s="156" customFormat="1" ht="18" customHeight="1">
      <c r="A4" s="646" t="s">
        <v>72</v>
      </c>
      <c r="B4" s="652">
        <v>230028.48790000001</v>
      </c>
      <c r="C4" s="652">
        <v>169.586207</v>
      </c>
      <c r="D4" s="652">
        <v>875.97637599999996</v>
      </c>
      <c r="E4" s="652">
        <v>360.58217000000002</v>
      </c>
      <c r="F4" s="652">
        <v>241781</v>
      </c>
      <c r="G4" s="652">
        <v>3</v>
      </c>
      <c r="H4" s="652">
        <v>5</v>
      </c>
      <c r="I4" s="652">
        <v>10</v>
      </c>
    </row>
    <row r="5" spans="1:9" s="156" customFormat="1" ht="18" customHeight="1">
      <c r="A5" s="654" t="s">
        <v>557</v>
      </c>
      <c r="B5" s="655">
        <f>SUM(B6:B17)</f>
        <v>247087.80125950006</v>
      </c>
      <c r="C5" s="655">
        <f t="shared" ref="C5:E5" si="0">SUM(C6:C17)</f>
        <v>41.063919250000005</v>
      </c>
      <c r="D5" s="655">
        <f t="shared" si="0"/>
        <v>553.48741949999999</v>
      </c>
      <c r="E5" s="655">
        <f t="shared" si="0"/>
        <v>55.695217749999998</v>
      </c>
      <c r="F5" s="540">
        <f>INDEX(F6:F17,COUNT(F6:F17))</f>
        <v>103178</v>
      </c>
      <c r="G5" s="540">
        <f>INDEX(G6:G17,COUNT(G6:G17))</f>
        <v>0</v>
      </c>
      <c r="H5" s="540">
        <f>INDEX(H6:H17,COUNT(H6:H17))</f>
        <v>2</v>
      </c>
      <c r="I5" s="540">
        <f>INDEX(I6:I17,COUNT(I6:I17))</f>
        <v>0</v>
      </c>
    </row>
    <row r="6" spans="1:9" s="150" customFormat="1" ht="18" customHeight="1">
      <c r="A6" s="300">
        <v>45017</v>
      </c>
      <c r="B6" s="360">
        <v>21969.64460800001</v>
      </c>
      <c r="C6" s="360">
        <v>1.835628</v>
      </c>
      <c r="D6" s="360">
        <v>9.8662022500000006</v>
      </c>
      <c r="E6" s="360">
        <v>2.8101180000000001</v>
      </c>
      <c r="F6" s="360">
        <v>188513</v>
      </c>
      <c r="G6" s="360">
        <v>11</v>
      </c>
      <c r="H6" s="360">
        <v>43</v>
      </c>
      <c r="I6" s="360">
        <v>7</v>
      </c>
    </row>
    <row r="7" spans="1:9" s="150" customFormat="1" ht="18" customHeight="1">
      <c r="A7" s="300">
        <v>45047</v>
      </c>
      <c r="B7" s="360">
        <v>14364.557005499999</v>
      </c>
      <c r="C7" s="360">
        <v>8.8481802500000004</v>
      </c>
      <c r="D7" s="360">
        <v>16.285767499999999</v>
      </c>
      <c r="E7" s="360">
        <v>10.00888275</v>
      </c>
      <c r="F7" s="360">
        <v>116143</v>
      </c>
      <c r="G7" s="360">
        <v>90</v>
      </c>
      <c r="H7" s="360">
        <v>95</v>
      </c>
      <c r="I7" s="360">
        <v>179</v>
      </c>
    </row>
    <row r="8" spans="1:9" s="150" customFormat="1" ht="18" customHeight="1">
      <c r="A8" s="300">
        <v>45078</v>
      </c>
      <c r="B8" s="360">
        <v>13724.498603999993</v>
      </c>
      <c r="C8" s="360">
        <v>7.108121500000002</v>
      </c>
      <c r="D8" s="360">
        <v>59.181715249999982</v>
      </c>
      <c r="E8" s="360">
        <v>4.7487680000000001</v>
      </c>
      <c r="F8" s="360">
        <v>43337</v>
      </c>
      <c r="G8" s="360">
        <v>63</v>
      </c>
      <c r="H8" s="360">
        <v>176</v>
      </c>
      <c r="I8" s="360">
        <v>116</v>
      </c>
    </row>
    <row r="9" spans="1:9" s="150" customFormat="1" ht="18" customHeight="1">
      <c r="A9" s="300">
        <v>45108</v>
      </c>
      <c r="B9" s="360">
        <v>12713.071894250006</v>
      </c>
      <c r="C9" s="360">
        <v>1.1739809999999999</v>
      </c>
      <c r="D9" s="360">
        <v>14.620084</v>
      </c>
      <c r="E9" s="360">
        <v>11.132323</v>
      </c>
      <c r="F9" s="360">
        <v>136356</v>
      </c>
      <c r="G9" s="360">
        <v>4</v>
      </c>
      <c r="H9" s="360">
        <v>19</v>
      </c>
      <c r="I9" s="360">
        <v>242</v>
      </c>
    </row>
    <row r="10" spans="1:9" s="150" customFormat="1">
      <c r="A10" s="300">
        <v>45139</v>
      </c>
      <c r="B10" s="360">
        <v>12892.91408</v>
      </c>
      <c r="C10" s="360">
        <v>0</v>
      </c>
      <c r="D10" s="360">
        <v>2.1055000000000001E-2</v>
      </c>
      <c r="E10" s="360">
        <v>0</v>
      </c>
      <c r="F10" s="360">
        <v>61813</v>
      </c>
      <c r="G10" s="360">
        <v>0</v>
      </c>
      <c r="H10" s="360">
        <v>0</v>
      </c>
      <c r="I10" s="360">
        <v>0</v>
      </c>
    </row>
    <row r="11" spans="1:9" s="150" customFormat="1">
      <c r="A11" s="300">
        <v>45170</v>
      </c>
      <c r="B11" s="360">
        <v>8814.4239472500012</v>
      </c>
      <c r="C11" s="360">
        <v>0.44036124999999998</v>
      </c>
      <c r="D11" s="360">
        <v>0</v>
      </c>
      <c r="E11" s="360">
        <v>0.14020874999999999</v>
      </c>
      <c r="F11" s="360">
        <v>64709</v>
      </c>
      <c r="G11" s="360">
        <v>50</v>
      </c>
      <c r="H11" s="360">
        <v>0</v>
      </c>
      <c r="I11" s="360">
        <v>25</v>
      </c>
    </row>
    <row r="12" spans="1:9" s="150" customFormat="1">
      <c r="A12" s="300">
        <v>45200</v>
      </c>
      <c r="B12" s="360">
        <v>21585.844591500001</v>
      </c>
      <c r="C12" s="360">
        <v>1.49094075</v>
      </c>
      <c r="D12" s="360">
        <v>3.1302167500000007</v>
      </c>
      <c r="E12" s="360">
        <v>1.8806344999999998</v>
      </c>
      <c r="F12" s="360">
        <v>97092</v>
      </c>
      <c r="G12" s="360">
        <v>0</v>
      </c>
      <c r="H12" s="360">
        <v>0</v>
      </c>
      <c r="I12" s="360">
        <v>50</v>
      </c>
    </row>
    <row r="13" spans="1:9" s="150" customFormat="1">
      <c r="A13" s="300">
        <v>45231</v>
      </c>
      <c r="B13" s="301">
        <v>18864.267346000008</v>
      </c>
      <c r="C13" s="301">
        <v>1.7687397499999999</v>
      </c>
      <c r="D13" s="301">
        <v>8.6971430000000005</v>
      </c>
      <c r="E13" s="301">
        <v>3.7839514999999988</v>
      </c>
      <c r="F13" s="360">
        <v>64127</v>
      </c>
      <c r="G13" s="302">
        <v>10</v>
      </c>
      <c r="H13" s="303">
        <v>0</v>
      </c>
      <c r="I13" s="303">
        <v>25</v>
      </c>
    </row>
    <row r="14" spans="1:9" s="150" customFormat="1">
      <c r="A14" s="300">
        <v>45261</v>
      </c>
      <c r="B14" s="301">
        <v>25557.847588000008</v>
      </c>
      <c r="C14" s="301">
        <v>6.5014232500000002</v>
      </c>
      <c r="D14" s="301">
        <v>8.9565947500000007</v>
      </c>
      <c r="E14" s="301">
        <v>13.63635575</v>
      </c>
      <c r="F14" s="360">
        <v>115998</v>
      </c>
      <c r="G14" s="302">
        <v>500</v>
      </c>
      <c r="H14" s="303">
        <v>360</v>
      </c>
      <c r="I14" s="303">
        <v>0</v>
      </c>
    </row>
    <row r="15" spans="1:9" s="150" customFormat="1">
      <c r="A15" s="300">
        <v>45292</v>
      </c>
      <c r="B15" s="301">
        <v>25901.277371749995</v>
      </c>
      <c r="C15" s="301">
        <v>7.4678337499999996</v>
      </c>
      <c r="D15" s="301">
        <v>214.15760599999996</v>
      </c>
      <c r="E15" s="301">
        <v>6.2494819999999995</v>
      </c>
      <c r="F15" s="360">
        <v>131293</v>
      </c>
      <c r="G15" s="302">
        <v>0</v>
      </c>
      <c r="H15" s="303">
        <v>5636</v>
      </c>
      <c r="I15" s="303">
        <v>2</v>
      </c>
    </row>
    <row r="16" spans="1:9" s="150" customFormat="1">
      <c r="A16" s="300">
        <v>45323</v>
      </c>
      <c r="B16" s="1153">
        <v>35899.208393249995</v>
      </c>
      <c r="C16" s="1153">
        <v>4.2939759999999998</v>
      </c>
      <c r="D16" s="1153">
        <v>172.7874315</v>
      </c>
      <c r="E16" s="1153">
        <v>1.1937135000000001</v>
      </c>
      <c r="F16" s="1153">
        <v>110716</v>
      </c>
      <c r="G16" s="1153">
        <v>0</v>
      </c>
      <c r="H16" s="1153">
        <v>8</v>
      </c>
      <c r="I16" s="1153">
        <v>10</v>
      </c>
    </row>
    <row r="17" spans="1:9" s="150" customFormat="1">
      <c r="A17" s="300">
        <v>45352</v>
      </c>
      <c r="B17" s="1187">
        <v>34800.24583</v>
      </c>
      <c r="C17" s="1187">
        <v>0.13473375000000001</v>
      </c>
      <c r="D17" s="1187">
        <v>45.783603499999998</v>
      </c>
      <c r="E17" s="1187">
        <v>0.11078</v>
      </c>
      <c r="F17" s="1187">
        <v>103178</v>
      </c>
      <c r="G17" s="1187">
        <v>0</v>
      </c>
      <c r="H17" s="1187">
        <v>2</v>
      </c>
      <c r="I17" s="1187">
        <v>0</v>
      </c>
    </row>
    <row r="18" spans="1:9" s="150" customFormat="1">
      <c r="A18" s="722" t="s">
        <v>305</v>
      </c>
      <c r="B18" s="722"/>
      <c r="C18" s="624"/>
      <c r="D18" s="624"/>
      <c r="E18" s="624"/>
      <c r="F18" s="624"/>
      <c r="G18" s="624"/>
      <c r="H18" s="624"/>
      <c r="I18" s="624"/>
    </row>
    <row r="19" spans="1:9" s="150" customFormat="1">
      <c r="B19" s="164"/>
      <c r="C19" s="164"/>
      <c r="D19" s="164"/>
      <c r="E19" s="164"/>
      <c r="F19" s="164"/>
      <c r="G19" s="164"/>
      <c r="H19" s="164"/>
      <c r="I19" s="164"/>
    </row>
    <row r="20" spans="1:9">
      <c r="B20" s="165"/>
      <c r="C20" s="165"/>
      <c r="D20" s="165"/>
      <c r="E20" s="165"/>
    </row>
    <row r="21" spans="1:9">
      <c r="B21" s="165"/>
      <c r="C21" s="165"/>
      <c r="D21" s="165"/>
      <c r="E21" s="165"/>
    </row>
  </sheetData>
  <mergeCells count="3">
    <mergeCell ref="A2:A3"/>
    <mergeCell ref="B2:E2"/>
    <mergeCell ref="F2:I2"/>
  </mergeCells>
  <printOptions horizontalCentered="1"/>
  <pageMargins left="0.78431372549019618" right="0.78431372549019618" top="0.98039215686274517" bottom="0.98039215686274517" header="0.50980392156862753" footer="0.50980392156862753"/>
  <pageSetup paperSize="9" scale="13"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Normal="100" workbookViewId="0"/>
  </sheetViews>
  <sheetFormatPr defaultColWidth="9.140625" defaultRowHeight="15"/>
  <cols>
    <col min="1" max="1" width="12.140625" style="149" bestFit="1" customWidth="1"/>
    <col min="2" max="2" width="12.140625" style="149" customWidth="1"/>
    <col min="3" max="6" width="12.140625" style="149" bestFit="1" customWidth="1"/>
    <col min="7" max="7" width="12.140625" style="149" customWidth="1"/>
    <col min="8" max="11" width="12.140625" style="149" bestFit="1" customWidth="1"/>
    <col min="12" max="12" width="22.42578125" style="149" bestFit="1" customWidth="1"/>
    <col min="13" max="13" width="4.5703125" style="149" bestFit="1" customWidth="1"/>
    <col min="14" max="16384" width="9.140625" style="149"/>
  </cols>
  <sheetData>
    <row r="1" spans="1:12" ht="15.75" customHeight="1">
      <c r="A1" s="628" t="s">
        <v>619</v>
      </c>
      <c r="B1" s="628"/>
      <c r="C1" s="628"/>
      <c r="D1" s="628"/>
      <c r="E1" s="628"/>
      <c r="F1" s="628"/>
      <c r="G1" s="628"/>
      <c r="H1" s="628"/>
      <c r="I1" s="628"/>
      <c r="J1" s="628"/>
      <c r="K1" s="628"/>
      <c r="L1" s="628"/>
    </row>
    <row r="2" spans="1:12" s="150" customFormat="1" ht="19.5" customHeight="1">
      <c r="A2" s="1565" t="s">
        <v>195</v>
      </c>
      <c r="B2" s="1580" t="s">
        <v>588</v>
      </c>
      <c r="C2" s="1581"/>
      <c r="D2" s="1581"/>
      <c r="E2" s="1581"/>
      <c r="F2" s="1582"/>
      <c r="G2" s="1514" t="s">
        <v>595</v>
      </c>
      <c r="H2" s="1515"/>
      <c r="I2" s="1515"/>
      <c r="J2" s="1515"/>
      <c r="K2" s="1523"/>
    </row>
    <row r="3" spans="1:12" s="150" customFormat="1">
      <c r="A3" s="1478"/>
      <c r="B3" s="630" t="s">
        <v>620</v>
      </c>
      <c r="C3" s="706" t="s">
        <v>621</v>
      </c>
      <c r="D3" s="685" t="s">
        <v>622</v>
      </c>
      <c r="E3" s="685" t="s">
        <v>623</v>
      </c>
      <c r="F3" s="685" t="s">
        <v>624</v>
      </c>
      <c r="G3" s="685" t="s">
        <v>620</v>
      </c>
      <c r="H3" s="685" t="s">
        <v>621</v>
      </c>
      <c r="I3" s="685" t="s">
        <v>622</v>
      </c>
      <c r="J3" s="685" t="s">
        <v>623</v>
      </c>
      <c r="K3" s="685" t="s">
        <v>624</v>
      </c>
    </row>
    <row r="4" spans="1:12" s="156" customFormat="1" ht="17.25" customHeight="1">
      <c r="A4" s="646" t="s">
        <v>72</v>
      </c>
      <c r="B4" s="251">
        <v>679702.78518325009</v>
      </c>
      <c r="C4" s="648">
        <v>3241394.2589719994</v>
      </c>
      <c r="D4" s="648">
        <v>562299.21925899992</v>
      </c>
      <c r="E4" s="652">
        <v>28892.170144250002</v>
      </c>
      <c r="F4" s="652">
        <v>37178.053472500003</v>
      </c>
      <c r="G4" s="652">
        <v>821493.41502900003</v>
      </c>
      <c r="H4" s="648">
        <v>783162.7403549999</v>
      </c>
      <c r="I4" s="648">
        <v>117738.88983799999</v>
      </c>
      <c r="J4" s="652">
        <v>1.9646000000000001</v>
      </c>
      <c r="K4" s="652">
        <v>0</v>
      </c>
    </row>
    <row r="5" spans="1:12" s="156" customFormat="1" ht="17.25" customHeight="1">
      <c r="A5" s="654" t="s">
        <v>557</v>
      </c>
      <c r="B5" s="655">
        <f>SUM(B6:B17)</f>
        <v>265155.58940524998</v>
      </c>
      <c r="C5" s="655">
        <f>SUM(C6:C17)</f>
        <v>1582715.4185500001</v>
      </c>
      <c r="D5" s="655">
        <f>SUM(D6:D17)</f>
        <v>323528.36560299998</v>
      </c>
      <c r="E5" s="655">
        <f>SUM(E6:E17)</f>
        <v>14354.014708000001</v>
      </c>
      <c r="F5" s="655">
        <f>SUM(F6:F17)</f>
        <v>3740.2410360000022</v>
      </c>
      <c r="G5" s="655">
        <f t="shared" ref="G5:K5" si="0">SUM(G6:G17)</f>
        <v>87232.275318500004</v>
      </c>
      <c r="H5" s="655">
        <f t="shared" si="0"/>
        <v>51139.150599250024</v>
      </c>
      <c r="I5" s="655">
        <f t="shared" si="0"/>
        <v>16606.64022175</v>
      </c>
      <c r="J5" s="655">
        <f t="shared" si="0"/>
        <v>1343.6427497500003</v>
      </c>
      <c r="K5" s="655">
        <f t="shared" si="0"/>
        <v>0</v>
      </c>
      <c r="L5" s="150"/>
    </row>
    <row r="6" spans="1:12" s="150" customFormat="1" ht="17.25" customHeight="1">
      <c r="A6" s="300">
        <v>45017</v>
      </c>
      <c r="B6" s="360">
        <v>35873.337100000012</v>
      </c>
      <c r="C6" s="364">
        <v>154739.47810000004</v>
      </c>
      <c r="D6" s="360">
        <v>33879.225700000003</v>
      </c>
      <c r="E6" s="360">
        <v>1184.4167000000002</v>
      </c>
      <c r="F6" s="360">
        <v>2694.0380000000018</v>
      </c>
      <c r="G6" s="360">
        <v>16179.583800000004</v>
      </c>
      <c r="H6" s="360">
        <v>6406.7427000000052</v>
      </c>
      <c r="I6" s="360">
        <v>5770.5740000000005</v>
      </c>
      <c r="J6" s="360">
        <v>794.59400000000005</v>
      </c>
      <c r="K6" s="360">
        <v>0</v>
      </c>
    </row>
    <row r="7" spans="1:12" s="150" customFormat="1" ht="17.25" customHeight="1">
      <c r="A7" s="300">
        <v>45047</v>
      </c>
      <c r="B7" s="360">
        <v>37645.243500000011</v>
      </c>
      <c r="C7" s="364">
        <v>223208.77329999997</v>
      </c>
      <c r="D7" s="360">
        <v>51145.403199999993</v>
      </c>
      <c r="E7" s="360">
        <v>1955.9472999999998</v>
      </c>
      <c r="F7" s="360">
        <v>303.44689999999997</v>
      </c>
      <c r="G7" s="360">
        <v>14073.904799999995</v>
      </c>
      <c r="H7" s="360">
        <v>5910.5481999999993</v>
      </c>
      <c r="I7" s="360">
        <v>4310.4818999999989</v>
      </c>
      <c r="J7" s="360">
        <v>497.73169999999999</v>
      </c>
      <c r="K7" s="360">
        <v>0</v>
      </c>
    </row>
    <row r="8" spans="1:12" s="150" customFormat="1" ht="17.25" customHeight="1">
      <c r="A8" s="300">
        <v>45078</v>
      </c>
      <c r="B8" s="360">
        <v>38753.709999999992</v>
      </c>
      <c r="C8" s="364">
        <v>195173.24880000003</v>
      </c>
      <c r="D8" s="360">
        <v>37105.655299999999</v>
      </c>
      <c r="E8" s="360">
        <v>521.97559999999999</v>
      </c>
      <c r="F8" s="360">
        <v>20.835000000000001</v>
      </c>
      <c r="G8" s="360">
        <v>13735.469000000005</v>
      </c>
      <c r="H8" s="360">
        <v>6199.0437000000011</v>
      </c>
      <c r="I8" s="360">
        <v>2201.2227000000003</v>
      </c>
      <c r="J8" s="360">
        <v>15.700799999999999</v>
      </c>
      <c r="K8" s="360">
        <v>0</v>
      </c>
    </row>
    <row r="9" spans="1:12" s="150" customFormat="1" ht="17.25" customHeight="1">
      <c r="A9" s="300">
        <v>45108</v>
      </c>
      <c r="B9" s="360">
        <v>33853.266899999988</v>
      </c>
      <c r="C9" s="364">
        <v>185031.90569999992</v>
      </c>
      <c r="D9" s="360">
        <v>34653.659899999999</v>
      </c>
      <c r="E9" s="360">
        <v>324.59730000000002</v>
      </c>
      <c r="F9" s="360">
        <v>15.0822</v>
      </c>
      <c r="G9" s="360">
        <v>13061.923499999997</v>
      </c>
      <c r="H9" s="360">
        <v>9667.7910000000011</v>
      </c>
      <c r="I9" s="360">
        <v>947.50439999999992</v>
      </c>
      <c r="J9" s="360">
        <v>1.4779</v>
      </c>
      <c r="K9" s="360">
        <v>0</v>
      </c>
    </row>
    <row r="10" spans="1:12" s="150" customFormat="1" ht="17.25" customHeight="1">
      <c r="A10" s="300">
        <v>45139</v>
      </c>
      <c r="B10" s="360">
        <v>17886.057629250001</v>
      </c>
      <c r="C10" s="364">
        <v>156056.2678115</v>
      </c>
      <c r="D10" s="360">
        <v>32311.339275499999</v>
      </c>
      <c r="E10" s="360">
        <v>469.58981</v>
      </c>
      <c r="F10" s="360">
        <v>35.432279250000001</v>
      </c>
      <c r="G10" s="360">
        <v>11909.96664975</v>
      </c>
      <c r="H10" s="360">
        <v>8359.6029190000008</v>
      </c>
      <c r="I10" s="360">
        <v>195.29885575</v>
      </c>
      <c r="J10" s="360">
        <v>1.0513937499999999</v>
      </c>
      <c r="K10" s="360">
        <v>0</v>
      </c>
    </row>
    <row r="11" spans="1:12" s="150" customFormat="1" ht="13.5" customHeight="1">
      <c r="A11" s="300">
        <v>45170</v>
      </c>
      <c r="B11" s="360">
        <v>17863.6829</v>
      </c>
      <c r="C11" s="364">
        <v>163586.74530000004</v>
      </c>
      <c r="D11" s="360">
        <v>23520.861700000005</v>
      </c>
      <c r="E11" s="360">
        <v>573.08300000000008</v>
      </c>
      <c r="F11" s="360">
        <v>79.082200000000014</v>
      </c>
      <c r="G11" s="360">
        <v>7878.8094999999994</v>
      </c>
      <c r="H11" s="360">
        <v>4204.2473999999984</v>
      </c>
      <c r="I11" s="360">
        <v>726.92980000000011</v>
      </c>
      <c r="J11" s="360">
        <v>0.47150000000000003</v>
      </c>
      <c r="K11" s="360">
        <v>0</v>
      </c>
    </row>
    <row r="12" spans="1:12" s="150" customFormat="1">
      <c r="A12" s="300">
        <v>45200</v>
      </c>
      <c r="B12" s="360">
        <v>14026.200167249999</v>
      </c>
      <c r="C12" s="360">
        <v>91634.443685249993</v>
      </c>
      <c r="D12" s="360">
        <v>21952.032074499999</v>
      </c>
      <c r="E12" s="360">
        <v>450.20193575000002</v>
      </c>
      <c r="F12" s="360">
        <v>10.372393499999999</v>
      </c>
      <c r="G12" s="360">
        <v>3062.78439325</v>
      </c>
      <c r="H12" s="360">
        <v>2216.0978057500001</v>
      </c>
      <c r="I12" s="360">
        <v>111.81561524999999</v>
      </c>
      <c r="J12" s="360">
        <v>17.967255999999999</v>
      </c>
      <c r="K12" s="360">
        <v>0</v>
      </c>
    </row>
    <row r="13" spans="1:12" s="150" customFormat="1">
      <c r="A13" s="300">
        <v>45231</v>
      </c>
      <c r="B13" s="301">
        <v>8684.7049999999981</v>
      </c>
      <c r="C13" s="301">
        <v>71139.741199999975</v>
      </c>
      <c r="D13" s="301">
        <v>16833.182199999996</v>
      </c>
      <c r="E13" s="301">
        <v>327.04099999999994</v>
      </c>
      <c r="F13" s="360">
        <v>10.659899999999999</v>
      </c>
      <c r="G13" s="360">
        <v>1906.3004000000001</v>
      </c>
      <c r="H13" s="303">
        <v>1836.9903000000015</v>
      </c>
      <c r="I13" s="303">
        <v>128.59300000000002</v>
      </c>
      <c r="J13" s="360">
        <v>10.9053</v>
      </c>
      <c r="K13" s="553">
        <v>0</v>
      </c>
    </row>
    <row r="14" spans="1:12" s="150" customFormat="1">
      <c r="A14" s="300">
        <v>45261</v>
      </c>
      <c r="B14" s="360">
        <v>12877.581100000003</v>
      </c>
      <c r="C14" s="364">
        <v>83077.820100000041</v>
      </c>
      <c r="D14" s="360">
        <v>17284.9951</v>
      </c>
      <c r="E14" s="360">
        <v>355.48050000000001</v>
      </c>
      <c r="F14" s="360">
        <v>343.63660000000004</v>
      </c>
      <c r="G14" s="360">
        <v>976.95519999999988</v>
      </c>
      <c r="H14" s="360">
        <v>1044.3095000000008</v>
      </c>
      <c r="I14" s="360">
        <v>663.00960000000009</v>
      </c>
      <c r="J14" s="360">
        <v>0.16810000000000003</v>
      </c>
      <c r="K14" s="553">
        <v>0</v>
      </c>
    </row>
    <row r="15" spans="1:12" s="150" customFormat="1">
      <c r="A15" s="300">
        <v>45292</v>
      </c>
      <c r="B15" s="360">
        <v>21102.576299999993</v>
      </c>
      <c r="C15" s="364">
        <v>100647.21940000002</v>
      </c>
      <c r="D15" s="360">
        <v>20087.830900000001</v>
      </c>
      <c r="E15" s="360">
        <v>2507.8523999999998</v>
      </c>
      <c r="F15" s="360">
        <v>7.4058999999999999</v>
      </c>
      <c r="G15" s="360">
        <v>2007.4702999999997</v>
      </c>
      <c r="H15" s="360">
        <v>1633.0844000000006</v>
      </c>
      <c r="I15" s="360">
        <v>373.94349999999997</v>
      </c>
      <c r="J15" s="360">
        <v>1.4735</v>
      </c>
      <c r="K15" s="553">
        <v>0</v>
      </c>
    </row>
    <row r="16" spans="1:12" s="150" customFormat="1">
      <c r="A16" s="300">
        <v>45323</v>
      </c>
      <c r="B16" s="1154">
        <v>11992.773799999999</v>
      </c>
      <c r="C16" s="1155">
        <v>90241.045400000003</v>
      </c>
      <c r="D16" s="1154">
        <v>12681.176100000004</v>
      </c>
      <c r="E16" s="1154">
        <v>4144.3778000000002</v>
      </c>
      <c r="F16" s="1154">
        <v>216.40960000000004</v>
      </c>
      <c r="G16" s="1154">
        <v>1206.7855999999999</v>
      </c>
      <c r="H16" s="1154">
        <v>1204.7306000000003</v>
      </c>
      <c r="I16" s="1154">
        <v>347.37600000000003</v>
      </c>
      <c r="J16" s="1154">
        <v>2.1012999999999997</v>
      </c>
      <c r="K16" s="1154">
        <v>0</v>
      </c>
    </row>
    <row r="17" spans="1:11" s="150" customFormat="1">
      <c r="A17" s="300">
        <v>45352</v>
      </c>
      <c r="B17" s="1187">
        <v>14596.455008749999</v>
      </c>
      <c r="C17" s="862">
        <v>68178.729753249994</v>
      </c>
      <c r="D17" s="1187">
        <v>22073.004153000002</v>
      </c>
      <c r="E17" s="1187">
        <v>1539.4513622500001</v>
      </c>
      <c r="F17" s="1187">
        <v>3.84006325</v>
      </c>
      <c r="G17" s="1187">
        <v>1232.3221755</v>
      </c>
      <c r="H17" s="1187">
        <v>2455.9620745000002</v>
      </c>
      <c r="I17" s="1187">
        <v>829.89085075000003</v>
      </c>
      <c r="J17" s="1187">
        <v>0</v>
      </c>
      <c r="K17" s="1187">
        <v>0</v>
      </c>
    </row>
    <row r="18" spans="1:11" s="150" customFormat="1" ht="15" customHeight="1">
      <c r="A18" s="1489" t="s">
        <v>287</v>
      </c>
      <c r="B18" s="1489"/>
      <c r="C18" s="1489"/>
      <c r="D18" s="1489"/>
      <c r="E18" s="1489"/>
      <c r="F18" s="1489"/>
      <c r="G18" s="1489"/>
      <c r="H18" s="1489"/>
      <c r="I18" s="1489"/>
      <c r="J18" s="1489"/>
      <c r="K18" s="1489"/>
    </row>
    <row r="19" spans="1:11">
      <c r="A19" s="150"/>
      <c r="B19" s="164"/>
      <c r="C19" s="164"/>
      <c r="D19" s="164"/>
      <c r="E19" s="164"/>
      <c r="F19" s="164"/>
      <c r="G19" s="164"/>
      <c r="H19" s="164"/>
      <c r="I19" s="164"/>
      <c r="J19" s="164"/>
      <c r="K19" s="164"/>
    </row>
    <row r="20" spans="1:11">
      <c r="B20" s="165"/>
      <c r="C20" s="165"/>
      <c r="D20" s="165"/>
      <c r="E20" s="165"/>
      <c r="F20" s="165"/>
      <c r="G20" s="165"/>
      <c r="H20" s="165"/>
      <c r="I20" s="165"/>
      <c r="J20" s="165"/>
      <c r="K20" s="165"/>
    </row>
    <row r="21" spans="1:11">
      <c r="B21" s="252"/>
      <c r="C21" s="252"/>
      <c r="F21" s="165"/>
      <c r="K21" s="165"/>
    </row>
    <row r="22" spans="1:11">
      <c r="B22" s="252"/>
      <c r="C22" s="252"/>
      <c r="F22" s="165"/>
      <c r="K22" s="165"/>
    </row>
    <row r="23" spans="1:11">
      <c r="B23" s="252"/>
      <c r="C23" s="252"/>
      <c r="F23" s="165"/>
      <c r="K23" s="165"/>
    </row>
    <row r="24" spans="1:11">
      <c r="B24" s="175"/>
      <c r="C24" s="175"/>
      <c r="F24" s="165"/>
      <c r="K24" s="165"/>
    </row>
    <row r="25" spans="1:11">
      <c r="F25" s="165"/>
      <c r="K25" s="165"/>
    </row>
    <row r="26" spans="1:11">
      <c r="F26" s="165"/>
    </row>
  </sheetData>
  <mergeCells count="4">
    <mergeCell ref="A18:K18"/>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2" fitToHeight="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sqref="A1:I1"/>
    </sheetView>
  </sheetViews>
  <sheetFormatPr defaultRowHeight="15"/>
  <cols>
    <col min="1" max="1" width="14" customWidth="1"/>
    <col min="2" max="2" width="13.7109375" customWidth="1"/>
    <col min="3" max="3" width="13" customWidth="1"/>
    <col min="4" max="4" width="11.28515625" customWidth="1"/>
    <col min="5" max="5" width="9.42578125" customWidth="1"/>
    <col min="6" max="6" width="13" customWidth="1"/>
    <col min="7" max="7" width="13.7109375" customWidth="1"/>
    <col min="8" max="8" width="16.140625" customWidth="1"/>
    <col min="9" max="9" width="16.5703125" customWidth="1"/>
  </cols>
  <sheetData>
    <row r="1" spans="1:14">
      <c r="A1" s="1394" t="s">
        <v>1342</v>
      </c>
      <c r="B1" s="1394"/>
      <c r="C1" s="1394"/>
      <c r="D1" s="1394"/>
      <c r="E1" s="1394"/>
      <c r="F1" s="1394"/>
      <c r="G1" s="1394"/>
      <c r="H1" s="1394"/>
      <c r="I1" s="1394"/>
      <c r="J1" s="46"/>
      <c r="K1" s="46"/>
      <c r="L1" s="46"/>
    </row>
    <row r="2" spans="1:14">
      <c r="A2" s="1395" t="s">
        <v>117</v>
      </c>
      <c r="B2" s="1398" t="s">
        <v>118</v>
      </c>
      <c r="C2" s="1399"/>
      <c r="D2" s="1399"/>
      <c r="E2" s="1399"/>
      <c r="F2" s="1399"/>
      <c r="G2" s="1399"/>
      <c r="H2" s="1399"/>
      <c r="I2" s="1400"/>
    </row>
    <row r="3" spans="1:14">
      <c r="A3" s="1396"/>
      <c r="B3" s="1398" t="s">
        <v>119</v>
      </c>
      <c r="C3" s="1399"/>
      <c r="D3" s="1399"/>
      <c r="E3" s="1399"/>
      <c r="F3" s="1399"/>
      <c r="G3" s="1400"/>
      <c r="H3" s="1401" t="s">
        <v>97</v>
      </c>
      <c r="I3" s="1402"/>
    </row>
    <row r="4" spans="1:14" ht="30" customHeight="1">
      <c r="A4" s="1396"/>
      <c r="B4" s="1403" t="s">
        <v>120</v>
      </c>
      <c r="C4" s="1404"/>
      <c r="D4" s="1403" t="s">
        <v>121</v>
      </c>
      <c r="E4" s="1404"/>
      <c r="F4" s="1403" t="s">
        <v>122</v>
      </c>
      <c r="G4" s="1404"/>
      <c r="H4" s="1405" t="s">
        <v>123</v>
      </c>
      <c r="I4" s="1405" t="s">
        <v>124</v>
      </c>
    </row>
    <row r="5" spans="1:14" ht="30">
      <c r="A5" s="1397"/>
      <c r="B5" s="47" t="s">
        <v>123</v>
      </c>
      <c r="C5" s="47" t="s">
        <v>124</v>
      </c>
      <c r="D5" s="47" t="s">
        <v>123</v>
      </c>
      <c r="E5" s="47" t="s">
        <v>124</v>
      </c>
      <c r="F5" s="47" t="s">
        <v>123</v>
      </c>
      <c r="G5" s="47" t="s">
        <v>125</v>
      </c>
      <c r="H5" s="1406"/>
      <c r="I5" s="1406"/>
    </row>
    <row r="6" spans="1:14">
      <c r="A6" s="48" t="s">
        <v>72</v>
      </c>
      <c r="B6" s="49">
        <v>80</v>
      </c>
      <c r="C6" s="50">
        <v>35508</v>
      </c>
      <c r="D6" s="49">
        <v>5</v>
      </c>
      <c r="E6" s="50">
        <v>1870</v>
      </c>
      <c r="F6" s="49">
        <v>1</v>
      </c>
      <c r="G6" s="49">
        <v>6</v>
      </c>
      <c r="H6" s="49">
        <v>86</v>
      </c>
      <c r="I6" s="50">
        <v>37384</v>
      </c>
      <c r="K6" s="51"/>
      <c r="L6" s="51"/>
      <c r="M6" s="52"/>
      <c r="N6" s="52"/>
    </row>
    <row r="7" spans="1:14">
      <c r="A7" s="53" t="s">
        <v>557</v>
      </c>
      <c r="B7" s="631">
        <f t="shared" ref="B7:I7" si="0">SUM(B8:B19)</f>
        <v>1</v>
      </c>
      <c r="C7" s="631">
        <f t="shared" si="0"/>
        <v>4.3600000000000003</v>
      </c>
      <c r="D7" s="631">
        <f t="shared" si="0"/>
        <v>1</v>
      </c>
      <c r="E7" s="631">
        <f t="shared" si="0"/>
        <v>3.27</v>
      </c>
      <c r="F7" s="631">
        <f t="shared" si="0"/>
        <v>71</v>
      </c>
      <c r="G7" s="631">
        <f t="shared" si="0"/>
        <v>10243.92</v>
      </c>
      <c r="H7" s="631">
        <f t="shared" si="0"/>
        <v>73</v>
      </c>
      <c r="I7" s="631">
        <f t="shared" si="0"/>
        <v>10251.549999999999</v>
      </c>
      <c r="K7" s="51"/>
      <c r="L7" s="51"/>
      <c r="M7" s="52"/>
      <c r="N7" s="52"/>
    </row>
    <row r="8" spans="1:14">
      <c r="A8" s="54" t="s">
        <v>126</v>
      </c>
      <c r="B8" s="55">
        <v>1</v>
      </c>
      <c r="C8" s="56">
        <v>4.3600000000000003</v>
      </c>
      <c r="D8" s="55">
        <v>0</v>
      </c>
      <c r="E8" s="56">
        <v>0</v>
      </c>
      <c r="F8" s="55">
        <v>4</v>
      </c>
      <c r="G8" s="56">
        <v>7.65</v>
      </c>
      <c r="H8" s="55">
        <f>SUM(B8,D8,F8)</f>
        <v>5</v>
      </c>
      <c r="I8" s="58">
        <f>SUM(C8,E8,G8)</f>
        <v>12.010000000000002</v>
      </c>
      <c r="K8" s="51"/>
      <c r="L8" s="51"/>
      <c r="M8" s="52"/>
      <c r="N8" s="52"/>
    </row>
    <row r="9" spans="1:14">
      <c r="A9" s="54" t="s">
        <v>127</v>
      </c>
      <c r="B9" s="57">
        <v>0</v>
      </c>
      <c r="C9" s="58">
        <v>0</v>
      </c>
      <c r="D9" s="57">
        <v>1</v>
      </c>
      <c r="E9" s="58">
        <v>3.27</v>
      </c>
      <c r="F9" s="57">
        <v>8</v>
      </c>
      <c r="G9" s="58">
        <v>1598.22</v>
      </c>
      <c r="H9" s="55">
        <f t="shared" ref="H9:H12" si="1">SUM(B9,D9,F9)</f>
        <v>9</v>
      </c>
      <c r="I9" s="58">
        <f t="shared" ref="I9:I12" si="2">SUM(C9,E9,G9)</f>
        <v>1601.49</v>
      </c>
      <c r="K9" s="51"/>
      <c r="L9" s="51"/>
      <c r="M9" s="52"/>
      <c r="N9" s="52"/>
    </row>
    <row r="10" spans="1:14">
      <c r="A10" s="54" t="s">
        <v>208</v>
      </c>
      <c r="B10" s="57">
        <v>0</v>
      </c>
      <c r="C10" s="58">
        <v>0</v>
      </c>
      <c r="D10" s="57">
        <v>0</v>
      </c>
      <c r="E10" s="58">
        <v>0</v>
      </c>
      <c r="F10" s="57">
        <v>8</v>
      </c>
      <c r="G10" s="58">
        <v>51.89</v>
      </c>
      <c r="H10" s="55">
        <f t="shared" si="1"/>
        <v>8</v>
      </c>
      <c r="I10" s="58">
        <f t="shared" si="2"/>
        <v>51.89</v>
      </c>
      <c r="K10" s="51"/>
      <c r="L10" s="51"/>
      <c r="M10" s="52"/>
      <c r="N10" s="52"/>
    </row>
    <row r="11" spans="1:14">
      <c r="A11" s="54" t="s">
        <v>209</v>
      </c>
      <c r="B11" s="57">
        <v>0</v>
      </c>
      <c r="C11" s="58">
        <v>0</v>
      </c>
      <c r="D11" s="57">
        <v>0</v>
      </c>
      <c r="E11" s="58">
        <v>0</v>
      </c>
      <c r="F11" s="57">
        <v>7</v>
      </c>
      <c r="G11" s="58">
        <v>15.16</v>
      </c>
      <c r="H11" s="55">
        <f t="shared" si="1"/>
        <v>7</v>
      </c>
      <c r="I11" s="58">
        <f t="shared" si="2"/>
        <v>15.16</v>
      </c>
      <c r="K11" s="51"/>
      <c r="L11" s="51"/>
      <c r="M11" s="52"/>
      <c r="N11" s="52"/>
    </row>
    <row r="12" spans="1:14">
      <c r="A12" s="54" t="s">
        <v>1177</v>
      </c>
      <c r="B12" s="57">
        <v>0</v>
      </c>
      <c r="C12" s="58">
        <v>0</v>
      </c>
      <c r="D12" s="57">
        <v>0</v>
      </c>
      <c r="E12" s="58">
        <v>0</v>
      </c>
      <c r="F12" s="299">
        <v>6</v>
      </c>
      <c r="G12" s="58">
        <v>1672.46</v>
      </c>
      <c r="H12" s="55">
        <f t="shared" si="1"/>
        <v>6</v>
      </c>
      <c r="I12" s="58">
        <f t="shared" si="2"/>
        <v>1672.46</v>
      </c>
      <c r="K12" s="51"/>
      <c r="L12" s="51"/>
      <c r="M12" s="52"/>
      <c r="N12" s="52"/>
    </row>
    <row r="13" spans="1:14">
      <c r="A13" s="54" t="s">
        <v>1187</v>
      </c>
      <c r="B13" s="57">
        <v>0</v>
      </c>
      <c r="C13" s="58">
        <v>0</v>
      </c>
      <c r="D13" s="57">
        <v>0</v>
      </c>
      <c r="E13" s="58">
        <v>0</v>
      </c>
      <c r="F13" s="299">
        <v>8</v>
      </c>
      <c r="G13" s="58">
        <v>904.91</v>
      </c>
      <c r="H13" s="55">
        <f>SUM(B13,D13,F13)</f>
        <v>8</v>
      </c>
      <c r="I13" s="58">
        <f>SUM(C13,E13,G13)</f>
        <v>904.91</v>
      </c>
      <c r="K13" s="51"/>
      <c r="L13" s="51"/>
      <c r="M13" s="52"/>
      <c r="N13" s="52"/>
    </row>
    <row r="14" spans="1:14">
      <c r="A14" s="54" t="s">
        <v>1191</v>
      </c>
      <c r="B14" s="57">
        <v>0</v>
      </c>
      <c r="C14" s="58">
        <v>0</v>
      </c>
      <c r="D14" s="57">
        <v>0</v>
      </c>
      <c r="E14" s="58">
        <v>0</v>
      </c>
      <c r="F14" s="299">
        <v>4</v>
      </c>
      <c r="G14" s="58">
        <v>7.06</v>
      </c>
      <c r="H14" s="55">
        <f t="shared" ref="H14" si="3">SUM(B14,D14,F14)</f>
        <v>4</v>
      </c>
      <c r="I14" s="58">
        <f t="shared" ref="I14" si="4">SUM(C14,E14,G14)</f>
        <v>7.06</v>
      </c>
      <c r="K14" s="51"/>
      <c r="L14" s="51"/>
      <c r="M14" s="52"/>
      <c r="N14" s="52"/>
    </row>
    <row r="15" spans="1:14">
      <c r="A15" s="300">
        <v>45231</v>
      </c>
      <c r="B15" s="57">
        <v>0</v>
      </c>
      <c r="C15" s="58">
        <v>0</v>
      </c>
      <c r="D15" s="57">
        <v>0</v>
      </c>
      <c r="E15" s="58">
        <v>0</v>
      </c>
      <c r="F15" s="299">
        <v>4</v>
      </c>
      <c r="G15" s="58">
        <v>3283.93</v>
      </c>
      <c r="H15" s="55">
        <f t="shared" ref="H15:H16" si="5">SUM(B15,D15,F15)</f>
        <v>4</v>
      </c>
      <c r="I15" s="58">
        <f t="shared" ref="I15:I16" si="6">SUM(C15,E15,G15)</f>
        <v>3283.93</v>
      </c>
      <c r="K15" s="51"/>
      <c r="L15" s="51"/>
      <c r="M15" s="52"/>
      <c r="N15" s="52"/>
    </row>
    <row r="16" spans="1:14">
      <c r="A16" s="300">
        <v>45261</v>
      </c>
      <c r="B16" s="597">
        <v>0</v>
      </c>
      <c r="C16" s="597">
        <v>0</v>
      </c>
      <c r="D16" s="597">
        <v>0</v>
      </c>
      <c r="E16" s="597">
        <v>0</v>
      </c>
      <c r="F16" s="597">
        <v>3</v>
      </c>
      <c r="G16" s="58">
        <v>3.87</v>
      </c>
      <c r="H16" s="55">
        <f t="shared" si="5"/>
        <v>3</v>
      </c>
      <c r="I16" s="58">
        <f t="shared" si="6"/>
        <v>3.87</v>
      </c>
      <c r="K16" s="51"/>
      <c r="L16" s="51"/>
      <c r="M16" s="52"/>
      <c r="N16" s="52"/>
    </row>
    <row r="17" spans="1:14">
      <c r="A17" s="300">
        <v>45292</v>
      </c>
      <c r="B17" s="597">
        <v>0</v>
      </c>
      <c r="C17" s="597">
        <v>0</v>
      </c>
      <c r="D17" s="597">
        <v>0</v>
      </c>
      <c r="E17" s="597">
        <v>0</v>
      </c>
      <c r="F17" s="597">
        <v>6</v>
      </c>
      <c r="G17" s="58">
        <v>794.02</v>
      </c>
      <c r="H17" s="55">
        <f t="shared" ref="H17" si="7">SUM(B17,D17,F17)</f>
        <v>6</v>
      </c>
      <c r="I17" s="58">
        <f t="shared" ref="I17" si="8">SUM(C17,E17,G17)</f>
        <v>794.02</v>
      </c>
      <c r="K17" s="51"/>
      <c r="L17" s="51"/>
      <c r="M17" s="52"/>
      <c r="N17" s="52"/>
    </row>
    <row r="18" spans="1:14">
      <c r="A18" s="300">
        <v>45323</v>
      </c>
      <c r="B18" s="597">
        <v>0</v>
      </c>
      <c r="C18" s="597">
        <v>0</v>
      </c>
      <c r="D18" s="597">
        <v>0</v>
      </c>
      <c r="E18" s="597">
        <v>0</v>
      </c>
      <c r="F18" s="58">
        <v>10</v>
      </c>
      <c r="G18" s="58">
        <v>1870.01</v>
      </c>
      <c r="H18" s="55">
        <f t="shared" ref="H18" si="9">SUM(B18,D18,F18)</f>
        <v>10</v>
      </c>
      <c r="I18" s="58">
        <f t="shared" ref="I18" si="10">SUM(C18,E18,G18)</f>
        <v>1870.01</v>
      </c>
      <c r="K18" s="51"/>
      <c r="L18" s="51"/>
      <c r="M18" s="52"/>
      <c r="N18" s="52"/>
    </row>
    <row r="19" spans="1:14">
      <c r="A19" s="300">
        <v>45352</v>
      </c>
      <c r="B19" s="57">
        <v>0</v>
      </c>
      <c r="C19" s="57">
        <v>0</v>
      </c>
      <c r="D19" s="57">
        <v>0</v>
      </c>
      <c r="E19" s="57">
        <v>0</v>
      </c>
      <c r="F19" s="58">
        <v>3</v>
      </c>
      <c r="G19" s="58">
        <v>34.74</v>
      </c>
      <c r="H19" s="55">
        <f t="shared" ref="H19" si="11">SUM(B19,D19,F19)</f>
        <v>3</v>
      </c>
      <c r="I19" s="58">
        <f t="shared" ref="I19" si="12">SUM(C19,E19,G19)</f>
        <v>34.74</v>
      </c>
      <c r="K19" s="51"/>
      <c r="L19" s="51"/>
      <c r="M19" s="52"/>
      <c r="N19" s="52"/>
    </row>
    <row r="20" spans="1:14">
      <c r="A20" s="1393" t="s">
        <v>130</v>
      </c>
      <c r="B20" s="1393"/>
      <c r="C20" s="1393"/>
      <c r="D20" s="1393"/>
      <c r="E20" s="1393"/>
      <c r="F20" s="1393"/>
      <c r="G20" s="1393"/>
      <c r="H20" s="59"/>
      <c r="I20" s="60"/>
      <c r="K20" s="51"/>
      <c r="L20" s="51"/>
      <c r="M20" s="52"/>
      <c r="N20" s="52"/>
    </row>
    <row r="21" spans="1:14">
      <c r="A21" s="1393" t="s">
        <v>131</v>
      </c>
      <c r="B21" s="1393"/>
      <c r="C21" s="1393"/>
      <c r="D21" s="61"/>
      <c r="E21" s="62"/>
      <c r="F21" s="59"/>
      <c r="G21" s="62"/>
      <c r="H21" s="59"/>
      <c r="I21" s="60"/>
      <c r="K21" s="51"/>
      <c r="L21" s="51"/>
      <c r="M21" s="52"/>
      <c r="N21" s="52"/>
    </row>
    <row r="22" spans="1:14">
      <c r="A22" s="63" t="s">
        <v>133</v>
      </c>
      <c r="B22" s="63"/>
      <c r="C22" s="63"/>
      <c r="D22" s="63"/>
      <c r="E22" s="63"/>
      <c r="F22" s="63"/>
      <c r="G22" s="63"/>
      <c r="H22" s="59"/>
      <c r="I22" s="60"/>
      <c r="K22" s="51"/>
      <c r="L22" s="51"/>
      <c r="M22" s="52"/>
      <c r="N22" s="52"/>
    </row>
    <row r="23" spans="1:14">
      <c r="A23" s="64"/>
      <c r="B23" s="59"/>
      <c r="C23" s="65"/>
      <c r="D23" s="59"/>
      <c r="E23" s="59"/>
      <c r="F23" s="59"/>
      <c r="G23" s="59"/>
      <c r="H23" s="59"/>
      <c r="I23" s="65"/>
      <c r="J23" s="66"/>
      <c r="K23" s="51"/>
      <c r="L23" s="51"/>
      <c r="M23" s="52"/>
      <c r="N23" s="52"/>
    </row>
    <row r="24" spans="1:14">
      <c r="A24" s="64"/>
      <c r="B24" s="59"/>
      <c r="C24" s="65"/>
      <c r="D24" s="59"/>
      <c r="E24" s="59"/>
      <c r="F24" s="59"/>
      <c r="G24" s="59"/>
      <c r="H24" s="59"/>
      <c r="I24" s="65"/>
      <c r="J24" s="66"/>
      <c r="K24" s="51"/>
      <c r="L24" s="51"/>
      <c r="M24" s="52"/>
      <c r="N24" s="52"/>
    </row>
    <row r="25" spans="1:14">
      <c r="A25" s="64"/>
      <c r="B25" s="67"/>
      <c r="C25" s="68"/>
      <c r="D25" s="67"/>
      <c r="E25" s="68"/>
      <c r="F25" s="67"/>
      <c r="G25" s="67"/>
      <c r="H25" s="67"/>
      <c r="I25" s="68"/>
      <c r="J25" s="34"/>
      <c r="K25" s="51"/>
      <c r="L25" s="51"/>
      <c r="M25" s="69"/>
      <c r="N25" s="69"/>
    </row>
    <row r="26" spans="1:14">
      <c r="A26" s="70"/>
      <c r="B26" s="71"/>
      <c r="C26" s="71"/>
      <c r="D26" s="71"/>
      <c r="E26" s="71"/>
      <c r="F26" s="71"/>
      <c r="G26" s="71"/>
      <c r="H26" s="71"/>
      <c r="I26" s="71"/>
    </row>
    <row r="27" spans="1:14">
      <c r="A27" s="70"/>
      <c r="B27" s="71"/>
      <c r="C27" s="71"/>
      <c r="D27" s="71"/>
      <c r="E27" s="71"/>
      <c r="F27" s="71"/>
      <c r="G27" s="71"/>
      <c r="H27" s="71"/>
      <c r="I27" s="71"/>
    </row>
    <row r="28" spans="1:14">
      <c r="A28" s="72"/>
      <c r="B28" s="71"/>
      <c r="C28" s="71"/>
      <c r="D28" s="71"/>
      <c r="E28" s="71"/>
      <c r="F28" s="71"/>
      <c r="G28" s="71"/>
      <c r="H28" s="71"/>
      <c r="I28" s="71"/>
    </row>
    <row r="29" spans="1:14">
      <c r="A29" s="72"/>
      <c r="B29" s="71"/>
      <c r="C29" s="71"/>
      <c r="D29" s="71"/>
      <c r="E29" s="71"/>
      <c r="F29" s="71"/>
      <c r="G29" s="71"/>
      <c r="H29" s="71"/>
      <c r="I29" s="71"/>
    </row>
    <row r="30" spans="1:14">
      <c r="H30" s="63"/>
      <c r="I30" s="63"/>
    </row>
    <row r="31" spans="1:14">
      <c r="H31" s="63"/>
      <c r="I31" s="63"/>
    </row>
    <row r="32" spans="1:14">
      <c r="H32" s="73"/>
      <c r="I32" s="73"/>
    </row>
    <row r="33" spans="2:9">
      <c r="H33" s="74"/>
      <c r="I33" s="74"/>
    </row>
    <row r="35" spans="2:9">
      <c r="B35" s="52"/>
      <c r="C35" s="52"/>
      <c r="D35" s="52"/>
      <c r="E35" s="52"/>
      <c r="F35" s="52"/>
      <c r="G35" s="52"/>
      <c r="H35" s="52"/>
      <c r="I35" s="52"/>
    </row>
  </sheetData>
  <mergeCells count="12">
    <mergeCell ref="A20:G20"/>
    <mergeCell ref="A21:C21"/>
    <mergeCell ref="A1:I1"/>
    <mergeCell ref="A2:A5"/>
    <mergeCell ref="B2:I2"/>
    <mergeCell ref="B3:G3"/>
    <mergeCell ref="H3:I3"/>
    <mergeCell ref="B4:C4"/>
    <mergeCell ref="D4:E4"/>
    <mergeCell ref="F4:G4"/>
    <mergeCell ref="H4:H5"/>
    <mergeCell ref="I4:I5"/>
  </mergeCells>
  <printOptions horizontalCentered="1"/>
  <pageMargins left="0.7" right="0.7" top="0.75" bottom="0.75" header="0.3" footer="0.3"/>
  <pageSetup paperSize="9"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heetViews>
  <sheetFormatPr defaultColWidth="9.140625" defaultRowHeight="15"/>
  <cols>
    <col min="1" max="1" width="12.42578125" style="149" bestFit="1" customWidth="1"/>
    <col min="2" max="2" width="12.42578125" style="149" customWidth="1"/>
    <col min="3" max="6" width="12.42578125" style="149" bestFit="1" customWidth="1"/>
    <col min="7" max="7" width="12.42578125" style="149" customWidth="1"/>
    <col min="8" max="10" width="12.140625" style="149" bestFit="1" customWidth="1"/>
    <col min="11" max="11" width="12.42578125" style="149" bestFit="1" customWidth="1"/>
    <col min="12" max="13" width="9.140625" style="149"/>
    <col min="14" max="14" width="10.5703125" style="149" bestFit="1" customWidth="1"/>
    <col min="15" max="15" width="10.28515625" style="149" bestFit="1" customWidth="1"/>
    <col min="16" max="16384" width="9.140625" style="149"/>
  </cols>
  <sheetData>
    <row r="1" spans="1:15" ht="17.25" customHeight="1">
      <c r="A1" s="532" t="s">
        <v>625</v>
      </c>
      <c r="B1" s="577"/>
      <c r="C1" s="577"/>
      <c r="D1" s="577"/>
      <c r="E1" s="577"/>
      <c r="F1" s="577"/>
      <c r="G1" s="577"/>
      <c r="H1" s="577"/>
      <c r="I1" s="577"/>
      <c r="J1" s="577"/>
      <c r="K1" s="577"/>
    </row>
    <row r="2" spans="1:15" s="150" customFormat="1" ht="18" customHeight="1">
      <c r="A2" s="1583" t="s">
        <v>195</v>
      </c>
      <c r="B2" s="1585" t="s">
        <v>588</v>
      </c>
      <c r="C2" s="1586"/>
      <c r="D2" s="1586"/>
      <c r="E2" s="1586"/>
      <c r="F2" s="1587"/>
      <c r="G2" s="1588" t="s">
        <v>595</v>
      </c>
      <c r="H2" s="1589"/>
      <c r="I2" s="1589"/>
      <c r="J2" s="1589"/>
      <c r="K2" s="1590"/>
    </row>
    <row r="3" spans="1:15" s="150" customFormat="1" ht="18" customHeight="1">
      <c r="A3" s="1584"/>
      <c r="B3" s="428" t="s">
        <v>620</v>
      </c>
      <c r="C3" s="707" t="s">
        <v>621</v>
      </c>
      <c r="D3" s="708" t="s">
        <v>626</v>
      </c>
      <c r="E3" s="708" t="s">
        <v>623</v>
      </c>
      <c r="F3" s="708" t="s">
        <v>624</v>
      </c>
      <c r="G3" s="708" t="s">
        <v>620</v>
      </c>
      <c r="H3" s="708" t="s">
        <v>621</v>
      </c>
      <c r="I3" s="708" t="s">
        <v>622</v>
      </c>
      <c r="J3" s="708" t="s">
        <v>623</v>
      </c>
      <c r="K3" s="708" t="s">
        <v>624</v>
      </c>
    </row>
    <row r="4" spans="1:15" s="156" customFormat="1" ht="16.5" customHeight="1">
      <c r="A4" s="643" t="s">
        <v>72</v>
      </c>
      <c r="B4" s="709">
        <v>1054241.7485113968</v>
      </c>
      <c r="C4" s="710">
        <v>6581186.625091644</v>
      </c>
      <c r="D4" s="710">
        <v>1920327.3123765818</v>
      </c>
      <c r="E4" s="710">
        <v>321396.91384221567</v>
      </c>
      <c r="F4" s="710">
        <v>238572.81099075056</v>
      </c>
      <c r="G4" s="406">
        <v>20075886.957713</v>
      </c>
      <c r="H4" s="710">
        <v>7096309.7058176082</v>
      </c>
      <c r="I4" s="710">
        <v>785977.61403650022</v>
      </c>
      <c r="J4" s="710">
        <v>12795.706366499999</v>
      </c>
      <c r="K4" s="710">
        <v>177.26901401449999</v>
      </c>
    </row>
    <row r="5" spans="1:15" s="156" customFormat="1" ht="16.5" customHeight="1">
      <c r="A5" s="373" t="s">
        <v>73</v>
      </c>
      <c r="B5" s="655">
        <f t="shared" ref="B5:K5" si="0">SUM(B6:B17)</f>
        <v>619188.15919525002</v>
      </c>
      <c r="C5" s="655">
        <f t="shared" si="0"/>
        <v>4685370.8459481057</v>
      </c>
      <c r="D5" s="655">
        <f t="shared" si="0"/>
        <v>1501948.9385291443</v>
      </c>
      <c r="E5" s="655">
        <f t="shared" si="0"/>
        <v>222220.96535619488</v>
      </c>
      <c r="F5" s="655">
        <f t="shared" si="0"/>
        <v>173012.63311431001</v>
      </c>
      <c r="G5" s="655">
        <f t="shared" si="0"/>
        <v>19093760.92444725</v>
      </c>
      <c r="H5" s="655">
        <f t="shared" si="0"/>
        <v>7358692.7990452508</v>
      </c>
      <c r="I5" s="655">
        <f t="shared" si="0"/>
        <v>1360063.1282590001</v>
      </c>
      <c r="J5" s="655">
        <f t="shared" si="0"/>
        <v>122684.10330375</v>
      </c>
      <c r="K5" s="655">
        <f t="shared" si="0"/>
        <v>7094.0754217499998</v>
      </c>
      <c r="M5" s="253"/>
      <c r="N5" s="253"/>
      <c r="O5" s="254"/>
    </row>
    <row r="6" spans="1:15" s="150" customFormat="1" ht="16.5" customHeight="1">
      <c r="A6" s="300">
        <v>45017</v>
      </c>
      <c r="B6" s="408">
        <v>55296.619461250011</v>
      </c>
      <c r="C6" s="408">
        <v>348179.20210746356</v>
      </c>
      <c r="D6" s="408">
        <v>121615.48361936602</v>
      </c>
      <c r="E6" s="408">
        <v>12759.052573195706</v>
      </c>
      <c r="F6" s="408">
        <v>11612.831908250002</v>
      </c>
      <c r="G6" s="408">
        <v>1592321.0265719986</v>
      </c>
      <c r="H6" s="409">
        <v>503091.52057824994</v>
      </c>
      <c r="I6" s="408">
        <v>86185.074666</v>
      </c>
      <c r="J6" s="408">
        <v>4368.9825930000006</v>
      </c>
      <c r="K6" s="363">
        <v>11.932354999999999</v>
      </c>
      <c r="L6" s="164"/>
      <c r="M6" s="253"/>
      <c r="N6" s="253"/>
      <c r="O6" s="254"/>
    </row>
    <row r="7" spans="1:15" s="150" customFormat="1" ht="16.5" customHeight="1">
      <c r="A7" s="300">
        <v>45047</v>
      </c>
      <c r="B7" s="408">
        <v>57057</v>
      </c>
      <c r="C7" s="408">
        <v>398725</v>
      </c>
      <c r="D7" s="408">
        <v>126809</v>
      </c>
      <c r="E7" s="408">
        <v>16879</v>
      </c>
      <c r="F7" s="408">
        <v>13002</v>
      </c>
      <c r="G7" s="408">
        <v>1960185</v>
      </c>
      <c r="H7" s="409">
        <v>500989</v>
      </c>
      <c r="I7" s="408">
        <v>105735</v>
      </c>
      <c r="J7" s="408">
        <v>4674</v>
      </c>
      <c r="K7" s="363">
        <v>24.93</v>
      </c>
      <c r="L7" s="164"/>
      <c r="M7" s="253"/>
      <c r="N7" s="253"/>
      <c r="O7" s="254"/>
    </row>
    <row r="8" spans="1:15" s="150" customFormat="1" ht="16.5" customHeight="1">
      <c r="A8" s="300">
        <v>45078</v>
      </c>
      <c r="B8" s="408">
        <v>64123.405666249964</v>
      </c>
      <c r="C8" s="408">
        <v>420984.53501403937</v>
      </c>
      <c r="D8" s="408">
        <v>113742.1227116006</v>
      </c>
      <c r="E8" s="408">
        <v>15537.4654181694</v>
      </c>
      <c r="F8" s="408">
        <v>12910.82928575</v>
      </c>
      <c r="G8" s="408">
        <v>1938978.3306249997</v>
      </c>
      <c r="H8" s="409">
        <v>597839.39778774988</v>
      </c>
      <c r="I8" s="408">
        <v>98199.374807500004</v>
      </c>
      <c r="J8" s="408">
        <v>3217.0218824999997</v>
      </c>
      <c r="K8" s="363">
        <v>42.80321575</v>
      </c>
      <c r="L8" s="164"/>
      <c r="M8" s="253"/>
      <c r="N8" s="253"/>
      <c r="O8" s="254"/>
    </row>
    <row r="9" spans="1:15" s="150" customFormat="1" ht="16.5" customHeight="1">
      <c r="A9" s="300">
        <v>45108</v>
      </c>
      <c r="B9" s="408">
        <v>57943.439457000015</v>
      </c>
      <c r="C9" s="408">
        <v>433830.13917816925</v>
      </c>
      <c r="D9" s="408">
        <v>132395.20692391394</v>
      </c>
      <c r="E9" s="408">
        <v>18176.960113010402</v>
      </c>
      <c r="F9" s="408">
        <v>18297.557859499993</v>
      </c>
      <c r="G9" s="408">
        <v>1945948.8135449998</v>
      </c>
      <c r="H9" s="409">
        <v>846449.64599225007</v>
      </c>
      <c r="I9" s="408">
        <v>102924.73545275</v>
      </c>
      <c r="J9" s="408">
        <v>2420.5227544999998</v>
      </c>
      <c r="K9" s="363">
        <v>25.150096250000001</v>
      </c>
      <c r="L9" s="164"/>
      <c r="M9" s="253"/>
      <c r="N9" s="253"/>
      <c r="O9" s="254"/>
    </row>
    <row r="10" spans="1:15" s="150" customFormat="1" ht="16.5" customHeight="1">
      <c r="A10" s="300">
        <v>45139</v>
      </c>
      <c r="B10" s="408">
        <v>53102.070231749982</v>
      </c>
      <c r="C10" s="408">
        <v>435448.72277450375</v>
      </c>
      <c r="D10" s="408">
        <v>119035.99733596139</v>
      </c>
      <c r="E10" s="408">
        <v>20735.352781082926</v>
      </c>
      <c r="F10" s="408">
        <v>21345.042845000011</v>
      </c>
      <c r="G10" s="408">
        <v>1827640.9654650004</v>
      </c>
      <c r="H10" s="409">
        <v>665239.66758200002</v>
      </c>
      <c r="I10" s="408">
        <v>104570.19102674999</v>
      </c>
      <c r="J10" s="408">
        <v>3752.8312232499998</v>
      </c>
      <c r="K10" s="363">
        <v>48.844378750000004</v>
      </c>
      <c r="L10" s="164"/>
      <c r="M10" s="253"/>
      <c r="N10" s="253"/>
      <c r="O10" s="254"/>
    </row>
    <row r="11" spans="1:15" s="150" customFormat="1">
      <c r="A11" s="300">
        <v>45170</v>
      </c>
      <c r="B11" s="408">
        <v>64616.915826000033</v>
      </c>
      <c r="C11" s="408">
        <v>434517.04521150014</v>
      </c>
      <c r="D11" s="408">
        <v>137145.36023798768</v>
      </c>
      <c r="E11" s="408">
        <v>19074.067337366818</v>
      </c>
      <c r="F11" s="408">
        <v>17725.482837750016</v>
      </c>
      <c r="G11" s="408">
        <v>1843774.9738202507</v>
      </c>
      <c r="H11" s="409">
        <v>630309.82183150004</v>
      </c>
      <c r="I11" s="408">
        <v>97442.671916749998</v>
      </c>
      <c r="J11" s="408">
        <v>3405.2336852500002</v>
      </c>
      <c r="K11" s="363">
        <v>116.06683700000002</v>
      </c>
      <c r="L11" s="164"/>
      <c r="M11" s="253"/>
      <c r="N11" s="253"/>
      <c r="O11" s="254"/>
    </row>
    <row r="12" spans="1:15" s="150" customFormat="1">
      <c r="A12" s="300">
        <v>45200</v>
      </c>
      <c r="B12" s="408">
        <v>34975.617769499986</v>
      </c>
      <c r="C12" s="408">
        <v>364386.5724803622</v>
      </c>
      <c r="D12" s="408">
        <v>149529.6702027127</v>
      </c>
      <c r="E12" s="408">
        <v>15820.032274653149</v>
      </c>
      <c r="F12" s="408">
        <v>8277.6895815600001</v>
      </c>
      <c r="G12" s="408">
        <v>1019432.2985902496</v>
      </c>
      <c r="H12" s="409">
        <v>562124.56643549993</v>
      </c>
      <c r="I12" s="408">
        <v>106049.22088175001</v>
      </c>
      <c r="J12" s="408">
        <v>9465.5197645000007</v>
      </c>
      <c r="K12" s="363">
        <v>6.8923237499999992</v>
      </c>
      <c r="L12" s="164"/>
      <c r="M12" s="253"/>
      <c r="N12" s="253"/>
      <c r="O12" s="254"/>
    </row>
    <row r="13" spans="1:15" s="150" customFormat="1">
      <c r="A13" s="300">
        <v>45231</v>
      </c>
      <c r="B13" s="408">
        <v>42949.257552749994</v>
      </c>
      <c r="C13" s="408">
        <v>367481.81947870663</v>
      </c>
      <c r="D13" s="408">
        <v>137576.29958822834</v>
      </c>
      <c r="E13" s="408">
        <v>16576.746323917658</v>
      </c>
      <c r="F13" s="408">
        <v>8986.6383264999949</v>
      </c>
      <c r="G13" s="408">
        <v>1260117.8552735001</v>
      </c>
      <c r="H13" s="409">
        <v>455002.67382249993</v>
      </c>
      <c r="I13" s="408">
        <v>109684.9719115</v>
      </c>
      <c r="J13" s="408">
        <v>14480.940780000003</v>
      </c>
      <c r="K13" s="363">
        <v>33.428719750000006</v>
      </c>
    </row>
    <row r="14" spans="1:15" s="150" customFormat="1">
      <c r="A14" s="300">
        <v>45261</v>
      </c>
      <c r="B14" s="408">
        <v>65460.593448999978</v>
      </c>
      <c r="C14" s="408">
        <v>375771.49682433723</v>
      </c>
      <c r="D14" s="408">
        <v>135280.80482202026</v>
      </c>
      <c r="E14" s="408">
        <v>20100.804798951511</v>
      </c>
      <c r="F14" s="408">
        <v>14319.679628250004</v>
      </c>
      <c r="G14" s="408">
        <v>1446970.9463192504</v>
      </c>
      <c r="H14" s="409">
        <v>593795.39866599999</v>
      </c>
      <c r="I14" s="408">
        <v>127457.92163874999</v>
      </c>
      <c r="J14" s="408">
        <v>17369.532648250002</v>
      </c>
      <c r="K14" s="363">
        <v>491.72933950000004</v>
      </c>
    </row>
    <row r="15" spans="1:15" s="150" customFormat="1">
      <c r="A15" s="300">
        <v>45292</v>
      </c>
      <c r="B15" s="408">
        <v>42422.180023750007</v>
      </c>
      <c r="C15" s="408">
        <v>423077.94691585097</v>
      </c>
      <c r="D15" s="408">
        <v>107562.8179043686</v>
      </c>
      <c r="E15" s="408">
        <v>18339.341100587997</v>
      </c>
      <c r="F15" s="408">
        <v>21404.135447999986</v>
      </c>
      <c r="G15" s="408">
        <v>1773122.4437947497</v>
      </c>
      <c r="H15" s="409">
        <v>621621.44773725001</v>
      </c>
      <c r="I15" s="408">
        <v>131401.79547374998</v>
      </c>
      <c r="J15" s="408">
        <v>16565.231494750002</v>
      </c>
      <c r="K15" s="363">
        <v>440.15927925000005</v>
      </c>
    </row>
    <row r="16" spans="1:15" s="150" customFormat="1">
      <c r="A16" s="300">
        <v>45323</v>
      </c>
      <c r="B16" s="1157">
        <v>31792.815103250006</v>
      </c>
      <c r="C16" s="1157">
        <v>310552.05673679395</v>
      </c>
      <c r="D16" s="1157">
        <v>93874.124178377475</v>
      </c>
      <c r="E16" s="1157">
        <v>17467.776284692773</v>
      </c>
      <c r="F16" s="1157">
        <v>10317.955871250006</v>
      </c>
      <c r="G16" s="1157">
        <v>1219951.3394604994</v>
      </c>
      <c r="H16" s="1158">
        <v>604582.50367074995</v>
      </c>
      <c r="I16" s="1157">
        <v>140210.85006150001</v>
      </c>
      <c r="J16" s="1157">
        <v>25989.376547249998</v>
      </c>
      <c r="K16" s="1156">
        <v>2676.5080897499993</v>
      </c>
    </row>
    <row r="17" spans="1:15" s="150" customFormat="1">
      <c r="A17" s="300">
        <v>45352</v>
      </c>
      <c r="B17" s="1186">
        <v>49448.244654750015</v>
      </c>
      <c r="C17" s="1186">
        <v>372416.30922637903</v>
      </c>
      <c r="D17" s="1186">
        <v>127382.05100460729</v>
      </c>
      <c r="E17" s="1186">
        <v>30754.366350566528</v>
      </c>
      <c r="F17" s="1186">
        <v>14812.789522499994</v>
      </c>
      <c r="G17" s="1186">
        <v>1265316.9309817499</v>
      </c>
      <c r="H17" s="1162">
        <v>777647.15494149993</v>
      </c>
      <c r="I17" s="1162">
        <v>150201.32042199999</v>
      </c>
      <c r="J17" s="1262">
        <v>16974.909930500002</v>
      </c>
      <c r="K17" s="1262">
        <v>3175.6307870000001</v>
      </c>
    </row>
    <row r="18" spans="1:15" s="150" customFormat="1">
      <c r="L18" s="164"/>
      <c r="M18" s="253"/>
      <c r="N18" s="253"/>
      <c r="O18" s="254"/>
    </row>
    <row r="19" spans="1:15" s="150" customFormat="1" ht="15" customHeight="1">
      <c r="A19" s="1591" t="s">
        <v>627</v>
      </c>
      <c r="B19" s="1591"/>
      <c r="C19" s="1591"/>
      <c r="D19" s="1591"/>
      <c r="E19" s="1591"/>
      <c r="F19" s="1591"/>
      <c r="G19" s="1591"/>
      <c r="H19" s="1591"/>
      <c r="I19" s="1591"/>
      <c r="J19" s="1591"/>
      <c r="K19" s="1591"/>
      <c r="L19" s="164"/>
    </row>
    <row r="20" spans="1:15" s="150" customFormat="1">
      <c r="A20" s="1159" t="s">
        <v>339</v>
      </c>
      <c r="B20" s="1159"/>
      <c r="C20" s="1159"/>
      <c r="D20" s="1159"/>
      <c r="E20" s="1159"/>
      <c r="F20" s="1159"/>
      <c r="G20" s="1159"/>
      <c r="H20" s="1159"/>
      <c r="I20" s="1159"/>
      <c r="J20" s="1159"/>
      <c r="K20" s="1159"/>
    </row>
    <row r="21" spans="1:15" s="150" customFormat="1">
      <c r="B21" s="254"/>
      <c r="C21" s="254"/>
      <c r="D21" s="254"/>
      <c r="E21" s="254"/>
      <c r="F21" s="254"/>
      <c r="G21" s="254"/>
      <c r="H21" s="254"/>
      <c r="J21" s="254"/>
      <c r="K21" s="254"/>
    </row>
    <row r="22" spans="1:15">
      <c r="F22" s="175"/>
      <c r="K22" s="175"/>
    </row>
    <row r="23" spans="1:15">
      <c r="F23" s="175"/>
      <c r="K23" s="175"/>
    </row>
    <row r="24" spans="1:15">
      <c r="F24" s="175"/>
      <c r="K24" s="175"/>
    </row>
    <row r="25" spans="1:15">
      <c r="F25" s="175"/>
      <c r="K25" s="175"/>
    </row>
    <row r="26" spans="1:15">
      <c r="E26" s="175"/>
      <c r="F26" s="175"/>
      <c r="K26" s="175"/>
    </row>
    <row r="27" spans="1:15">
      <c r="F27" s="175"/>
    </row>
  </sheetData>
  <mergeCells count="4">
    <mergeCell ref="A2:A3"/>
    <mergeCell ref="B2:F2"/>
    <mergeCell ref="G2:K2"/>
    <mergeCell ref="A19:K19"/>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heetViews>
  <sheetFormatPr defaultColWidth="9.140625" defaultRowHeight="15"/>
  <cols>
    <col min="1" max="1" width="12.140625" style="149" bestFit="1" customWidth="1"/>
    <col min="2" max="2" width="12.140625" style="149" customWidth="1"/>
    <col min="3" max="6" width="12.140625" style="149" bestFit="1" customWidth="1"/>
    <col min="7" max="7" width="12.140625" style="149" customWidth="1"/>
    <col min="8" max="11" width="12.140625" style="149" bestFit="1" customWidth="1"/>
    <col min="12" max="12" width="4.5703125" style="149" bestFit="1" customWidth="1"/>
    <col min="13" max="16384" width="9.140625" style="149"/>
  </cols>
  <sheetData>
    <row r="1" spans="1:11" ht="18" customHeight="1">
      <c r="A1" s="532" t="s">
        <v>628</v>
      </c>
      <c r="B1" s="532"/>
      <c r="C1" s="532"/>
      <c r="D1" s="532"/>
      <c r="E1" s="532"/>
      <c r="F1" s="532"/>
      <c r="G1" s="532"/>
      <c r="H1" s="532"/>
      <c r="I1" s="532"/>
      <c r="J1" s="532"/>
      <c r="K1" s="532"/>
    </row>
    <row r="2" spans="1:11" s="150" customFormat="1" ht="18" customHeight="1">
      <c r="A2" s="1583" t="s">
        <v>195</v>
      </c>
      <c r="B2" s="1585" t="s">
        <v>588</v>
      </c>
      <c r="C2" s="1586"/>
      <c r="D2" s="1586"/>
      <c r="E2" s="1586"/>
      <c r="F2" s="1587"/>
      <c r="G2" s="1588" t="s">
        <v>595</v>
      </c>
      <c r="H2" s="1589"/>
      <c r="I2" s="1589"/>
      <c r="J2" s="1589"/>
      <c r="K2" s="1590"/>
    </row>
    <row r="3" spans="1:11" s="150" customFormat="1" ht="18" customHeight="1">
      <c r="A3" s="1584"/>
      <c r="B3" s="428" t="s">
        <v>620</v>
      </c>
      <c r="C3" s="707" t="s">
        <v>621</v>
      </c>
      <c r="D3" s="708" t="s">
        <v>626</v>
      </c>
      <c r="E3" s="708" t="s">
        <v>623</v>
      </c>
      <c r="F3" s="708" t="s">
        <v>624</v>
      </c>
      <c r="G3" s="708" t="s">
        <v>620</v>
      </c>
      <c r="H3" s="708" t="s">
        <v>621</v>
      </c>
      <c r="I3" s="708" t="s">
        <v>622</v>
      </c>
      <c r="J3" s="708" t="s">
        <v>623</v>
      </c>
      <c r="K3" s="708" t="s">
        <v>624</v>
      </c>
    </row>
    <row r="4" spans="1:11" s="156" customFormat="1" ht="17.25" customHeight="1">
      <c r="A4" s="643" t="s">
        <v>72</v>
      </c>
      <c r="B4" s="709">
        <v>1.5841000000000001E-2</v>
      </c>
      <c r="C4" s="710">
        <v>197894.17259999999</v>
      </c>
      <c r="D4" s="710">
        <v>26143.679199999999</v>
      </c>
      <c r="E4" s="710">
        <v>7066.822099</v>
      </c>
      <c r="F4" s="710">
        <v>329.94289579999997</v>
      </c>
      <c r="G4" s="406">
        <v>0</v>
      </c>
      <c r="H4" s="710">
        <v>0</v>
      </c>
      <c r="I4" s="710">
        <v>0</v>
      </c>
      <c r="J4" s="710">
        <v>0</v>
      </c>
      <c r="K4" s="710">
        <v>0</v>
      </c>
    </row>
    <row r="5" spans="1:11" s="156" customFormat="1" ht="17.25" customHeight="1">
      <c r="A5" s="373" t="s">
        <v>557</v>
      </c>
      <c r="B5" s="655">
        <f t="shared" ref="B5:K5" si="0">SUM(B6:B17)</f>
        <v>14.802290500000003</v>
      </c>
      <c r="C5" s="655">
        <f t="shared" si="0"/>
        <v>145944.96059725003</v>
      </c>
      <c r="D5" s="655">
        <f t="shared" si="0"/>
        <v>72897.092392749997</v>
      </c>
      <c r="E5" s="655">
        <f t="shared" si="0"/>
        <v>28876.607645249998</v>
      </c>
      <c r="F5" s="655">
        <f t="shared" si="0"/>
        <v>4.5848877499999992</v>
      </c>
      <c r="G5" s="655">
        <f t="shared" si="0"/>
        <v>0</v>
      </c>
      <c r="H5" s="655">
        <f t="shared" si="0"/>
        <v>0</v>
      </c>
      <c r="I5" s="655">
        <f t="shared" si="0"/>
        <v>0</v>
      </c>
      <c r="J5" s="655">
        <f t="shared" si="0"/>
        <v>0</v>
      </c>
      <c r="K5" s="655">
        <f t="shared" si="0"/>
        <v>0</v>
      </c>
    </row>
    <row r="6" spans="1:11" s="150" customFormat="1" ht="17.25" customHeight="1">
      <c r="A6" s="300">
        <v>45017</v>
      </c>
      <c r="B6" s="408">
        <v>0</v>
      </c>
      <c r="C6" s="408">
        <v>19672.250184750021</v>
      </c>
      <c r="D6" s="408">
        <v>2300.0939997500004</v>
      </c>
      <c r="E6" s="408">
        <v>11.74653425</v>
      </c>
      <c r="F6" s="408">
        <v>6.5837499999999993E-2</v>
      </c>
      <c r="G6" s="408">
        <v>0</v>
      </c>
      <c r="H6" s="409">
        <v>0</v>
      </c>
      <c r="I6" s="408">
        <v>0</v>
      </c>
      <c r="J6" s="408">
        <v>0</v>
      </c>
      <c r="K6" s="363">
        <v>0</v>
      </c>
    </row>
    <row r="7" spans="1:11" s="150" customFormat="1" ht="17.25" customHeight="1">
      <c r="A7" s="300">
        <v>45047</v>
      </c>
      <c r="B7" s="408">
        <v>0</v>
      </c>
      <c r="C7" s="408">
        <v>13710.048588250005</v>
      </c>
      <c r="D7" s="408">
        <v>665.11719525000001</v>
      </c>
      <c r="E7" s="408">
        <v>20.097688500000004</v>
      </c>
      <c r="F7" s="408">
        <v>4.4363640000000002</v>
      </c>
      <c r="G7" s="408">
        <v>0</v>
      </c>
      <c r="H7" s="409">
        <v>0</v>
      </c>
      <c r="I7" s="408">
        <v>0</v>
      </c>
      <c r="J7" s="408">
        <v>0</v>
      </c>
      <c r="K7" s="363">
        <v>0</v>
      </c>
    </row>
    <row r="8" spans="1:11" s="150" customFormat="1" ht="17.25" customHeight="1">
      <c r="A8" s="300">
        <v>45078</v>
      </c>
      <c r="B8" s="408">
        <v>0</v>
      </c>
      <c r="C8" s="408">
        <v>12907.750240500009</v>
      </c>
      <c r="D8" s="408">
        <v>880.64205674999971</v>
      </c>
      <c r="E8" s="408">
        <v>7.1449115000000027</v>
      </c>
      <c r="F8" s="408">
        <v>0</v>
      </c>
      <c r="G8" s="408">
        <v>0</v>
      </c>
      <c r="H8" s="409">
        <v>0</v>
      </c>
      <c r="I8" s="408">
        <v>0</v>
      </c>
      <c r="J8" s="408">
        <v>0</v>
      </c>
      <c r="K8" s="363">
        <v>0</v>
      </c>
    </row>
    <row r="9" spans="1:11" s="150" customFormat="1" ht="17.25" customHeight="1">
      <c r="A9" s="300">
        <v>45108</v>
      </c>
      <c r="B9" s="408">
        <v>0</v>
      </c>
      <c r="C9" s="408">
        <v>10848.568951500003</v>
      </c>
      <c r="D9" s="408">
        <v>1889.4538400000004</v>
      </c>
      <c r="E9" s="408">
        <v>1.9261457499999999</v>
      </c>
      <c r="F9" s="408">
        <v>4.9345E-2</v>
      </c>
      <c r="G9" s="408">
        <v>0</v>
      </c>
      <c r="H9" s="409">
        <v>0</v>
      </c>
      <c r="I9" s="408">
        <v>0</v>
      </c>
      <c r="J9" s="408">
        <v>0</v>
      </c>
      <c r="K9" s="363">
        <v>0</v>
      </c>
    </row>
    <row r="10" spans="1:11" s="150" customFormat="1" ht="17.25" customHeight="1">
      <c r="A10" s="300">
        <v>45139</v>
      </c>
      <c r="B10" s="408">
        <v>0</v>
      </c>
      <c r="C10" s="408">
        <v>12051.552617000005</v>
      </c>
      <c r="D10" s="408">
        <v>841.34940199999983</v>
      </c>
      <c r="E10" s="408">
        <v>3.3116E-2</v>
      </c>
      <c r="F10" s="408">
        <v>0</v>
      </c>
      <c r="G10" s="408">
        <v>0</v>
      </c>
      <c r="H10" s="409">
        <v>0</v>
      </c>
      <c r="I10" s="408">
        <v>0</v>
      </c>
      <c r="J10" s="408">
        <v>0</v>
      </c>
      <c r="K10" s="363">
        <v>0</v>
      </c>
    </row>
    <row r="11" spans="1:11" s="150" customFormat="1">
      <c r="A11" s="300">
        <v>45170</v>
      </c>
      <c r="B11" s="408">
        <v>0</v>
      </c>
      <c r="C11" s="408">
        <v>8147.7553667499978</v>
      </c>
      <c r="D11" s="408">
        <v>664.12779400000011</v>
      </c>
      <c r="E11" s="408">
        <v>3.1213565000000001</v>
      </c>
      <c r="F11" s="408">
        <v>0</v>
      </c>
      <c r="G11" s="408">
        <v>0</v>
      </c>
      <c r="H11" s="409">
        <v>0</v>
      </c>
      <c r="I11" s="408">
        <v>0</v>
      </c>
      <c r="J11" s="408">
        <v>0</v>
      </c>
      <c r="K11" s="363">
        <v>0</v>
      </c>
    </row>
    <row r="12" spans="1:11" s="150" customFormat="1" ht="13.5" customHeight="1">
      <c r="A12" s="300">
        <v>45200</v>
      </c>
      <c r="B12" s="408">
        <v>0</v>
      </c>
      <c r="C12" s="408">
        <v>9991.1604534999951</v>
      </c>
      <c r="D12" s="408">
        <v>7357.9566207499975</v>
      </c>
      <c r="E12" s="408">
        <v>4243.2293092500004</v>
      </c>
      <c r="F12" s="408">
        <v>0</v>
      </c>
      <c r="G12" s="408">
        <v>0</v>
      </c>
      <c r="H12" s="409">
        <v>0</v>
      </c>
      <c r="I12" s="408">
        <v>0</v>
      </c>
      <c r="J12" s="408">
        <v>0</v>
      </c>
      <c r="K12" s="363">
        <v>0</v>
      </c>
    </row>
    <row r="13" spans="1:11" s="150" customFormat="1">
      <c r="A13" s="300">
        <v>45231</v>
      </c>
      <c r="B13" s="301">
        <v>0</v>
      </c>
      <c r="C13" s="301">
        <v>7362.7478232499989</v>
      </c>
      <c r="D13" s="301">
        <v>7816.1312164999954</v>
      </c>
      <c r="E13" s="301">
        <v>3699.6381405000006</v>
      </c>
      <c r="F13" s="302">
        <v>0</v>
      </c>
      <c r="G13" s="302">
        <v>0</v>
      </c>
      <c r="H13" s="303">
        <v>0</v>
      </c>
      <c r="I13" s="303">
        <v>0</v>
      </c>
      <c r="J13" s="553">
        <v>0</v>
      </c>
      <c r="K13" s="553">
        <v>0</v>
      </c>
    </row>
    <row r="14" spans="1:11" s="150" customFormat="1">
      <c r="A14" s="300">
        <v>45261</v>
      </c>
      <c r="B14" s="301">
        <v>0</v>
      </c>
      <c r="C14" s="301">
        <v>8129.7640517499949</v>
      </c>
      <c r="D14" s="301">
        <v>12874.531298750007</v>
      </c>
      <c r="E14" s="301">
        <v>4582.6466112500002</v>
      </c>
      <c r="F14" s="302">
        <v>0</v>
      </c>
      <c r="G14" s="302">
        <v>0</v>
      </c>
      <c r="H14" s="303">
        <v>0</v>
      </c>
      <c r="I14" s="303">
        <v>0</v>
      </c>
      <c r="J14" s="553">
        <v>0</v>
      </c>
      <c r="K14" s="553">
        <v>0</v>
      </c>
    </row>
    <row r="15" spans="1:11" s="150" customFormat="1">
      <c r="A15" s="300">
        <v>45292</v>
      </c>
      <c r="B15" s="301">
        <v>0</v>
      </c>
      <c r="C15" s="301">
        <v>8400.6437135000015</v>
      </c>
      <c r="D15" s="301">
        <v>14132.244354999997</v>
      </c>
      <c r="E15" s="301">
        <v>3596.2642249999999</v>
      </c>
      <c r="F15" s="302">
        <v>0</v>
      </c>
      <c r="G15" s="302">
        <v>0</v>
      </c>
      <c r="H15" s="303">
        <v>0</v>
      </c>
      <c r="I15" s="303">
        <v>0</v>
      </c>
      <c r="J15" s="553">
        <v>0</v>
      </c>
      <c r="K15" s="553">
        <v>0</v>
      </c>
    </row>
    <row r="16" spans="1:11" s="150" customFormat="1">
      <c r="A16" s="300">
        <v>45323</v>
      </c>
      <c r="B16" s="1160">
        <v>0</v>
      </c>
      <c r="C16" s="1160">
        <v>15685.00942649999</v>
      </c>
      <c r="D16" s="1160">
        <v>15012.661362250004</v>
      </c>
      <c r="E16" s="1160">
        <v>5379.7960865000005</v>
      </c>
      <c r="F16" s="1163">
        <v>1.6639000000000001E-2</v>
      </c>
      <c r="G16" s="1161">
        <v>0</v>
      </c>
      <c r="H16" s="1162">
        <v>0</v>
      </c>
      <c r="I16" s="1162">
        <v>0</v>
      </c>
      <c r="J16" s="1164">
        <v>0</v>
      </c>
      <c r="K16" s="1164">
        <v>0</v>
      </c>
    </row>
    <row r="17" spans="1:11" s="150" customFormat="1">
      <c r="A17" s="300">
        <v>45352</v>
      </c>
      <c r="B17" s="1186">
        <v>14.802290500000003</v>
      </c>
      <c r="C17" s="1186">
        <v>19037.709179999994</v>
      </c>
      <c r="D17" s="1186">
        <v>8462.7832517499992</v>
      </c>
      <c r="E17" s="1186">
        <v>7330.9635202500012</v>
      </c>
      <c r="F17" s="1264">
        <v>1.6702250000000002E-2</v>
      </c>
      <c r="G17" s="1170">
        <v>0</v>
      </c>
      <c r="H17" s="1162">
        <v>0</v>
      </c>
      <c r="I17" s="1162">
        <v>0</v>
      </c>
      <c r="J17" s="1164">
        <v>0</v>
      </c>
      <c r="K17" s="1164">
        <v>0</v>
      </c>
    </row>
    <row r="18" spans="1:11" s="150" customFormat="1">
      <c r="A18" s="219"/>
      <c r="B18" s="256"/>
      <c r="C18" s="257"/>
      <c r="D18" s="257"/>
      <c r="E18" s="256"/>
      <c r="F18" s="256"/>
      <c r="G18" s="256"/>
      <c r="H18" s="258"/>
      <c r="I18" s="258"/>
      <c r="J18" s="258"/>
      <c r="K18" s="256"/>
    </row>
    <row r="19" spans="1:11" s="150" customFormat="1" ht="15" customHeight="1">
      <c r="A19" s="1489" t="s">
        <v>1291</v>
      </c>
      <c r="B19" s="1489"/>
      <c r="C19" s="1489"/>
      <c r="D19" s="1489"/>
      <c r="E19" s="1489"/>
      <c r="F19" s="1489"/>
      <c r="G19" s="1489"/>
      <c r="H19" s="1489"/>
      <c r="I19" s="1489"/>
      <c r="J19" s="1489"/>
      <c r="K19" s="1489"/>
    </row>
    <row r="20" spans="1:11" s="150" customFormat="1" ht="15" customHeight="1">
      <c r="A20" s="1489" t="s">
        <v>305</v>
      </c>
      <c r="B20" s="1489"/>
      <c r="C20" s="1489"/>
      <c r="D20" s="1489"/>
      <c r="E20" s="1489"/>
      <c r="F20" s="1489"/>
      <c r="G20" s="1489"/>
      <c r="H20" s="1489"/>
      <c r="I20" s="1489"/>
      <c r="J20" s="1489"/>
      <c r="K20" s="1489"/>
    </row>
    <row r="21" spans="1:11" s="150" customFormat="1">
      <c r="B21" s="254"/>
      <c r="C21" s="254"/>
      <c r="D21" s="254"/>
      <c r="E21" s="254"/>
      <c r="F21" s="254"/>
    </row>
    <row r="22" spans="1:11">
      <c r="B22" s="175"/>
      <c r="C22" s="175"/>
      <c r="D22" s="175"/>
      <c r="E22" s="175"/>
      <c r="F22" s="175"/>
      <c r="G22" s="175"/>
      <c r="H22" s="175"/>
      <c r="I22" s="175"/>
      <c r="J22" s="175"/>
      <c r="K22" s="175"/>
    </row>
  </sheetData>
  <mergeCells count="5">
    <mergeCell ref="A20:K20"/>
    <mergeCell ref="A2:A3"/>
    <mergeCell ref="B2:F2"/>
    <mergeCell ref="G2:K2"/>
    <mergeCell ref="A19:K19"/>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zoomScaleNormal="100" workbookViewId="0"/>
  </sheetViews>
  <sheetFormatPr defaultColWidth="9.140625" defaultRowHeight="15"/>
  <cols>
    <col min="1" max="1" width="12.140625" style="149" bestFit="1" customWidth="1"/>
    <col min="2" max="2" width="13.42578125" style="149" customWidth="1"/>
    <col min="3" max="14" width="13.7109375" style="149" customWidth="1"/>
    <col min="15" max="15" width="6.140625" style="149" bestFit="1" customWidth="1"/>
    <col min="16" max="16384" width="9.140625" style="149"/>
  </cols>
  <sheetData>
    <row r="1" spans="1:14">
      <c r="A1" s="532" t="s">
        <v>48</v>
      </c>
      <c r="B1" s="532"/>
      <c r="C1" s="532"/>
      <c r="D1" s="532"/>
      <c r="E1" s="532"/>
      <c r="F1" s="532"/>
      <c r="G1" s="532"/>
      <c r="H1" s="532"/>
      <c r="I1" s="532"/>
      <c r="J1" s="532"/>
      <c r="K1" s="532"/>
      <c r="L1" s="532"/>
      <c r="M1" s="532"/>
      <c r="N1" s="532"/>
    </row>
    <row r="2" spans="1:14" s="150" customFormat="1">
      <c r="A2" s="1555" t="s">
        <v>147</v>
      </c>
      <c r="B2" s="1555" t="s">
        <v>272</v>
      </c>
      <c r="C2" s="1557" t="s">
        <v>74</v>
      </c>
      <c r="D2" s="1519"/>
      <c r="E2" s="1519"/>
      <c r="F2" s="1520"/>
      <c r="G2" s="1557" t="s">
        <v>75</v>
      </c>
      <c r="H2" s="1519"/>
      <c r="I2" s="1519"/>
      <c r="J2" s="1520"/>
      <c r="K2" s="1557" t="s">
        <v>76</v>
      </c>
      <c r="L2" s="1519"/>
      <c r="M2" s="1519"/>
      <c r="N2" s="1520"/>
    </row>
    <row r="3" spans="1:14" s="150" customFormat="1">
      <c r="A3" s="1556"/>
      <c r="B3" s="1556"/>
      <c r="C3" s="1557" t="s">
        <v>629</v>
      </c>
      <c r="D3" s="1520"/>
      <c r="E3" s="1558" t="s">
        <v>630</v>
      </c>
      <c r="F3" s="1561"/>
      <c r="G3" s="1557" t="s">
        <v>629</v>
      </c>
      <c r="H3" s="1520"/>
      <c r="I3" s="1558" t="s">
        <v>630</v>
      </c>
      <c r="J3" s="1561"/>
      <c r="K3" s="1557" t="s">
        <v>631</v>
      </c>
      <c r="L3" s="1520"/>
      <c r="M3" s="1557" t="s">
        <v>632</v>
      </c>
      <c r="N3" s="1520"/>
    </row>
    <row r="4" spans="1:14" s="150" customFormat="1" ht="30">
      <c r="A4" s="1483"/>
      <c r="B4" s="1483"/>
      <c r="C4" s="645" t="s">
        <v>553</v>
      </c>
      <c r="D4" s="683" t="s">
        <v>633</v>
      </c>
      <c r="E4" s="645" t="s">
        <v>553</v>
      </c>
      <c r="F4" s="683" t="s">
        <v>593</v>
      </c>
      <c r="G4" s="645" t="s">
        <v>553</v>
      </c>
      <c r="H4" s="683" t="s">
        <v>633</v>
      </c>
      <c r="I4" s="645" t="s">
        <v>553</v>
      </c>
      <c r="J4" s="683" t="s">
        <v>593</v>
      </c>
      <c r="K4" s="645" t="s">
        <v>553</v>
      </c>
      <c r="L4" s="683" t="s">
        <v>633</v>
      </c>
      <c r="M4" s="645" t="s">
        <v>553</v>
      </c>
      <c r="N4" s="683" t="s">
        <v>593</v>
      </c>
    </row>
    <row r="5" spans="1:14" s="156" customFormat="1">
      <c r="A5" s="643" t="s">
        <v>72</v>
      </c>
      <c r="B5" s="709">
        <v>245</v>
      </c>
      <c r="C5" s="710">
        <v>1261615</v>
      </c>
      <c r="D5" s="710">
        <v>23552.133400000002</v>
      </c>
      <c r="E5" s="710">
        <v>7500</v>
      </c>
      <c r="F5" s="710">
        <v>0</v>
      </c>
      <c r="G5" s="406">
        <v>1370182</v>
      </c>
      <c r="H5" s="710">
        <v>26295.760000000002</v>
      </c>
      <c r="I5" s="710">
        <v>54294</v>
      </c>
      <c r="J5" s="710">
        <v>1075.7858000000001</v>
      </c>
      <c r="K5" s="363" t="s">
        <v>263</v>
      </c>
      <c r="L5" s="363" t="s">
        <v>263</v>
      </c>
      <c r="M5" s="407" t="s">
        <v>263</v>
      </c>
      <c r="N5" s="407" t="s">
        <v>263</v>
      </c>
    </row>
    <row r="6" spans="1:14" s="156" customFormat="1">
      <c r="A6" s="373" t="s">
        <v>73</v>
      </c>
      <c r="B6" s="655">
        <f>SUM(B7:B18)</f>
        <v>240</v>
      </c>
      <c r="C6" s="655">
        <f t="shared" ref="C6:D6" si="0">SUM(C7:C18)</f>
        <v>1443270</v>
      </c>
      <c r="D6" s="655">
        <f t="shared" si="0"/>
        <v>28700.029499999997</v>
      </c>
      <c r="E6" s="655">
        <f>INDEX(E7:E18,COUNT(E7:E18))</f>
        <v>1000</v>
      </c>
      <c r="F6" s="655">
        <f>INDEX(F7:F18,COUNT(F7:F18))</f>
        <v>20.143139999999999</v>
      </c>
      <c r="G6" s="655">
        <f t="shared" ref="G6:H6" si="1">SUM(G7:G18)</f>
        <v>1471765</v>
      </c>
      <c r="H6" s="655">
        <f t="shared" si="1"/>
        <v>29570.77</v>
      </c>
      <c r="I6" s="655">
        <f>INDEX(I7:I18,COUNT(I7:I18))</f>
        <v>36097</v>
      </c>
      <c r="J6" s="655">
        <f>INDEX(J7:J18,COUNT(J7:J18))</f>
        <v>720.77629999999999</v>
      </c>
      <c r="K6" s="363" t="s">
        <v>263</v>
      </c>
      <c r="L6" s="363" t="s">
        <v>263</v>
      </c>
      <c r="M6" s="407" t="s">
        <v>263</v>
      </c>
      <c r="N6" s="407" t="s">
        <v>263</v>
      </c>
    </row>
    <row r="7" spans="1:14" s="150" customFormat="1">
      <c r="A7" s="300">
        <v>45017</v>
      </c>
      <c r="B7" s="408">
        <v>17</v>
      </c>
      <c r="C7" s="408">
        <v>0</v>
      </c>
      <c r="D7" s="408">
        <v>0</v>
      </c>
      <c r="E7" s="408">
        <v>7500</v>
      </c>
      <c r="F7" s="408">
        <v>0</v>
      </c>
      <c r="G7" s="408">
        <v>136423</v>
      </c>
      <c r="H7" s="408">
        <v>2742.14</v>
      </c>
      <c r="I7" s="408">
        <v>52650</v>
      </c>
      <c r="J7" s="408">
        <v>1057.4241999999999</v>
      </c>
      <c r="K7" s="363" t="s">
        <v>263</v>
      </c>
      <c r="L7" s="363" t="s">
        <v>263</v>
      </c>
      <c r="M7" s="363" t="s">
        <v>263</v>
      </c>
      <c r="N7" s="363" t="s">
        <v>263</v>
      </c>
    </row>
    <row r="8" spans="1:14" s="150" customFormat="1">
      <c r="A8" s="300">
        <v>45047</v>
      </c>
      <c r="B8" s="408">
        <v>21</v>
      </c>
      <c r="C8" s="408">
        <v>0</v>
      </c>
      <c r="D8" s="408">
        <v>0</v>
      </c>
      <c r="E8" s="408">
        <v>7500</v>
      </c>
      <c r="F8" s="408">
        <v>0</v>
      </c>
      <c r="G8" s="408">
        <v>126952</v>
      </c>
      <c r="H8" s="408">
        <v>2589.5700000000002</v>
      </c>
      <c r="I8" s="408">
        <v>62288</v>
      </c>
      <c r="J8" s="408">
        <v>1264.5993000000001</v>
      </c>
      <c r="K8" s="363" t="s">
        <v>263</v>
      </c>
      <c r="L8" s="363" t="s">
        <v>263</v>
      </c>
      <c r="M8" s="363" t="s">
        <v>263</v>
      </c>
      <c r="N8" s="363" t="s">
        <v>263</v>
      </c>
    </row>
    <row r="9" spans="1:14" s="150" customFormat="1">
      <c r="A9" s="300">
        <v>45078</v>
      </c>
      <c r="B9" s="408">
        <v>21</v>
      </c>
      <c r="C9" s="408">
        <v>0</v>
      </c>
      <c r="D9" s="408">
        <v>0</v>
      </c>
      <c r="E9" s="408">
        <v>7500</v>
      </c>
      <c r="F9" s="408">
        <v>0</v>
      </c>
      <c r="G9" s="408">
        <v>97109</v>
      </c>
      <c r="H9" s="408">
        <v>1973.25</v>
      </c>
      <c r="I9" s="408">
        <v>53160</v>
      </c>
      <c r="J9" s="408">
        <v>1067.8354999999999</v>
      </c>
      <c r="K9" s="363" t="s">
        <v>263</v>
      </c>
      <c r="L9" s="363" t="s">
        <v>263</v>
      </c>
      <c r="M9" s="363" t="s">
        <v>263</v>
      </c>
      <c r="N9" s="363" t="s">
        <v>263</v>
      </c>
    </row>
    <row r="10" spans="1:14" s="150" customFormat="1">
      <c r="A10" s="300">
        <v>45108</v>
      </c>
      <c r="B10" s="408">
        <v>21</v>
      </c>
      <c r="C10" s="408">
        <v>0</v>
      </c>
      <c r="D10" s="408">
        <v>0</v>
      </c>
      <c r="E10" s="408">
        <v>7500</v>
      </c>
      <c r="F10" s="408">
        <v>0</v>
      </c>
      <c r="G10" s="408">
        <v>128828</v>
      </c>
      <c r="H10" s="408">
        <v>2607.9899999999998</v>
      </c>
      <c r="I10" s="408">
        <v>85322</v>
      </c>
      <c r="J10" s="408">
        <v>1704.3271999999999</v>
      </c>
      <c r="K10" s="363" t="s">
        <v>263</v>
      </c>
      <c r="L10" s="363" t="s">
        <v>263</v>
      </c>
      <c r="M10" s="363" t="s">
        <v>263</v>
      </c>
      <c r="N10" s="363" t="s">
        <v>263</v>
      </c>
    </row>
    <row r="11" spans="1:14" s="150" customFormat="1">
      <c r="A11" s="300">
        <v>45139</v>
      </c>
      <c r="B11" s="408">
        <v>21</v>
      </c>
      <c r="C11" s="408">
        <v>15170</v>
      </c>
      <c r="D11" s="408">
        <v>299.61840000000001</v>
      </c>
      <c r="E11" s="408">
        <v>10660</v>
      </c>
      <c r="F11" s="408">
        <v>215.96625280000001</v>
      </c>
      <c r="G11" s="408">
        <v>147708</v>
      </c>
      <c r="H11" s="408">
        <v>2973.92</v>
      </c>
      <c r="I11" s="408">
        <v>80937</v>
      </c>
      <c r="J11" s="408">
        <v>1618.6877999999999</v>
      </c>
      <c r="K11" s="363" t="s">
        <v>263</v>
      </c>
      <c r="L11" s="363" t="s">
        <v>263</v>
      </c>
      <c r="M11" s="363" t="s">
        <v>263</v>
      </c>
      <c r="N11" s="363" t="s">
        <v>263</v>
      </c>
    </row>
    <row r="12" spans="1:14" s="150" customFormat="1">
      <c r="A12" s="300">
        <v>45170</v>
      </c>
      <c r="B12" s="408">
        <v>20</v>
      </c>
      <c r="C12" s="408">
        <v>35530</v>
      </c>
      <c r="D12" s="408">
        <v>711.71960000000001</v>
      </c>
      <c r="E12" s="408">
        <v>12050</v>
      </c>
      <c r="F12" s="408">
        <v>241.66171800000001</v>
      </c>
      <c r="G12" s="408">
        <v>155724</v>
      </c>
      <c r="H12" s="408">
        <v>3139.02</v>
      </c>
      <c r="I12" s="408">
        <v>52454</v>
      </c>
      <c r="J12" s="408">
        <v>1042.9863</v>
      </c>
      <c r="K12" s="363" t="s">
        <v>263</v>
      </c>
      <c r="L12" s="363" t="s">
        <v>263</v>
      </c>
      <c r="M12" s="363" t="s">
        <v>263</v>
      </c>
      <c r="N12" s="363" t="s">
        <v>263</v>
      </c>
    </row>
    <row r="13" spans="1:14" s="150" customFormat="1">
      <c r="A13" s="300">
        <v>45200</v>
      </c>
      <c r="B13" s="408">
        <v>20</v>
      </c>
      <c r="C13" s="408">
        <v>69350</v>
      </c>
      <c r="D13" s="408">
        <v>1331.9979000000001</v>
      </c>
      <c r="E13" s="408">
        <v>4000</v>
      </c>
      <c r="F13" s="408">
        <v>75.901759999999996</v>
      </c>
      <c r="G13" s="408">
        <v>169839</v>
      </c>
      <c r="H13" s="408">
        <v>3367.11</v>
      </c>
      <c r="I13" s="408">
        <v>47795</v>
      </c>
      <c r="J13" s="408">
        <v>935.63409999999999</v>
      </c>
      <c r="K13" s="363" t="s">
        <v>263</v>
      </c>
      <c r="L13" s="363" t="s">
        <v>263</v>
      </c>
      <c r="M13" s="363" t="s">
        <v>263</v>
      </c>
      <c r="N13" s="363" t="s">
        <v>263</v>
      </c>
    </row>
    <row r="14" spans="1:14" s="150" customFormat="1">
      <c r="A14" s="300">
        <v>45231</v>
      </c>
      <c r="B14" s="301">
        <v>20</v>
      </c>
      <c r="C14" s="301">
        <v>95530</v>
      </c>
      <c r="D14" s="301">
        <v>1826.2710999999999</v>
      </c>
      <c r="E14" s="301">
        <v>0</v>
      </c>
      <c r="F14" s="302">
        <v>0</v>
      </c>
      <c r="G14" s="408">
        <v>136026</v>
      </c>
      <c r="H14" s="408">
        <v>2705.6</v>
      </c>
      <c r="I14" s="408">
        <v>65440</v>
      </c>
      <c r="J14" s="408">
        <v>1286.809</v>
      </c>
      <c r="K14" s="363" t="s">
        <v>263</v>
      </c>
      <c r="L14" s="363" t="s">
        <v>263</v>
      </c>
      <c r="M14" s="363" t="s">
        <v>263</v>
      </c>
      <c r="N14" s="363" t="s">
        <v>263</v>
      </c>
    </row>
    <row r="15" spans="1:14" s="150" customFormat="1">
      <c r="A15" s="300">
        <v>45261</v>
      </c>
      <c r="B15" s="301">
        <v>20</v>
      </c>
      <c r="C15" s="301">
        <v>63476</v>
      </c>
      <c r="D15" s="301">
        <v>1246.0944999999999</v>
      </c>
      <c r="E15" s="301">
        <v>18986</v>
      </c>
      <c r="F15" s="408">
        <v>377.12253188</v>
      </c>
      <c r="G15" s="408">
        <v>108819</v>
      </c>
      <c r="H15" s="408">
        <v>2168.87</v>
      </c>
      <c r="I15" s="408">
        <v>21144</v>
      </c>
      <c r="J15" s="408">
        <v>418.63240000000002</v>
      </c>
      <c r="K15" s="363" t="s">
        <v>263</v>
      </c>
      <c r="L15" s="363" t="s">
        <v>263</v>
      </c>
      <c r="M15" s="363" t="s">
        <v>263</v>
      </c>
      <c r="N15" s="363" t="s">
        <v>263</v>
      </c>
    </row>
    <row r="16" spans="1:14" s="150" customFormat="1">
      <c r="A16" s="300">
        <v>45292</v>
      </c>
      <c r="B16" s="301">
        <v>21</v>
      </c>
      <c r="C16" s="301">
        <v>194206</v>
      </c>
      <c r="D16" s="301">
        <v>3834.9821000000002</v>
      </c>
      <c r="E16" s="301">
        <v>4900</v>
      </c>
      <c r="F16" s="408">
        <v>98.15846599999999</v>
      </c>
      <c r="G16" s="408">
        <v>99197</v>
      </c>
      <c r="H16" s="408">
        <v>1977.7</v>
      </c>
      <c r="I16" s="408">
        <v>28223</v>
      </c>
      <c r="J16" s="408">
        <v>559.48059999999998</v>
      </c>
      <c r="K16" s="363" t="s">
        <v>263</v>
      </c>
      <c r="L16" s="363" t="s">
        <v>263</v>
      </c>
      <c r="M16" s="553"/>
      <c r="N16" s="553"/>
    </row>
    <row r="17" spans="1:14" s="150" customFormat="1">
      <c r="A17" s="300">
        <v>45323</v>
      </c>
      <c r="B17" s="1165">
        <v>20</v>
      </c>
      <c r="C17" s="1165">
        <v>400600</v>
      </c>
      <c r="D17" s="1165">
        <v>8036.2361000000001</v>
      </c>
      <c r="E17" s="1165">
        <v>0</v>
      </c>
      <c r="F17" s="1166">
        <v>0</v>
      </c>
      <c r="G17" s="1168">
        <v>89773</v>
      </c>
      <c r="H17" s="1168">
        <v>1807.72</v>
      </c>
      <c r="I17" s="1168">
        <v>33246</v>
      </c>
      <c r="J17" s="1168">
        <v>662.78719999999998</v>
      </c>
      <c r="K17" s="1167" t="s">
        <v>263</v>
      </c>
      <c r="L17" s="1167" t="s">
        <v>263</v>
      </c>
      <c r="M17" s="1167" t="s">
        <v>263</v>
      </c>
      <c r="N17" s="1167" t="s">
        <v>263</v>
      </c>
    </row>
    <row r="18" spans="1:14" s="150" customFormat="1">
      <c r="A18" s="300">
        <v>45352</v>
      </c>
      <c r="B18" s="1186">
        <v>18</v>
      </c>
      <c r="C18" s="1186">
        <v>569408</v>
      </c>
      <c r="D18" s="1186">
        <v>11413.109799999998</v>
      </c>
      <c r="E18" s="1186">
        <v>1000</v>
      </c>
      <c r="F18" s="1170">
        <v>20.143139999999999</v>
      </c>
      <c r="G18" s="1170">
        <v>75367</v>
      </c>
      <c r="H18" s="1162">
        <v>1517.88</v>
      </c>
      <c r="I18" s="1162">
        <v>36097</v>
      </c>
      <c r="J18" s="1266">
        <v>720.77629999999999</v>
      </c>
      <c r="K18" s="1167" t="s">
        <v>263</v>
      </c>
      <c r="L18" s="1167" t="s">
        <v>263</v>
      </c>
      <c r="M18" s="1167" t="s">
        <v>263</v>
      </c>
      <c r="N18" s="1167" t="s">
        <v>263</v>
      </c>
    </row>
    <row r="19" spans="1:14" s="150" customFormat="1" ht="15" customHeight="1">
      <c r="A19" s="1489" t="s">
        <v>634</v>
      </c>
      <c r="B19" s="1489"/>
      <c r="C19" s="1489"/>
      <c r="D19" s="1489"/>
      <c r="E19" s="1489"/>
      <c r="F19" s="1489"/>
      <c r="G19" s="1489"/>
      <c r="H19" s="1489"/>
      <c r="I19" s="1489"/>
      <c r="J19" s="1489"/>
      <c r="K19" s="1489"/>
      <c r="L19" s="1489"/>
      <c r="M19" s="1489"/>
      <c r="N19" s="1489"/>
    </row>
    <row r="20" spans="1:14">
      <c r="B20" s="175"/>
      <c r="C20" s="175"/>
      <c r="D20" s="175"/>
      <c r="E20" s="175"/>
      <c r="F20" s="175"/>
      <c r="G20" s="175"/>
      <c r="H20" s="175"/>
      <c r="I20" s="175"/>
      <c r="J20" s="175"/>
      <c r="K20" s="175"/>
      <c r="L20" s="175"/>
      <c r="M20" s="175"/>
      <c r="N20" s="175"/>
    </row>
    <row r="21" spans="1:14" ht="23.25" customHeight="1">
      <c r="B21" s="175"/>
      <c r="C21" s="175"/>
      <c r="D21" s="175"/>
      <c r="E21" s="175"/>
      <c r="F21" s="175"/>
      <c r="G21" s="175"/>
      <c r="H21" s="175"/>
      <c r="I21" s="175"/>
      <c r="J21" s="175"/>
      <c r="K21" s="175"/>
      <c r="L21" s="175"/>
      <c r="M21" s="175"/>
    </row>
  </sheetData>
  <mergeCells count="12">
    <mergeCell ref="A19:N19"/>
    <mergeCell ref="K3:L3"/>
    <mergeCell ref="M3:N3"/>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scale="67"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heetViews>
  <sheetFormatPr defaultColWidth="9.140625" defaultRowHeight="15"/>
  <cols>
    <col min="1" max="1" width="14.5703125" style="149" bestFit="1" customWidth="1"/>
    <col min="2" max="2" width="16.5703125" style="149" bestFit="1" customWidth="1"/>
    <col min="3" max="6" width="12.140625" style="149" bestFit="1" customWidth="1"/>
    <col min="7" max="7" width="14.5703125" style="149" customWidth="1"/>
    <col min="8" max="8" width="22.140625" style="149" bestFit="1" customWidth="1"/>
    <col min="9" max="9" width="4.5703125" style="149" bestFit="1" customWidth="1"/>
    <col min="10" max="16384" width="9.140625" style="149"/>
  </cols>
  <sheetData>
    <row r="1" spans="1:9" ht="18" customHeight="1">
      <c r="A1" s="557" t="s">
        <v>635</v>
      </c>
      <c r="B1" s="557"/>
      <c r="C1" s="557"/>
      <c r="D1" s="557"/>
      <c r="E1" s="557"/>
      <c r="F1" s="557"/>
      <c r="G1" s="557"/>
      <c r="H1" s="410"/>
    </row>
    <row r="2" spans="1:9" s="150" customFormat="1" ht="18" customHeight="1">
      <c r="A2" s="1552" t="s">
        <v>147</v>
      </c>
      <c r="B2" s="1557" t="s">
        <v>74</v>
      </c>
      <c r="C2" s="1520"/>
      <c r="D2" s="1557" t="s">
        <v>75</v>
      </c>
      <c r="E2" s="1520"/>
      <c r="F2" s="1557" t="s">
        <v>76</v>
      </c>
      <c r="G2" s="1520"/>
    </row>
    <row r="3" spans="1:9" s="150" customFormat="1" ht="43.5" customHeight="1">
      <c r="A3" s="1497"/>
      <c r="B3" s="683" t="s">
        <v>567</v>
      </c>
      <c r="C3" s="645" t="s">
        <v>636</v>
      </c>
      <c r="D3" s="683" t="s">
        <v>567</v>
      </c>
      <c r="E3" s="645" t="s">
        <v>636</v>
      </c>
      <c r="F3" s="645" t="s">
        <v>637</v>
      </c>
      <c r="G3" s="645" t="s">
        <v>636</v>
      </c>
    </row>
    <row r="4" spans="1:9" s="156" customFormat="1" ht="18" customHeight="1">
      <c r="A4" s="646" t="s">
        <v>72</v>
      </c>
      <c r="B4" s="699">
        <v>264</v>
      </c>
      <c r="C4" s="699">
        <v>4.8221150000000002</v>
      </c>
      <c r="D4" s="699">
        <v>804.94738050000001</v>
      </c>
      <c r="E4" s="699">
        <v>11.594347340000001</v>
      </c>
      <c r="F4" s="711">
        <v>0</v>
      </c>
      <c r="G4" s="711">
        <v>0</v>
      </c>
    </row>
    <row r="5" spans="1:9" s="156" customFormat="1" ht="18" customHeight="1">
      <c r="A5" s="654" t="s">
        <v>557</v>
      </c>
      <c r="B5" s="655">
        <f t="shared" ref="B5:G5" si="0">SUM(B6:B17)</f>
        <v>135.67188899999996</v>
      </c>
      <c r="C5" s="655">
        <f t="shared" si="0"/>
        <v>2.0217879999999999</v>
      </c>
      <c r="D5" s="655">
        <f t="shared" si="0"/>
        <v>388.70098350000001</v>
      </c>
      <c r="E5" s="655">
        <f t="shared" si="0"/>
        <v>5.0480749399999993</v>
      </c>
      <c r="F5" s="655">
        <f t="shared" si="0"/>
        <v>0</v>
      </c>
      <c r="G5" s="655">
        <f t="shared" si="0"/>
        <v>0</v>
      </c>
      <c r="H5" s="259"/>
      <c r="I5" s="259"/>
    </row>
    <row r="6" spans="1:9" s="150" customFormat="1" ht="18" customHeight="1">
      <c r="A6" s="300">
        <v>45017</v>
      </c>
      <c r="B6" s="405">
        <v>10.206185</v>
      </c>
      <c r="C6" s="405">
        <v>1.1249999999999999E-3</v>
      </c>
      <c r="D6" s="405">
        <v>30.344488500000001</v>
      </c>
      <c r="E6" s="405">
        <v>0.44490424000000001</v>
      </c>
      <c r="F6" s="578">
        <v>0</v>
      </c>
      <c r="G6" s="578">
        <v>0</v>
      </c>
    </row>
    <row r="7" spans="1:9" s="150" customFormat="1" ht="18" customHeight="1">
      <c r="A7" s="300">
        <v>45047</v>
      </c>
      <c r="B7" s="405">
        <v>22.069125</v>
      </c>
      <c r="C7" s="405">
        <v>0.16861400000000001</v>
      </c>
      <c r="D7" s="405">
        <v>39.700460499999998</v>
      </c>
      <c r="E7" s="405">
        <v>0.18569446000000001</v>
      </c>
      <c r="F7" s="578">
        <v>0</v>
      </c>
      <c r="G7" s="578">
        <v>0</v>
      </c>
    </row>
    <row r="8" spans="1:9" s="150" customFormat="1" ht="18" customHeight="1">
      <c r="A8" s="300">
        <v>45078</v>
      </c>
      <c r="B8" s="405">
        <v>9.8327500000000008</v>
      </c>
      <c r="C8" s="405">
        <v>0.12964999999999999</v>
      </c>
      <c r="D8" s="405">
        <v>28.1534455</v>
      </c>
      <c r="E8" s="405">
        <v>8.3667119999999998E-2</v>
      </c>
      <c r="F8" s="578">
        <v>0</v>
      </c>
      <c r="G8" s="578">
        <v>0</v>
      </c>
    </row>
    <row r="9" spans="1:9" s="150" customFormat="1" ht="18" customHeight="1">
      <c r="A9" s="300">
        <v>45108</v>
      </c>
      <c r="B9" s="405">
        <v>20.038215999999998</v>
      </c>
      <c r="C9" s="405">
        <v>0</v>
      </c>
      <c r="D9" s="405">
        <v>41.9913995</v>
      </c>
      <c r="E9" s="405">
        <v>8.2469680000000004E-2</v>
      </c>
      <c r="F9" s="578">
        <v>0</v>
      </c>
      <c r="G9" s="578">
        <v>0</v>
      </c>
    </row>
    <row r="10" spans="1:9" s="150" customFormat="1" ht="18" customHeight="1">
      <c r="A10" s="300">
        <v>45139</v>
      </c>
      <c r="B10" s="405">
        <v>32.595103999999999</v>
      </c>
      <c r="C10" s="405">
        <v>1.1009549999999999</v>
      </c>
      <c r="D10" s="405">
        <v>50.223401000000003</v>
      </c>
      <c r="E10" s="405">
        <v>1.12637648</v>
      </c>
      <c r="F10" s="578">
        <v>0</v>
      </c>
      <c r="G10" s="578">
        <v>0</v>
      </c>
    </row>
    <row r="11" spans="1:9" s="150" customFormat="1" ht="19.5" customHeight="1">
      <c r="A11" s="300">
        <v>45170</v>
      </c>
      <c r="B11" s="405">
        <v>13.354751</v>
      </c>
      <c r="C11" s="405">
        <v>0.19543899999999997</v>
      </c>
      <c r="D11" s="405">
        <v>46.064033000000002</v>
      </c>
      <c r="E11" s="405">
        <v>0.35617310000000002</v>
      </c>
      <c r="F11" s="578">
        <v>0</v>
      </c>
      <c r="G11" s="578">
        <v>0</v>
      </c>
    </row>
    <row r="12" spans="1:9" s="150" customFormat="1" ht="18" customHeight="1">
      <c r="A12" s="300">
        <v>45200</v>
      </c>
      <c r="B12" s="405">
        <v>7.8788280000000004</v>
      </c>
      <c r="C12" s="405">
        <v>0.19675000000000001</v>
      </c>
      <c r="D12" s="405">
        <v>45.431902000000001</v>
      </c>
      <c r="E12" s="405">
        <v>1.3506528799999999</v>
      </c>
      <c r="F12" s="578">
        <v>0</v>
      </c>
      <c r="G12" s="578">
        <v>0</v>
      </c>
    </row>
    <row r="13" spans="1:9" s="150" customFormat="1">
      <c r="A13" s="300">
        <v>45231</v>
      </c>
      <c r="B13" s="301">
        <v>1.789514</v>
      </c>
      <c r="C13" s="301">
        <v>1.9900000000000001E-2</v>
      </c>
      <c r="D13" s="301">
        <v>22.6423375</v>
      </c>
      <c r="E13" s="301">
        <v>0.75732374000000002</v>
      </c>
      <c r="F13" s="578">
        <v>0</v>
      </c>
      <c r="G13" s="578">
        <v>0</v>
      </c>
      <c r="H13" s="218"/>
      <c r="I13" s="218"/>
    </row>
    <row r="14" spans="1:9" s="150" customFormat="1">
      <c r="A14" s="300">
        <v>45261</v>
      </c>
      <c r="B14" s="301">
        <v>6.6689319999999999</v>
      </c>
      <c r="C14" s="301">
        <v>0</v>
      </c>
      <c r="D14" s="301">
        <v>20.486732499999999</v>
      </c>
      <c r="E14" s="301">
        <v>0.15726894</v>
      </c>
      <c r="F14" s="302">
        <v>0</v>
      </c>
      <c r="G14" s="302">
        <v>0</v>
      </c>
      <c r="H14" s="218"/>
      <c r="I14" s="218"/>
    </row>
    <row r="15" spans="1:9" s="150" customFormat="1">
      <c r="A15" s="300">
        <v>45292</v>
      </c>
      <c r="B15" s="301">
        <v>6.2001270000000002</v>
      </c>
      <c r="C15" s="301">
        <v>7.5600000000000001E-2</v>
      </c>
      <c r="D15" s="301">
        <v>16.448464999999999</v>
      </c>
      <c r="E15" s="301">
        <v>0.14908836</v>
      </c>
      <c r="F15" s="302">
        <v>0</v>
      </c>
      <c r="G15" s="302">
        <v>0</v>
      </c>
      <c r="H15" s="218"/>
      <c r="I15" s="218"/>
    </row>
    <row r="16" spans="1:9" s="150" customFormat="1">
      <c r="A16" s="300">
        <v>45323</v>
      </c>
      <c r="B16" s="1169">
        <v>4.8911249999999997</v>
      </c>
      <c r="C16" s="1169">
        <v>0.13375500000000001</v>
      </c>
      <c r="D16" s="1169">
        <v>23.183900999999999</v>
      </c>
      <c r="E16" s="1169">
        <v>0.18474978</v>
      </c>
      <c r="F16" s="1170">
        <v>0</v>
      </c>
      <c r="G16" s="1170">
        <v>0</v>
      </c>
      <c r="H16" s="218"/>
      <c r="I16" s="218"/>
    </row>
    <row r="17" spans="1:9" s="150" customFormat="1">
      <c r="A17" s="300">
        <v>45352</v>
      </c>
      <c r="B17" s="1186">
        <v>0.147232</v>
      </c>
      <c r="C17" s="1186">
        <v>0</v>
      </c>
      <c r="D17" s="1186">
        <v>24.030417499999999</v>
      </c>
      <c r="E17" s="1186">
        <v>0.16970615999999999</v>
      </c>
      <c r="F17" s="1170">
        <v>0</v>
      </c>
      <c r="G17" s="1170">
        <v>0</v>
      </c>
      <c r="H17" s="218"/>
      <c r="I17" s="218"/>
    </row>
    <row r="18" spans="1:9" s="150" customFormat="1">
      <c r="A18" s="1459" t="s">
        <v>638</v>
      </c>
      <c r="B18" s="1459"/>
      <c r="C18" s="1459"/>
      <c r="D18" s="1459"/>
      <c r="E18" s="1459"/>
      <c r="F18" s="1459"/>
      <c r="G18" s="1459"/>
    </row>
    <row r="19" spans="1:9">
      <c r="A19" s="1171"/>
      <c r="B19" s="1172"/>
      <c r="C19" s="1172"/>
      <c r="D19" s="1172"/>
      <c r="E19" s="1172"/>
      <c r="F19" s="1172"/>
      <c r="G19" s="1172"/>
    </row>
    <row r="20" spans="1:9">
      <c r="B20" s="249"/>
      <c r="C20" s="249"/>
      <c r="D20" s="249"/>
      <c r="E20" s="249"/>
      <c r="F20" s="249"/>
      <c r="G20" s="249"/>
    </row>
  </sheetData>
  <mergeCells count="5">
    <mergeCell ref="A18:G18"/>
    <mergeCell ref="A2:A3"/>
    <mergeCell ref="B2:C2"/>
    <mergeCell ref="D2:E2"/>
    <mergeCell ref="F2:G2"/>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sqref="A1:F1"/>
    </sheetView>
  </sheetViews>
  <sheetFormatPr defaultRowHeight="15"/>
  <cols>
    <col min="1" max="1" width="14.42578125" style="1198" bestFit="1" customWidth="1"/>
    <col min="2" max="3" width="16.28515625" style="1198" bestFit="1" customWidth="1"/>
    <col min="4" max="4" width="15.85546875" style="1198" bestFit="1" customWidth="1"/>
    <col min="5" max="5" width="13.85546875" style="1198" bestFit="1" customWidth="1"/>
    <col min="6" max="6" width="16.28515625" style="1198" bestFit="1" customWidth="1"/>
    <col min="7" max="7" width="9.140625" style="1198"/>
    <col min="8" max="8" width="9.7109375" style="1198" bestFit="1" customWidth="1"/>
    <col min="9" max="9" width="9.85546875" style="1198" customWidth="1"/>
    <col min="10" max="16384" width="9.140625" style="1198"/>
  </cols>
  <sheetData>
    <row r="1" spans="1:9" s="846" customFormat="1" ht="15" customHeight="1">
      <c r="A1" s="1592" t="s">
        <v>50</v>
      </c>
      <c r="B1" s="1592"/>
      <c r="C1" s="1592"/>
      <c r="D1" s="1592"/>
      <c r="E1" s="1592"/>
      <c r="F1" s="1592"/>
    </row>
    <row r="2" spans="1:9" ht="45">
      <c r="A2" s="1298" t="s">
        <v>117</v>
      </c>
      <c r="B2" s="1298" t="s">
        <v>995</v>
      </c>
      <c r="C2" s="1298" t="s">
        <v>996</v>
      </c>
      <c r="D2" s="1298" t="s">
        <v>997</v>
      </c>
      <c r="E2" s="1298" t="s">
        <v>998</v>
      </c>
      <c r="F2" s="1298" t="s">
        <v>999</v>
      </c>
    </row>
    <row r="3" spans="1:9">
      <c r="A3" s="1299" t="s">
        <v>72</v>
      </c>
      <c r="B3" s="1341">
        <v>2342193.71</v>
      </c>
      <c r="C3" s="1341">
        <v>2383130.69</v>
      </c>
      <c r="D3" s="1341">
        <v>-40936.980000000003</v>
      </c>
      <c r="E3" s="1341">
        <v>-5510.1799999999985</v>
      </c>
      <c r="F3" s="1341">
        <v>259764.34000000005</v>
      </c>
      <c r="G3" s="74"/>
      <c r="H3" s="1300"/>
    </row>
    <row r="4" spans="1:9">
      <c r="A4" s="1343" t="s">
        <v>557</v>
      </c>
      <c r="B4" s="1344">
        <f>SUM(B5:B16)</f>
        <v>3617496.66</v>
      </c>
      <c r="C4" s="1344">
        <f t="shared" ref="C4:E4" si="0">SUM(C5:C16)</f>
        <v>3278432.04</v>
      </c>
      <c r="D4" s="1344">
        <f t="shared" si="0"/>
        <v>339064.62</v>
      </c>
      <c r="E4" s="1344">
        <f t="shared" si="0"/>
        <v>41044.090000000004</v>
      </c>
      <c r="F4" s="1344">
        <f>F3+E4</f>
        <v>300808.43000000005</v>
      </c>
      <c r="G4" s="74"/>
      <c r="H4" s="1300"/>
      <c r="I4" s="74"/>
    </row>
    <row r="5" spans="1:9">
      <c r="A5" s="1301">
        <v>45017</v>
      </c>
      <c r="B5" s="1342">
        <v>156391.94</v>
      </c>
      <c r="C5" s="1342">
        <v>142847.15</v>
      </c>
      <c r="D5" s="1342">
        <v>13544.79</v>
      </c>
      <c r="E5" s="1342">
        <v>1654.56</v>
      </c>
      <c r="F5" s="1342">
        <v>261418.9</v>
      </c>
      <c r="G5" s="74"/>
      <c r="H5" s="1300"/>
    </row>
    <row r="6" spans="1:9">
      <c r="A6" s="1301">
        <v>45047</v>
      </c>
      <c r="B6" s="1342">
        <v>222890.68</v>
      </c>
      <c r="C6" s="1342">
        <v>174561.13</v>
      </c>
      <c r="D6" s="1342">
        <v>48329.55</v>
      </c>
      <c r="E6" s="1342">
        <v>5878.03</v>
      </c>
      <c r="F6" s="1342">
        <f t="shared" ref="F6:F15" si="1">F5+E6</f>
        <v>267296.93</v>
      </c>
      <c r="G6" s="74"/>
      <c r="H6" s="1300"/>
      <c r="I6" s="74"/>
    </row>
    <row r="7" spans="1:9">
      <c r="A7" s="1301">
        <v>45078</v>
      </c>
      <c r="B7" s="1342">
        <v>333177.03000000003</v>
      </c>
      <c r="C7" s="1342">
        <v>276919.33</v>
      </c>
      <c r="D7" s="1342">
        <v>56257.7</v>
      </c>
      <c r="E7" s="1342">
        <v>6846.63</v>
      </c>
      <c r="F7" s="1342">
        <f t="shared" si="1"/>
        <v>274143.56</v>
      </c>
      <c r="G7" s="74"/>
      <c r="H7" s="1300"/>
    </row>
    <row r="8" spans="1:9">
      <c r="A8" s="1301">
        <v>45108</v>
      </c>
      <c r="B8" s="1342">
        <v>268564.62</v>
      </c>
      <c r="C8" s="1342">
        <v>220587.54</v>
      </c>
      <c r="D8" s="1342">
        <v>47977.08</v>
      </c>
      <c r="E8" s="1342">
        <v>5843.66</v>
      </c>
      <c r="F8" s="1342">
        <f t="shared" si="1"/>
        <v>279987.21999999997</v>
      </c>
      <c r="G8" s="74"/>
      <c r="H8" s="1300"/>
    </row>
    <row r="9" spans="1:9">
      <c r="A9" s="1301">
        <v>45139</v>
      </c>
      <c r="B9" s="1342">
        <v>264451.33</v>
      </c>
      <c r="C9" s="1342">
        <v>246113.51</v>
      </c>
      <c r="D9" s="1342">
        <v>18337.82</v>
      </c>
      <c r="E9" s="1342">
        <v>2213.9899999999998</v>
      </c>
      <c r="F9" s="1342">
        <f t="shared" si="1"/>
        <v>282201.20999999996</v>
      </c>
      <c r="G9" s="74"/>
      <c r="H9" s="1300"/>
    </row>
    <row r="10" spans="1:9">
      <c r="A10" s="1301">
        <v>45170</v>
      </c>
      <c r="B10" s="1342">
        <v>283789.08</v>
      </c>
      <c r="C10" s="1342">
        <v>297599.46999999997</v>
      </c>
      <c r="D10" s="1342">
        <v>-13810.39</v>
      </c>
      <c r="E10" s="1342">
        <v>-1659.7</v>
      </c>
      <c r="F10" s="1342">
        <f t="shared" si="1"/>
        <v>280541.50999999995</v>
      </c>
      <c r="G10" s="74"/>
      <c r="H10" s="1300"/>
    </row>
    <row r="11" spans="1:9">
      <c r="A11" s="1301">
        <v>45200</v>
      </c>
      <c r="B11" s="1342">
        <v>235296.26</v>
      </c>
      <c r="C11" s="1342">
        <v>253171.72</v>
      </c>
      <c r="D11" s="1342">
        <v>-17875.46</v>
      </c>
      <c r="E11" s="1342">
        <v>-2147.9499999999998</v>
      </c>
      <c r="F11" s="1342">
        <f t="shared" si="1"/>
        <v>278393.55999999994</v>
      </c>
      <c r="G11" s="74"/>
      <c r="H11" s="1300"/>
    </row>
    <row r="12" spans="1:9">
      <c r="A12" s="1301">
        <v>45231</v>
      </c>
      <c r="B12" s="1342">
        <v>240486.98</v>
      </c>
      <c r="C12" s="1342">
        <v>215940.57</v>
      </c>
      <c r="D12" s="1342">
        <v>24546.41</v>
      </c>
      <c r="E12" s="1342">
        <v>2946.43</v>
      </c>
      <c r="F12" s="1342">
        <f t="shared" si="1"/>
        <v>281339.98999999993</v>
      </c>
      <c r="G12" s="74"/>
      <c r="H12" s="1300"/>
    </row>
    <row r="13" spans="1:9">
      <c r="A13" s="1301">
        <v>45261</v>
      </c>
      <c r="B13" s="1342">
        <v>415036.14</v>
      </c>
      <c r="C13" s="1342">
        <v>330498.71000000002</v>
      </c>
      <c r="D13" s="1342">
        <v>84537.43</v>
      </c>
      <c r="E13" s="1342">
        <v>10149.200000000001</v>
      </c>
      <c r="F13" s="1342">
        <f t="shared" si="1"/>
        <v>291489.18999999994</v>
      </c>
      <c r="G13" s="74"/>
      <c r="H13" s="1300"/>
    </row>
    <row r="14" spans="1:9">
      <c r="A14" s="1301">
        <v>45292</v>
      </c>
      <c r="B14" s="1342">
        <v>362728.2</v>
      </c>
      <c r="C14" s="1342">
        <v>369321.54</v>
      </c>
      <c r="D14" s="1342">
        <v>-6593.34</v>
      </c>
      <c r="E14" s="1342">
        <v>-791.23</v>
      </c>
      <c r="F14" s="1342">
        <f t="shared" si="1"/>
        <v>290697.95999999996</v>
      </c>
      <c r="G14" s="74"/>
      <c r="H14" s="1300"/>
    </row>
    <row r="15" spans="1:9">
      <c r="A15" s="1301">
        <v>45323</v>
      </c>
      <c r="B15" s="1342">
        <v>372755.96</v>
      </c>
      <c r="C15" s="1342">
        <v>340939.13</v>
      </c>
      <c r="D15" s="1342">
        <v>31816.83</v>
      </c>
      <c r="E15" s="1342">
        <v>3834.03</v>
      </c>
      <c r="F15" s="1342">
        <f t="shared" si="1"/>
        <v>294531.99</v>
      </c>
      <c r="G15" s="74"/>
      <c r="H15" s="1300"/>
    </row>
    <row r="16" spans="1:9">
      <c r="A16" s="1301">
        <v>45352</v>
      </c>
      <c r="B16" s="1342">
        <v>461928.44</v>
      </c>
      <c r="C16" s="1342">
        <v>409932.24</v>
      </c>
      <c r="D16" s="1342">
        <v>51996.2</v>
      </c>
      <c r="E16" s="1342">
        <v>6276.44</v>
      </c>
      <c r="F16" s="1342">
        <v>300808.43</v>
      </c>
      <c r="G16" s="74"/>
      <c r="H16" s="1300"/>
    </row>
    <row r="17" spans="1:6" ht="15" customHeight="1">
      <c r="A17" s="1593" t="s">
        <v>1000</v>
      </c>
      <c r="B17" s="1593"/>
      <c r="C17" s="1593"/>
      <c r="D17" s="1593"/>
      <c r="E17" s="1593"/>
      <c r="F17" s="1593"/>
    </row>
    <row r="18" spans="1:6">
      <c r="B18" s="73"/>
      <c r="C18" s="73"/>
      <c r="D18" s="73"/>
      <c r="E18" s="73"/>
      <c r="F18" s="73"/>
    </row>
    <row r="21" spans="1:6" s="1302" customFormat="1" ht="11.25">
      <c r="B21" s="1303"/>
      <c r="C21" s="1303"/>
      <c r="D21" s="1303"/>
      <c r="E21" s="1303"/>
    </row>
  </sheetData>
  <mergeCells count="2">
    <mergeCell ref="A1:F1"/>
    <mergeCell ref="A17:F17"/>
  </mergeCells>
  <printOptions horizontalCentered="1"/>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I6" sqref="I6:I7"/>
    </sheetView>
  </sheetViews>
  <sheetFormatPr defaultRowHeight="15"/>
  <cols>
    <col min="1" max="1" width="14.42578125" style="286" bestFit="1" customWidth="1"/>
    <col min="2" max="6" width="23.85546875" style="286" customWidth="1"/>
    <col min="7" max="16384" width="9.140625" style="286"/>
  </cols>
  <sheetData>
    <row r="1" spans="1:11" s="288" customFormat="1" ht="15" customHeight="1">
      <c r="A1" s="1592" t="s">
        <v>1001</v>
      </c>
      <c r="B1" s="1592"/>
      <c r="C1" s="1592"/>
      <c r="D1" s="1592"/>
      <c r="E1" s="1592"/>
      <c r="F1" s="1592"/>
      <c r="G1" s="287"/>
      <c r="H1" s="287"/>
      <c r="I1" s="287"/>
      <c r="J1" s="287"/>
      <c r="K1" s="287"/>
    </row>
    <row r="2" spans="1:11" ht="90">
      <c r="A2" s="848" t="s">
        <v>117</v>
      </c>
      <c r="B2" s="848" t="s">
        <v>1002</v>
      </c>
      <c r="C2" s="848" t="s">
        <v>1003</v>
      </c>
      <c r="D2" s="848" t="s">
        <v>1004</v>
      </c>
      <c r="E2" s="848" t="s">
        <v>1005</v>
      </c>
      <c r="F2" s="847" t="s">
        <v>1006</v>
      </c>
    </row>
    <row r="3" spans="1:11">
      <c r="A3" s="849" t="s">
        <v>72</v>
      </c>
      <c r="B3" s="850">
        <v>88600.120784090221</v>
      </c>
      <c r="C3" s="850">
        <v>88600.120784090221</v>
      </c>
      <c r="D3" s="850">
        <v>4870792</v>
      </c>
      <c r="E3" s="851">
        <v>1.82</v>
      </c>
      <c r="F3" s="851">
        <v>1.82</v>
      </c>
    </row>
    <row r="4" spans="1:11">
      <c r="A4" s="857" t="s">
        <v>73</v>
      </c>
      <c r="B4" s="858">
        <f>INDEX(B5:B14,COUNT(B5:B14))</f>
        <v>143010.86349560946</v>
      </c>
      <c r="C4" s="858">
        <f>INDEX(C5:C14,COUNT(C5:C14))</f>
        <v>143010.86349560946</v>
      </c>
      <c r="D4" s="858">
        <f>INDEX(D5:D14,COUNT(D5:D14))</f>
        <v>6696994</v>
      </c>
      <c r="E4" s="859">
        <f>INDEX(E5:E14,COUNT(E5:E14))</f>
        <v>2.1354485832839254</v>
      </c>
      <c r="F4" s="859">
        <f>INDEX(F5:F14,COUNT(F5:F14))</f>
        <v>2.1354485832839254</v>
      </c>
    </row>
    <row r="5" spans="1:11">
      <c r="A5" s="852">
        <v>45017</v>
      </c>
      <c r="B5" s="853">
        <v>95911.056225809152</v>
      </c>
      <c r="C5" s="853">
        <v>95911.056225809152</v>
      </c>
      <c r="D5" s="853">
        <v>5084725.2082388252</v>
      </c>
      <c r="E5" s="854">
        <v>1.8862583974135601</v>
      </c>
      <c r="F5" s="854">
        <v>1.8862583974135601</v>
      </c>
    </row>
    <row r="6" spans="1:11">
      <c r="A6" s="852">
        <v>45047</v>
      </c>
      <c r="B6" s="853">
        <v>104584.82</v>
      </c>
      <c r="C6" s="853">
        <v>104584.82</v>
      </c>
      <c r="D6" s="853">
        <v>5295743.5977545604</v>
      </c>
      <c r="E6" s="854">
        <v>1.9748845099740999</v>
      </c>
      <c r="F6" s="854">
        <v>1.9748845099740999</v>
      </c>
    </row>
    <row r="7" spans="1:11">
      <c r="A7" s="852">
        <v>45078</v>
      </c>
      <c r="B7" s="853">
        <v>113290.99670231827</v>
      </c>
      <c r="C7" s="853">
        <v>113286.42468431826</v>
      </c>
      <c r="D7" s="853">
        <v>5563382</v>
      </c>
      <c r="E7" s="854">
        <f>(B7/D7)*100</f>
        <v>2.0363691851884029</v>
      </c>
      <c r="F7" s="854">
        <f>(C7/D7)*100</f>
        <v>2.0362870046370762</v>
      </c>
    </row>
    <row r="8" spans="1:11">
      <c r="A8" s="852">
        <v>45108</v>
      </c>
      <c r="B8" s="853">
        <v>122805</v>
      </c>
      <c r="C8" s="853">
        <v>122730</v>
      </c>
      <c r="D8" s="853">
        <v>5753354</v>
      </c>
      <c r="E8" s="854">
        <f>(B8/D8)*100</f>
        <v>2.1344940707628974</v>
      </c>
      <c r="F8" s="854">
        <f>(C8/D8)*100</f>
        <v>2.1331904833250306</v>
      </c>
    </row>
    <row r="9" spans="1:11" ht="15" customHeight="1">
      <c r="A9" s="852">
        <v>45139</v>
      </c>
      <c r="B9" s="853">
        <v>128249</v>
      </c>
      <c r="C9" s="853">
        <v>128249</v>
      </c>
      <c r="D9" s="853">
        <v>5763446</v>
      </c>
      <c r="E9" s="854">
        <f>(B9/D9)*100</f>
        <v>2.2252138737831499</v>
      </c>
      <c r="F9" s="854">
        <f>(C9/D9)*100</f>
        <v>2.2252138737831499</v>
      </c>
    </row>
    <row r="10" spans="1:11" ht="15" customHeight="1">
      <c r="A10" s="852">
        <v>45170</v>
      </c>
      <c r="B10" s="853">
        <v>133284.24941066504</v>
      </c>
      <c r="C10" s="853">
        <v>133284.24941066504</v>
      </c>
      <c r="D10" s="853">
        <v>5845760</v>
      </c>
      <c r="E10" s="854">
        <f t="shared" ref="E10" si="0">(B10/D10)*100</f>
        <v>2.2800157620337655</v>
      </c>
      <c r="F10" s="854">
        <f t="shared" ref="F10" si="1">(C10/D10)*100</f>
        <v>2.2800157620337655</v>
      </c>
    </row>
    <row r="11" spans="1:11" ht="15" customHeight="1">
      <c r="A11" s="852">
        <v>45200</v>
      </c>
      <c r="B11" s="853">
        <v>126320.05697322608</v>
      </c>
      <c r="C11" s="853">
        <v>126320.05697322608</v>
      </c>
      <c r="D11" s="853">
        <v>5679629</v>
      </c>
      <c r="E11" s="854">
        <f t="shared" ref="E11:E14" si="2">(B11/D11)*100</f>
        <v>2.2240899356846384</v>
      </c>
      <c r="F11" s="854">
        <f t="shared" ref="F11:F14" si="3">(C11/D11)*100</f>
        <v>2.2240899356846384</v>
      </c>
    </row>
    <row r="12" spans="1:11" ht="15" customHeight="1">
      <c r="A12" s="852">
        <v>45231</v>
      </c>
      <c r="B12" s="855">
        <v>131663.96709632801</v>
      </c>
      <c r="C12" s="855">
        <v>131663.96709632766</v>
      </c>
      <c r="D12" s="855">
        <v>6080067</v>
      </c>
      <c r="E12" s="856">
        <f t="shared" si="2"/>
        <v>2.1655019113494638</v>
      </c>
      <c r="F12" s="856">
        <f t="shared" si="3"/>
        <v>2.1655019113494585</v>
      </c>
    </row>
    <row r="13" spans="1:11" ht="15" customHeight="1">
      <c r="A13" s="852">
        <v>45261</v>
      </c>
      <c r="B13" s="853">
        <v>149447</v>
      </c>
      <c r="C13" s="853">
        <v>149447</v>
      </c>
      <c r="D13" s="853">
        <v>6609378</v>
      </c>
      <c r="E13" s="854">
        <f t="shared" si="2"/>
        <v>2.2611356166949448</v>
      </c>
      <c r="F13" s="854">
        <f t="shared" si="3"/>
        <v>2.2611356166949448</v>
      </c>
    </row>
    <row r="14" spans="1:11" ht="15" customHeight="1">
      <c r="A14" s="852">
        <v>45292</v>
      </c>
      <c r="B14" s="853">
        <v>143010.86349560946</v>
      </c>
      <c r="C14" s="853">
        <v>143010.86349560946</v>
      </c>
      <c r="D14" s="853">
        <v>6696994</v>
      </c>
      <c r="E14" s="854">
        <f t="shared" si="2"/>
        <v>2.1354485832839254</v>
      </c>
      <c r="F14" s="854">
        <f t="shared" si="3"/>
        <v>2.1354485832839254</v>
      </c>
    </row>
    <row r="15" spans="1:11" s="1198" customFormat="1" ht="15" customHeight="1">
      <c r="A15" s="1595" t="s">
        <v>1259</v>
      </c>
      <c r="B15" s="1595"/>
      <c r="C15" s="1595"/>
      <c r="D15" s="1595"/>
      <c r="E15" s="1595"/>
      <c r="F15" s="1595"/>
    </row>
    <row r="16" spans="1:11" s="1198" customFormat="1" ht="15" customHeight="1">
      <c r="A16" s="1596"/>
      <c r="B16" s="1596"/>
      <c r="C16" s="1596"/>
      <c r="D16" s="1596"/>
      <c r="E16" s="1596"/>
      <c r="F16" s="1596"/>
    </row>
    <row r="17" spans="1:6" ht="53.25" customHeight="1">
      <c r="A17" s="1596"/>
      <c r="B17" s="1596"/>
      <c r="C17" s="1596"/>
      <c r="D17" s="1596"/>
      <c r="E17" s="1596"/>
      <c r="F17" s="1596"/>
    </row>
    <row r="18" spans="1:6" ht="15" customHeight="1">
      <c r="A18" s="1594" t="s">
        <v>1218</v>
      </c>
      <c r="B18" s="1594"/>
      <c r="C18" s="1594"/>
      <c r="D18" s="1594"/>
      <c r="E18" s="1594"/>
      <c r="F18" s="1594"/>
    </row>
    <row r="19" spans="1:6">
      <c r="A19" s="1593" t="s">
        <v>1007</v>
      </c>
      <c r="B19" s="1593"/>
      <c r="C19" s="1593"/>
      <c r="D19" s="1593"/>
      <c r="E19" s="1593"/>
      <c r="F19" s="1593"/>
    </row>
  </sheetData>
  <mergeCells count="4">
    <mergeCell ref="A18:F18"/>
    <mergeCell ref="A19:F19"/>
    <mergeCell ref="A1:F1"/>
    <mergeCell ref="A15:F17"/>
  </mergeCells>
  <printOptions horizontalCentered="1"/>
  <pageMargins left="0.7" right="0.7" top="0.75" bottom="0.75" header="0.3" footer="0.3"/>
  <pageSetup paperSize="9" scale="98"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zoomScaleNormal="100" workbookViewId="0">
      <selection sqref="A1:Z1"/>
    </sheetView>
  </sheetViews>
  <sheetFormatPr defaultColWidth="9.140625" defaultRowHeight="15"/>
  <cols>
    <col min="1" max="1" width="11.140625" style="435" bestFit="1" customWidth="1"/>
    <col min="2" max="2" width="12.85546875" style="435" customWidth="1"/>
    <col min="3" max="3" width="16.42578125" style="435" bestFit="1" customWidth="1"/>
    <col min="4" max="4" width="8.42578125" style="435" bestFit="1" customWidth="1"/>
    <col min="5" max="5" width="15.140625" style="435" bestFit="1" customWidth="1"/>
    <col min="6" max="6" width="11.7109375" style="435" bestFit="1" customWidth="1"/>
    <col min="7" max="7" width="16.42578125" style="435" bestFit="1" customWidth="1"/>
    <col min="8" max="8" width="9.7109375" style="435" bestFit="1" customWidth="1"/>
    <col min="9" max="9" width="13" style="435" bestFit="1" customWidth="1"/>
    <col min="10" max="10" width="8.42578125" style="435" bestFit="1" customWidth="1"/>
    <col min="11" max="11" width="9.85546875" style="435" customWidth="1"/>
    <col min="12" max="14" width="11.7109375" style="435" bestFit="1" customWidth="1"/>
    <col min="15" max="15" width="16.42578125" style="435" bestFit="1" customWidth="1"/>
    <col min="16" max="16" width="11.7109375" style="435" bestFit="1" customWidth="1"/>
    <col min="17" max="17" width="15.140625" style="435" bestFit="1" customWidth="1"/>
    <col min="18" max="18" width="8.42578125" style="435" bestFit="1" customWidth="1"/>
    <col min="19" max="19" width="15.140625" style="435" bestFit="1" customWidth="1"/>
    <col min="20" max="20" width="9.7109375" style="435" bestFit="1" customWidth="1"/>
    <col min="21" max="21" width="16.42578125" style="435" bestFit="1" customWidth="1"/>
    <col min="22" max="22" width="9.7109375" style="435" bestFit="1" customWidth="1"/>
    <col min="23" max="23" width="16.28515625" style="435" bestFit="1" customWidth="1"/>
    <col min="24" max="24" width="8.42578125" style="435" bestFit="1" customWidth="1"/>
    <col min="25" max="25" width="13" style="435" bestFit="1" customWidth="1"/>
    <col min="26" max="26" width="12.85546875" style="435" customWidth="1"/>
    <col min="27" max="27" width="16.42578125" style="435" bestFit="1" customWidth="1"/>
    <col min="28" max="28" width="13" style="435" bestFit="1" customWidth="1"/>
    <col min="29" max="29" width="18.5703125" style="435" bestFit="1" customWidth="1"/>
    <col min="30" max="30" width="4.5703125" style="435" bestFit="1" customWidth="1"/>
    <col min="31" max="31" width="10" style="435" bestFit="1" customWidth="1"/>
    <col min="32" max="16384" width="9.140625" style="435"/>
  </cols>
  <sheetData>
    <row r="1" spans="1:31" s="429" customFormat="1" ht="15" customHeight="1">
      <c r="A1" s="1609" t="s">
        <v>52</v>
      </c>
      <c r="B1" s="1610"/>
      <c r="C1" s="1610"/>
      <c r="D1" s="1610"/>
      <c r="E1" s="1610"/>
      <c r="F1" s="1610"/>
      <c r="G1" s="1610"/>
      <c r="H1" s="1610"/>
      <c r="I1" s="1610"/>
      <c r="J1" s="1610"/>
      <c r="K1" s="1610"/>
      <c r="L1" s="1610"/>
      <c r="M1" s="1610"/>
      <c r="N1" s="1610"/>
      <c r="O1" s="1610"/>
      <c r="P1" s="1610"/>
      <c r="Q1" s="1610"/>
      <c r="R1" s="1610"/>
      <c r="S1" s="1610"/>
      <c r="T1" s="1610"/>
      <c r="U1" s="1610"/>
      <c r="V1" s="1610"/>
      <c r="W1" s="1610"/>
      <c r="X1" s="1610"/>
      <c r="Y1" s="1610"/>
      <c r="Z1" s="1610"/>
    </row>
    <row r="2" spans="1:31" s="430" customFormat="1" ht="60" customHeight="1">
      <c r="A2" s="1611" t="s">
        <v>1019</v>
      </c>
      <c r="B2" s="1613" t="s">
        <v>1018</v>
      </c>
      <c r="C2" s="1614"/>
      <c r="D2" s="1615" t="s">
        <v>1373</v>
      </c>
      <c r="E2" s="1615"/>
      <c r="F2" s="1615" t="s">
        <v>1017</v>
      </c>
      <c r="G2" s="1615"/>
      <c r="H2" s="1615" t="s">
        <v>1016</v>
      </c>
      <c r="I2" s="1615"/>
      <c r="J2" s="1613" t="s">
        <v>1015</v>
      </c>
      <c r="K2" s="1614"/>
      <c r="L2" s="1613" t="s">
        <v>1014</v>
      </c>
      <c r="M2" s="1614"/>
      <c r="N2" s="1603" t="s">
        <v>81</v>
      </c>
      <c r="O2" s="1603"/>
      <c r="P2" s="1601" t="s">
        <v>1013</v>
      </c>
      <c r="Q2" s="1602"/>
      <c r="R2" s="1601" t="s">
        <v>336</v>
      </c>
      <c r="S2" s="1602"/>
      <c r="T2" s="1603" t="s">
        <v>1374</v>
      </c>
      <c r="U2" s="1603"/>
      <c r="V2" s="1604" t="s">
        <v>1375</v>
      </c>
      <c r="W2" s="1605"/>
      <c r="X2" s="1606" t="s">
        <v>1012</v>
      </c>
      <c r="Y2" s="1605"/>
      <c r="Z2" s="1607" t="s">
        <v>331</v>
      </c>
      <c r="AA2" s="1608"/>
      <c r="AB2" s="1599" t="s">
        <v>97</v>
      </c>
      <c r="AC2" s="1600"/>
    </row>
    <row r="3" spans="1:31" s="430" customFormat="1" ht="30">
      <c r="A3" s="1612"/>
      <c r="B3" s="1304" t="s">
        <v>1011</v>
      </c>
      <c r="C3" s="1304" t="s">
        <v>125</v>
      </c>
      <c r="D3" s="1304" t="s">
        <v>1011</v>
      </c>
      <c r="E3" s="1304" t="s">
        <v>125</v>
      </c>
      <c r="F3" s="1304" t="s">
        <v>1011</v>
      </c>
      <c r="G3" s="1304" t="s">
        <v>125</v>
      </c>
      <c r="H3" s="1304" t="s">
        <v>1011</v>
      </c>
      <c r="I3" s="1304" t="s">
        <v>125</v>
      </c>
      <c r="J3" s="1304" t="s">
        <v>1011</v>
      </c>
      <c r="K3" s="1305" t="s">
        <v>125</v>
      </c>
      <c r="L3" s="1304" t="s">
        <v>1011</v>
      </c>
      <c r="M3" s="1304" t="s">
        <v>125</v>
      </c>
      <c r="N3" s="1216" t="s">
        <v>1011</v>
      </c>
      <c r="O3" s="1216" t="s">
        <v>125</v>
      </c>
      <c r="P3" s="1216" t="s">
        <v>1011</v>
      </c>
      <c r="Q3" s="1216" t="s">
        <v>125</v>
      </c>
      <c r="R3" s="1216" t="s">
        <v>1011</v>
      </c>
      <c r="S3" s="1216" t="s">
        <v>125</v>
      </c>
      <c r="T3" s="1216" t="s">
        <v>1011</v>
      </c>
      <c r="U3" s="1216" t="s">
        <v>125</v>
      </c>
      <c r="V3" s="1216" t="s">
        <v>1011</v>
      </c>
      <c r="W3" s="1216" t="s">
        <v>125</v>
      </c>
      <c r="X3" s="1216" t="s">
        <v>1011</v>
      </c>
      <c r="Y3" s="1216" t="s">
        <v>125</v>
      </c>
      <c r="Z3" s="1216" t="s">
        <v>1011</v>
      </c>
      <c r="AA3" s="1216" t="s">
        <v>125</v>
      </c>
      <c r="AB3" s="1216" t="s">
        <v>1011</v>
      </c>
      <c r="AC3" s="1216" t="s">
        <v>1010</v>
      </c>
    </row>
    <row r="4" spans="1:31" s="431" customFormat="1">
      <c r="A4" s="860" t="s">
        <v>72</v>
      </c>
      <c r="B4" s="1306">
        <v>11216</v>
      </c>
      <c r="C4" s="1306">
        <v>4870791.66</v>
      </c>
      <c r="D4" s="1306">
        <v>16</v>
      </c>
      <c r="E4" s="1306">
        <v>480941.8</v>
      </c>
      <c r="F4" s="1306">
        <v>3077</v>
      </c>
      <c r="G4" s="1306">
        <v>2085732.73</v>
      </c>
      <c r="H4" s="1306">
        <v>222</v>
      </c>
      <c r="I4" s="1306">
        <v>45785.93</v>
      </c>
      <c r="J4" s="1306">
        <v>23</v>
      </c>
      <c r="K4" s="1307">
        <v>458.13</v>
      </c>
      <c r="L4" s="1306">
        <v>1345</v>
      </c>
      <c r="M4" s="1306">
        <v>3362.97</v>
      </c>
      <c r="N4" s="1306">
        <v>1497</v>
      </c>
      <c r="O4" s="1306">
        <v>3300913.26</v>
      </c>
      <c r="P4" s="1306">
        <v>1274</v>
      </c>
      <c r="Q4" s="1306">
        <v>245150.68</v>
      </c>
      <c r="R4" s="1306">
        <v>87</v>
      </c>
      <c r="S4" s="1306">
        <v>660271.9</v>
      </c>
      <c r="T4" s="1306">
        <v>768</v>
      </c>
      <c r="U4" s="1306">
        <v>2942185.57</v>
      </c>
      <c r="V4" s="1306">
        <v>128</v>
      </c>
      <c r="W4" s="1306">
        <v>869640.84</v>
      </c>
      <c r="X4" s="1306">
        <v>23</v>
      </c>
      <c r="Y4" s="1306">
        <v>48128.1</v>
      </c>
      <c r="Z4" s="1306">
        <v>49816</v>
      </c>
      <c r="AA4" s="1306">
        <v>1669005.47</v>
      </c>
      <c r="AB4" s="861">
        <v>69492</v>
      </c>
      <c r="AC4" s="861">
        <v>17222369.040000003</v>
      </c>
      <c r="AE4" s="432"/>
    </row>
    <row r="5" spans="1:31" s="431" customFormat="1">
      <c r="A5" s="1345" t="s">
        <v>557</v>
      </c>
      <c r="B5" s="1346">
        <f>INDEX(B6:B17,COUNT(B6:B17))</f>
        <v>11365</v>
      </c>
      <c r="C5" s="1346">
        <f t="shared" ref="C5:AA5" si="0">INDEX(C6:C17,COUNT(C6:C17))</f>
        <v>6953987.6900000004</v>
      </c>
      <c r="D5" s="1346">
        <f t="shared" si="0"/>
        <v>9</v>
      </c>
      <c r="E5" s="1346">
        <f t="shared" si="0"/>
        <v>526941.28</v>
      </c>
      <c r="F5" s="1346">
        <f t="shared" si="0"/>
        <v>3382</v>
      </c>
      <c r="G5" s="1346">
        <f t="shared" si="0"/>
        <v>2723152.54</v>
      </c>
      <c r="H5" s="1346">
        <f t="shared" si="0"/>
        <v>234</v>
      </c>
      <c r="I5" s="1346">
        <f t="shared" si="0"/>
        <v>40878.49</v>
      </c>
      <c r="J5" s="1346">
        <f t="shared" si="0"/>
        <v>23</v>
      </c>
      <c r="K5" s="1346">
        <f t="shared" si="0"/>
        <v>627.4</v>
      </c>
      <c r="L5" s="1346">
        <f t="shared" si="0"/>
        <v>2071</v>
      </c>
      <c r="M5" s="1346">
        <f t="shared" si="0"/>
        <v>6760.93</v>
      </c>
      <c r="N5" s="1346">
        <f t="shared" si="0"/>
        <v>1563</v>
      </c>
      <c r="O5" s="1346">
        <f t="shared" si="0"/>
        <v>4702435.43</v>
      </c>
      <c r="P5" s="1346">
        <f t="shared" si="0"/>
        <v>1677</v>
      </c>
      <c r="Q5" s="1346">
        <f t="shared" si="0"/>
        <v>315572.77</v>
      </c>
      <c r="R5" s="1346">
        <f t="shared" si="0"/>
        <v>88</v>
      </c>
      <c r="S5" s="1346">
        <f t="shared" si="0"/>
        <v>786385.51</v>
      </c>
      <c r="T5" s="1346">
        <f t="shared" si="0"/>
        <v>811</v>
      </c>
      <c r="U5" s="1346">
        <f t="shared" si="0"/>
        <v>3691165.73</v>
      </c>
      <c r="V5" s="1346">
        <f t="shared" si="0"/>
        <v>141</v>
      </c>
      <c r="W5" s="1346">
        <f t="shared" si="0"/>
        <v>1149735.92</v>
      </c>
      <c r="X5" s="1346">
        <f t="shared" si="0"/>
        <v>21</v>
      </c>
      <c r="Y5" s="1346">
        <f t="shared" si="0"/>
        <v>47547.05</v>
      </c>
      <c r="Z5" s="1346">
        <f t="shared" si="0"/>
        <v>63193</v>
      </c>
      <c r="AA5" s="1346">
        <f t="shared" si="0"/>
        <v>2284017.4500000002</v>
      </c>
      <c r="AB5" s="884">
        <f t="shared" ref="AB5:AC5" si="1">INDEX(AB6:AB17,COUNT(AB6:AB17))</f>
        <v>84578</v>
      </c>
      <c r="AC5" s="884">
        <f t="shared" si="1"/>
        <v>23229208.190000001</v>
      </c>
      <c r="AE5" s="432"/>
    </row>
    <row r="6" spans="1:31" s="434" customFormat="1">
      <c r="A6" s="852">
        <v>45017</v>
      </c>
      <c r="B6" s="867">
        <v>11301</v>
      </c>
      <c r="C6" s="867">
        <v>5084725.3</v>
      </c>
      <c r="D6" s="865">
        <v>15</v>
      </c>
      <c r="E6" s="865">
        <v>490272.87</v>
      </c>
      <c r="F6" s="865">
        <v>3116</v>
      </c>
      <c r="G6" s="865">
        <v>2167529.2599999998</v>
      </c>
      <c r="H6" s="865">
        <v>218</v>
      </c>
      <c r="I6" s="865">
        <v>44081.04</v>
      </c>
      <c r="J6" s="865">
        <v>23</v>
      </c>
      <c r="K6" s="1279">
        <v>485.52</v>
      </c>
      <c r="L6" s="865">
        <v>1369</v>
      </c>
      <c r="M6" s="865">
        <v>3566.28</v>
      </c>
      <c r="N6" s="865">
        <v>1500</v>
      </c>
      <c r="O6" s="865">
        <v>3471280.29</v>
      </c>
      <c r="P6" s="865">
        <v>1290</v>
      </c>
      <c r="Q6" s="865">
        <v>243646.25</v>
      </c>
      <c r="R6" s="865">
        <v>87</v>
      </c>
      <c r="S6" s="865">
        <v>653396.11</v>
      </c>
      <c r="T6" s="865">
        <v>768</v>
      </c>
      <c r="U6" s="865">
        <v>3036279.79</v>
      </c>
      <c r="V6" s="865">
        <v>128</v>
      </c>
      <c r="W6" s="865">
        <v>889805.58</v>
      </c>
      <c r="X6" s="865">
        <v>23</v>
      </c>
      <c r="Y6" s="865">
        <v>55407.6</v>
      </c>
      <c r="Z6" s="865">
        <v>50338</v>
      </c>
      <c r="AA6" s="865">
        <v>1719939.65</v>
      </c>
      <c r="AB6" s="863">
        <v>70176</v>
      </c>
      <c r="AC6" s="863">
        <v>17860415.539999999</v>
      </c>
      <c r="AD6" s="433"/>
      <c r="AE6" s="433"/>
    </row>
    <row r="7" spans="1:31" s="434" customFormat="1">
      <c r="A7" s="852">
        <v>45047</v>
      </c>
      <c r="B7" s="865">
        <v>11341</v>
      </c>
      <c r="C7" s="867">
        <v>5295743.57</v>
      </c>
      <c r="D7" s="865">
        <v>15</v>
      </c>
      <c r="E7" s="865">
        <v>487641.21</v>
      </c>
      <c r="F7" s="865">
        <v>3152</v>
      </c>
      <c r="G7" s="865">
        <v>2239806.12</v>
      </c>
      <c r="H7" s="865">
        <v>220</v>
      </c>
      <c r="I7" s="865">
        <v>43043.83</v>
      </c>
      <c r="J7" s="865">
        <v>23</v>
      </c>
      <c r="K7" s="1279">
        <v>518.46</v>
      </c>
      <c r="L7" s="865">
        <v>1349</v>
      </c>
      <c r="M7" s="865">
        <v>3754.13</v>
      </c>
      <c r="N7" s="865">
        <v>1497</v>
      </c>
      <c r="O7" s="865">
        <v>3602356.95</v>
      </c>
      <c r="P7" s="865">
        <v>1317</v>
      </c>
      <c r="Q7" s="865">
        <v>246206.13</v>
      </c>
      <c r="R7" s="865">
        <v>87</v>
      </c>
      <c r="S7" s="865">
        <v>668218.11</v>
      </c>
      <c r="T7" s="865">
        <v>767</v>
      </c>
      <c r="U7" s="865">
        <v>3113781.09</v>
      </c>
      <c r="V7" s="865">
        <v>128</v>
      </c>
      <c r="W7" s="865">
        <v>914828.69</v>
      </c>
      <c r="X7" s="865">
        <v>23</v>
      </c>
      <c r="Y7" s="865">
        <v>55851.5</v>
      </c>
      <c r="Z7" s="865">
        <v>50784</v>
      </c>
      <c r="AA7" s="865">
        <v>1751190.62</v>
      </c>
      <c r="AB7" s="863">
        <v>70703</v>
      </c>
      <c r="AC7" s="863">
        <v>18422940.41</v>
      </c>
      <c r="AD7" s="433"/>
      <c r="AE7" s="433"/>
    </row>
    <row r="8" spans="1:31" s="434" customFormat="1">
      <c r="A8" s="852">
        <v>45078</v>
      </c>
      <c r="B8" s="865">
        <v>11355</v>
      </c>
      <c r="C8" s="867">
        <v>5563382.1799999997</v>
      </c>
      <c r="D8" s="865">
        <v>9</v>
      </c>
      <c r="E8" s="865">
        <v>502327</v>
      </c>
      <c r="F8" s="865">
        <v>3175</v>
      </c>
      <c r="G8" s="865">
        <v>2294984.4700000002</v>
      </c>
      <c r="H8" s="865">
        <v>223</v>
      </c>
      <c r="I8" s="865">
        <v>41873.919999999998</v>
      </c>
      <c r="J8" s="865">
        <v>23</v>
      </c>
      <c r="K8" s="1279">
        <v>609.41</v>
      </c>
      <c r="L8" s="865">
        <v>1359</v>
      </c>
      <c r="M8" s="865">
        <v>4517.7299999999996</v>
      </c>
      <c r="N8" s="865">
        <v>1533</v>
      </c>
      <c r="O8" s="865">
        <v>3728967.7</v>
      </c>
      <c r="P8" s="865">
        <v>1343</v>
      </c>
      <c r="Q8" s="865">
        <v>253460.92</v>
      </c>
      <c r="R8" s="865">
        <v>87</v>
      </c>
      <c r="S8" s="865">
        <v>674902.82</v>
      </c>
      <c r="T8" s="865">
        <v>766</v>
      </c>
      <c r="U8" s="865">
        <v>3065343.56</v>
      </c>
      <c r="V8" s="865">
        <v>128</v>
      </c>
      <c r="W8" s="865">
        <v>942021.08</v>
      </c>
      <c r="X8" s="865">
        <v>23</v>
      </c>
      <c r="Y8" s="865">
        <v>59299.74</v>
      </c>
      <c r="Z8" s="865">
        <v>51337</v>
      </c>
      <c r="AA8" s="865">
        <v>1915016.44</v>
      </c>
      <c r="AB8" s="863">
        <v>71361</v>
      </c>
      <c r="AC8" s="863">
        <v>19046706.970000003</v>
      </c>
      <c r="AD8" s="433"/>
      <c r="AE8" s="433"/>
    </row>
    <row r="9" spans="1:31" s="434" customFormat="1">
      <c r="A9" s="852">
        <v>45108</v>
      </c>
      <c r="B9" s="865">
        <v>11319</v>
      </c>
      <c r="C9" s="867">
        <v>5753354.1200000001</v>
      </c>
      <c r="D9" s="865">
        <v>9</v>
      </c>
      <c r="E9" s="865">
        <v>502446.7</v>
      </c>
      <c r="F9" s="865">
        <v>3175</v>
      </c>
      <c r="G9" s="865">
        <v>2357342.58</v>
      </c>
      <c r="H9" s="865">
        <v>223</v>
      </c>
      <c r="I9" s="865">
        <v>41909.089999999997</v>
      </c>
      <c r="J9" s="865">
        <v>23</v>
      </c>
      <c r="K9" s="1279">
        <v>668.8</v>
      </c>
      <c r="L9" s="865">
        <v>1386</v>
      </c>
      <c r="M9" s="865">
        <v>5428.56</v>
      </c>
      <c r="N9" s="865">
        <v>1534</v>
      </c>
      <c r="O9" s="865">
        <v>3880381.88</v>
      </c>
      <c r="P9" s="865">
        <v>1359</v>
      </c>
      <c r="Q9" s="865">
        <v>258988.06</v>
      </c>
      <c r="R9" s="865">
        <v>88</v>
      </c>
      <c r="S9" s="865">
        <v>688496.88</v>
      </c>
      <c r="T9" s="865">
        <v>797</v>
      </c>
      <c r="U9" s="865">
        <v>3125955.02</v>
      </c>
      <c r="V9" s="865">
        <v>128</v>
      </c>
      <c r="W9" s="865">
        <v>964438.82</v>
      </c>
      <c r="X9" s="865">
        <v>22</v>
      </c>
      <c r="Y9" s="865">
        <v>60556.86</v>
      </c>
      <c r="Z9" s="865">
        <v>52106</v>
      </c>
      <c r="AA9" s="865">
        <v>1959425.93</v>
      </c>
      <c r="AB9" s="863">
        <v>72169</v>
      </c>
      <c r="AC9" s="863">
        <v>19599393.299999997</v>
      </c>
      <c r="AD9" s="433"/>
      <c r="AE9" s="433"/>
    </row>
    <row r="10" spans="1:31" s="434" customFormat="1">
      <c r="A10" s="852">
        <v>45139</v>
      </c>
      <c r="B10" s="865">
        <v>11328</v>
      </c>
      <c r="C10" s="865">
        <v>5763446.5999999996</v>
      </c>
      <c r="D10" s="865">
        <v>9</v>
      </c>
      <c r="E10" s="865">
        <v>492327.78</v>
      </c>
      <c r="F10" s="865">
        <v>3184</v>
      </c>
      <c r="G10" s="865">
        <v>2368095.34</v>
      </c>
      <c r="H10" s="865">
        <v>223</v>
      </c>
      <c r="I10" s="865">
        <v>42878.16</v>
      </c>
      <c r="J10" s="865">
        <v>23</v>
      </c>
      <c r="K10" s="1279">
        <v>686.17</v>
      </c>
      <c r="L10" s="865">
        <v>1419</v>
      </c>
      <c r="M10" s="865">
        <v>5776.31</v>
      </c>
      <c r="N10" s="865">
        <v>1559</v>
      </c>
      <c r="O10" s="865">
        <v>3910469.07</v>
      </c>
      <c r="P10" s="865">
        <v>1400</v>
      </c>
      <c r="Q10" s="865">
        <v>264366.61</v>
      </c>
      <c r="R10" s="865">
        <v>89</v>
      </c>
      <c r="S10" s="865">
        <v>699739.44</v>
      </c>
      <c r="T10" s="865">
        <v>798</v>
      </c>
      <c r="U10" s="865">
        <v>3127738.06</v>
      </c>
      <c r="V10" s="865">
        <v>128</v>
      </c>
      <c r="W10" s="865">
        <v>979502.78</v>
      </c>
      <c r="X10" s="865">
        <v>22</v>
      </c>
      <c r="Y10" s="865">
        <v>49470.37</v>
      </c>
      <c r="Z10" s="865">
        <v>53412</v>
      </c>
      <c r="AA10" s="865">
        <v>1966955.88</v>
      </c>
      <c r="AB10" s="863">
        <v>73594</v>
      </c>
      <c r="AC10" s="863">
        <v>19671452.57</v>
      </c>
      <c r="AD10" s="433"/>
      <c r="AE10" s="433"/>
    </row>
    <row r="11" spans="1:31" s="434" customFormat="1">
      <c r="A11" s="852">
        <v>45170</v>
      </c>
      <c r="B11" s="865">
        <v>11323</v>
      </c>
      <c r="C11" s="865">
        <v>5845759.8300000001</v>
      </c>
      <c r="D11" s="865">
        <v>9</v>
      </c>
      <c r="E11" s="865">
        <v>489526.54</v>
      </c>
      <c r="F11" s="865">
        <v>3211</v>
      </c>
      <c r="G11" s="865">
        <v>2421067.9300000002</v>
      </c>
      <c r="H11" s="865">
        <v>224</v>
      </c>
      <c r="I11" s="865">
        <v>42135.33</v>
      </c>
      <c r="J11" s="865">
        <v>23</v>
      </c>
      <c r="K11" s="1279">
        <v>684.02</v>
      </c>
      <c r="L11" s="865">
        <v>1490</v>
      </c>
      <c r="M11" s="865">
        <v>5872.41</v>
      </c>
      <c r="N11" s="865">
        <v>1569</v>
      </c>
      <c r="O11" s="865">
        <v>3953719.54</v>
      </c>
      <c r="P11" s="865">
        <v>1433</v>
      </c>
      <c r="Q11" s="865">
        <v>274552.83</v>
      </c>
      <c r="R11" s="865">
        <v>90</v>
      </c>
      <c r="S11" s="865">
        <v>693290.64</v>
      </c>
      <c r="T11" s="865">
        <v>802</v>
      </c>
      <c r="U11" s="865">
        <v>3195913.29</v>
      </c>
      <c r="V11" s="865">
        <v>128</v>
      </c>
      <c r="W11" s="865">
        <v>1000933.11</v>
      </c>
      <c r="X11" s="865">
        <v>22</v>
      </c>
      <c r="Y11" s="865">
        <v>50100.07</v>
      </c>
      <c r="Z11" s="865">
        <v>54524</v>
      </c>
      <c r="AA11" s="865">
        <v>2008143.48</v>
      </c>
      <c r="AB11" s="863">
        <v>74848</v>
      </c>
      <c r="AC11" s="863">
        <v>19981699.02</v>
      </c>
      <c r="AD11" s="433"/>
      <c r="AE11" s="433"/>
    </row>
    <row r="12" spans="1:31" s="434" customFormat="1">
      <c r="A12" s="852">
        <v>45200</v>
      </c>
      <c r="B12" s="865">
        <v>11331</v>
      </c>
      <c r="C12" s="865">
        <v>5679629.0800000001</v>
      </c>
      <c r="D12" s="865">
        <v>9</v>
      </c>
      <c r="E12" s="865">
        <v>470925.79</v>
      </c>
      <c r="F12" s="865">
        <v>3234</v>
      </c>
      <c r="G12" s="865">
        <v>2379689.04</v>
      </c>
      <c r="H12" s="865">
        <v>224</v>
      </c>
      <c r="I12" s="865">
        <v>42010.89</v>
      </c>
      <c r="J12" s="865">
        <v>23</v>
      </c>
      <c r="K12" s="1279">
        <v>621.09</v>
      </c>
      <c r="L12" s="865">
        <v>1556</v>
      </c>
      <c r="M12" s="865">
        <v>5934.09</v>
      </c>
      <c r="N12" s="865">
        <v>1585</v>
      </c>
      <c r="O12" s="865">
        <v>3930698.88</v>
      </c>
      <c r="P12" s="865">
        <v>1477</v>
      </c>
      <c r="Q12" s="865">
        <v>272102.98</v>
      </c>
      <c r="R12" s="865">
        <v>89</v>
      </c>
      <c r="S12" s="865">
        <v>778667.94</v>
      </c>
      <c r="T12" s="865">
        <v>806</v>
      </c>
      <c r="U12" s="865">
        <v>3146703.05</v>
      </c>
      <c r="V12" s="865">
        <v>128</v>
      </c>
      <c r="W12" s="865">
        <v>1015209.2</v>
      </c>
      <c r="X12" s="865">
        <v>22</v>
      </c>
      <c r="Y12" s="865">
        <v>46357.79</v>
      </c>
      <c r="Z12" s="865">
        <v>55527</v>
      </c>
      <c r="AA12" s="865">
        <v>2025658.13</v>
      </c>
      <c r="AB12" s="863">
        <v>76011</v>
      </c>
      <c r="AC12" s="863">
        <v>19794207.949999996</v>
      </c>
    </row>
    <row r="13" spans="1:31" s="434" customFormat="1">
      <c r="A13" s="852">
        <v>45231</v>
      </c>
      <c r="B13" s="865">
        <v>11307</v>
      </c>
      <c r="C13" s="865">
        <v>6080067.1200000001</v>
      </c>
      <c r="D13" s="865">
        <v>9</v>
      </c>
      <c r="E13" s="865">
        <v>493447.77</v>
      </c>
      <c r="F13" s="865">
        <v>3261</v>
      </c>
      <c r="G13" s="865">
        <v>2492655.27</v>
      </c>
      <c r="H13" s="865">
        <v>234</v>
      </c>
      <c r="I13" s="865">
        <v>49532.24</v>
      </c>
      <c r="J13" s="865">
        <v>23</v>
      </c>
      <c r="K13" s="1279">
        <v>671.76</v>
      </c>
      <c r="L13" s="865">
        <v>1617</v>
      </c>
      <c r="M13" s="865">
        <v>6355.9</v>
      </c>
      <c r="N13" s="865">
        <v>1599</v>
      </c>
      <c r="O13" s="865">
        <v>3836157.39</v>
      </c>
      <c r="P13" s="865">
        <v>1420</v>
      </c>
      <c r="Q13" s="865">
        <v>288683.81</v>
      </c>
      <c r="R13" s="865">
        <v>89</v>
      </c>
      <c r="S13" s="865">
        <v>803826.78</v>
      </c>
      <c r="T13" s="865">
        <v>803</v>
      </c>
      <c r="U13" s="865">
        <v>3273800.16</v>
      </c>
      <c r="V13" s="865">
        <v>139</v>
      </c>
      <c r="W13" s="865">
        <v>1360568.96</v>
      </c>
      <c r="X13" s="865">
        <v>22</v>
      </c>
      <c r="Y13" s="865">
        <v>47940.59</v>
      </c>
      <c r="Z13" s="865">
        <v>56253</v>
      </c>
      <c r="AA13" s="865">
        <v>2096696.5</v>
      </c>
      <c r="AB13" s="863">
        <v>76776</v>
      </c>
      <c r="AC13" s="863">
        <v>20830404.25</v>
      </c>
    </row>
    <row r="14" spans="1:31" s="434" customFormat="1">
      <c r="A14" s="852">
        <v>45261</v>
      </c>
      <c r="B14" s="865">
        <v>11282</v>
      </c>
      <c r="C14" s="865">
        <v>6609377.7000000002</v>
      </c>
      <c r="D14" s="865">
        <v>9</v>
      </c>
      <c r="E14" s="865">
        <v>532114.16</v>
      </c>
      <c r="F14" s="865">
        <v>3306</v>
      </c>
      <c r="G14" s="865">
        <v>2572430.2999999998</v>
      </c>
      <c r="H14" s="865">
        <v>236</v>
      </c>
      <c r="I14" s="866">
        <v>61561.8</v>
      </c>
      <c r="J14" s="865">
        <v>23</v>
      </c>
      <c r="K14" s="1279">
        <v>698.11</v>
      </c>
      <c r="L14" s="865">
        <v>1688</v>
      </c>
      <c r="M14" s="865">
        <v>6917.59</v>
      </c>
      <c r="N14" s="865">
        <v>1588</v>
      </c>
      <c r="O14" s="865">
        <v>4405037.03</v>
      </c>
      <c r="P14" s="865">
        <v>1472</v>
      </c>
      <c r="Q14" s="865">
        <v>302843.03999999998</v>
      </c>
      <c r="R14" s="865">
        <v>88</v>
      </c>
      <c r="S14" s="865">
        <v>792833.62</v>
      </c>
      <c r="T14" s="865">
        <v>805</v>
      </c>
      <c r="U14" s="865">
        <v>3479060.45</v>
      </c>
      <c r="V14" s="865">
        <v>140</v>
      </c>
      <c r="W14" s="865">
        <v>1076081.3500000001</v>
      </c>
      <c r="X14" s="865">
        <v>22</v>
      </c>
      <c r="Y14" s="865">
        <v>50514.1</v>
      </c>
      <c r="Z14" s="865">
        <v>57759</v>
      </c>
      <c r="AA14" s="867">
        <v>2187817.64</v>
      </c>
      <c r="AB14" s="864">
        <v>78418</v>
      </c>
      <c r="AC14" s="864">
        <v>22077286.889999997</v>
      </c>
    </row>
    <row r="15" spans="1:31" s="434" customFormat="1">
      <c r="A15" s="852">
        <v>45292</v>
      </c>
      <c r="B15" s="865">
        <v>11285</v>
      </c>
      <c r="C15" s="865">
        <v>6696994.1799999997</v>
      </c>
      <c r="D15" s="865">
        <v>9</v>
      </c>
      <c r="E15" s="865">
        <v>520004.18</v>
      </c>
      <c r="F15" s="865">
        <v>3333</v>
      </c>
      <c r="G15" s="865">
        <v>2638647.4900000002</v>
      </c>
      <c r="H15" s="865">
        <v>233</v>
      </c>
      <c r="I15" s="866">
        <v>41368.129999999997</v>
      </c>
      <c r="J15" s="865">
        <v>23</v>
      </c>
      <c r="K15" s="1279">
        <v>687.4</v>
      </c>
      <c r="L15" s="865">
        <v>1836</v>
      </c>
      <c r="M15" s="865">
        <v>7040.44</v>
      </c>
      <c r="N15" s="865">
        <v>1597</v>
      </c>
      <c r="O15" s="865">
        <v>4597289.47</v>
      </c>
      <c r="P15" s="865">
        <v>1539</v>
      </c>
      <c r="Q15" s="865">
        <v>319687.78000000003</v>
      </c>
      <c r="R15" s="865">
        <v>88</v>
      </c>
      <c r="S15" s="865">
        <v>788974.59</v>
      </c>
      <c r="T15" s="865">
        <v>808</v>
      </c>
      <c r="U15" s="865">
        <v>3564993.92</v>
      </c>
      <c r="V15" s="865">
        <v>140</v>
      </c>
      <c r="W15" s="865">
        <v>1100916.5</v>
      </c>
      <c r="X15" s="865">
        <v>21</v>
      </c>
      <c r="Y15" s="865">
        <v>49118.78</v>
      </c>
      <c r="Z15" s="865">
        <v>59187</v>
      </c>
      <c r="AA15" s="867">
        <v>2214042.66</v>
      </c>
      <c r="AB15" s="867">
        <v>80099</v>
      </c>
      <c r="AC15" s="867">
        <v>22539765.52</v>
      </c>
    </row>
    <row r="16" spans="1:31" s="434" customFormat="1">
      <c r="A16" s="852">
        <v>45323</v>
      </c>
      <c r="B16" s="865">
        <v>11345</v>
      </c>
      <c r="C16" s="865">
        <v>6855019.4000000004</v>
      </c>
      <c r="D16" s="865">
        <v>9</v>
      </c>
      <c r="E16" s="865">
        <v>521078.56</v>
      </c>
      <c r="F16" s="865">
        <v>3357</v>
      </c>
      <c r="G16" s="865">
        <v>2695100.41</v>
      </c>
      <c r="H16" s="865">
        <v>233</v>
      </c>
      <c r="I16" s="866">
        <v>40597.370000000003</v>
      </c>
      <c r="J16" s="863">
        <v>23</v>
      </c>
      <c r="K16" s="1279">
        <v>663.89</v>
      </c>
      <c r="L16" s="865">
        <v>1982</v>
      </c>
      <c r="M16" s="865">
        <v>6778.43</v>
      </c>
      <c r="N16" s="865">
        <v>1602</v>
      </c>
      <c r="O16" s="865">
        <v>4674260.8099999996</v>
      </c>
      <c r="P16" s="865">
        <v>1578</v>
      </c>
      <c r="Q16" s="865">
        <v>314222.73</v>
      </c>
      <c r="R16" s="865">
        <v>88</v>
      </c>
      <c r="S16" s="865">
        <v>799410.01</v>
      </c>
      <c r="T16" s="865">
        <v>810</v>
      </c>
      <c r="U16" s="865">
        <v>3637051.06</v>
      </c>
      <c r="V16" s="865">
        <v>140</v>
      </c>
      <c r="W16" s="865">
        <v>1124524.5900000001</v>
      </c>
      <c r="X16" s="865">
        <v>21</v>
      </c>
      <c r="Y16" s="865">
        <v>45573.9</v>
      </c>
      <c r="Z16" s="865">
        <v>60649</v>
      </c>
      <c r="AA16" s="867">
        <v>2263985.6800000002</v>
      </c>
      <c r="AB16" s="865">
        <v>81837</v>
      </c>
      <c r="AC16" s="865">
        <v>22978266.84</v>
      </c>
    </row>
    <row r="17" spans="1:31" s="434" customFormat="1">
      <c r="A17" s="852">
        <v>45352</v>
      </c>
      <c r="B17" s="865">
        <v>11365</v>
      </c>
      <c r="C17" s="865">
        <v>6953987.6900000004</v>
      </c>
      <c r="D17" s="865">
        <v>9</v>
      </c>
      <c r="E17" s="865">
        <v>526941.28</v>
      </c>
      <c r="F17" s="865">
        <v>3382</v>
      </c>
      <c r="G17" s="865">
        <v>2723152.54</v>
      </c>
      <c r="H17" s="865">
        <v>234</v>
      </c>
      <c r="I17" s="866">
        <v>40878.49</v>
      </c>
      <c r="J17" s="863">
        <v>23</v>
      </c>
      <c r="K17" s="1279">
        <v>627.4</v>
      </c>
      <c r="L17" s="865">
        <v>2071</v>
      </c>
      <c r="M17" s="865">
        <v>6760.93</v>
      </c>
      <c r="N17" s="865">
        <v>1563</v>
      </c>
      <c r="O17" s="865">
        <v>4702435.43</v>
      </c>
      <c r="P17" s="865">
        <v>1677</v>
      </c>
      <c r="Q17" s="865">
        <v>315572.77</v>
      </c>
      <c r="R17" s="865">
        <v>88</v>
      </c>
      <c r="S17" s="865">
        <v>786385.51</v>
      </c>
      <c r="T17" s="865">
        <v>811</v>
      </c>
      <c r="U17" s="865">
        <v>3691165.73</v>
      </c>
      <c r="V17" s="865">
        <v>141</v>
      </c>
      <c r="W17" s="865">
        <v>1149735.92</v>
      </c>
      <c r="X17" s="865">
        <v>21</v>
      </c>
      <c r="Y17" s="865">
        <v>47547.05</v>
      </c>
      <c r="Z17" s="865">
        <v>63193</v>
      </c>
      <c r="AA17" s="867">
        <v>2284017.4500000002</v>
      </c>
      <c r="AB17" s="863">
        <v>84578</v>
      </c>
      <c r="AC17" s="863">
        <v>23229208.190000001</v>
      </c>
    </row>
    <row r="18" spans="1:31" s="434" customFormat="1" ht="15" customHeight="1">
      <c r="A18" s="1598" t="s">
        <v>1376</v>
      </c>
      <c r="B18" s="1598"/>
      <c r="C18" s="1598"/>
      <c r="D18" s="1598"/>
      <c r="E18" s="1598"/>
      <c r="F18" s="1598"/>
      <c r="G18" s="1598"/>
      <c r="H18" s="1598"/>
      <c r="I18" s="1598"/>
      <c r="J18" s="1598"/>
      <c r="K18" s="1598"/>
      <c r="L18" s="1598"/>
      <c r="M18" s="1598"/>
      <c r="N18" s="1598"/>
      <c r="O18" s="1598"/>
      <c r="P18" s="1598"/>
      <c r="Q18" s="1598"/>
      <c r="R18" s="1598"/>
      <c r="S18" s="1598"/>
      <c r="T18" s="1598"/>
      <c r="U18" s="1598"/>
      <c r="V18" s="1598"/>
      <c r="W18" s="1598"/>
      <c r="X18" s="1598"/>
      <c r="Y18" s="1598"/>
      <c r="Z18" s="1598"/>
    </row>
    <row r="19" spans="1:31" s="434" customFormat="1" ht="15" customHeight="1">
      <c r="A19" s="1593" t="s">
        <v>1009</v>
      </c>
      <c r="B19" s="1593"/>
      <c r="C19" s="1593"/>
      <c r="D19" s="1593"/>
      <c r="E19" s="1593"/>
      <c r="F19" s="1593"/>
      <c r="G19" s="1593"/>
      <c r="H19" s="1593"/>
      <c r="I19" s="1593"/>
      <c r="J19" s="1593"/>
      <c r="K19" s="1593"/>
      <c r="L19" s="1593"/>
      <c r="M19" s="1593"/>
      <c r="N19" s="1593"/>
      <c r="O19" s="1593"/>
      <c r="P19" s="1593"/>
      <c r="Q19" s="1593"/>
      <c r="R19" s="1593"/>
      <c r="S19" s="1593"/>
      <c r="T19" s="1593"/>
      <c r="U19" s="1593"/>
      <c r="V19" s="1593"/>
      <c r="W19" s="1593"/>
      <c r="X19" s="1593"/>
      <c r="Y19" s="1593"/>
      <c r="Z19" s="1593"/>
      <c r="AE19" s="435"/>
    </row>
    <row r="20" spans="1:31">
      <c r="A20" s="1597" t="s">
        <v>1008</v>
      </c>
      <c r="B20" s="1597"/>
      <c r="C20" s="1597"/>
      <c r="D20" s="1597"/>
      <c r="E20" s="1597"/>
      <c r="F20" s="1597"/>
      <c r="G20" s="1597"/>
      <c r="H20" s="1597"/>
      <c r="I20" s="1597"/>
      <c r="J20" s="1597"/>
      <c r="K20" s="1597"/>
      <c r="L20" s="1597"/>
      <c r="M20" s="1597"/>
      <c r="N20" s="1597"/>
      <c r="O20" s="1597"/>
      <c r="P20" s="1597"/>
      <c r="Q20" s="1597"/>
      <c r="R20" s="1597"/>
      <c r="S20" s="1597"/>
      <c r="T20" s="1597"/>
      <c r="U20" s="1597"/>
      <c r="V20" s="1597"/>
      <c r="W20" s="1597"/>
      <c r="X20" s="1597"/>
      <c r="Y20" s="1597"/>
      <c r="Z20" s="1597"/>
      <c r="AA20" s="434"/>
    </row>
  </sheetData>
  <mergeCells count="19">
    <mergeCell ref="A1:Z1"/>
    <mergeCell ref="A2:A3"/>
    <mergeCell ref="B2:C2"/>
    <mergeCell ref="D2:E2"/>
    <mergeCell ref="F2:G2"/>
    <mergeCell ref="H2:I2"/>
    <mergeCell ref="J2:K2"/>
    <mergeCell ref="L2:M2"/>
    <mergeCell ref="N2:O2"/>
    <mergeCell ref="P2:Q2"/>
    <mergeCell ref="A20:Z20"/>
    <mergeCell ref="A19:Z19"/>
    <mergeCell ref="A18:Z18"/>
    <mergeCell ref="AB2:AC2"/>
    <mergeCell ref="R2:S2"/>
    <mergeCell ref="T2:U2"/>
    <mergeCell ref="V2:W2"/>
    <mergeCell ref="X2:Y2"/>
    <mergeCell ref="Z2:AA2"/>
  </mergeCells>
  <printOptions horizontalCentered="1"/>
  <pageMargins left="0.7" right="0.7" top="0.75" bottom="0.75" header="0.3" footer="0.3"/>
  <pageSetup paperSize="9"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J1"/>
    </sheetView>
  </sheetViews>
  <sheetFormatPr defaultRowHeight="15"/>
  <cols>
    <col min="1" max="1" width="20.7109375" style="437" bestFit="1" customWidth="1"/>
    <col min="2" max="9" width="12.140625" style="437" customWidth="1"/>
    <col min="10" max="10" width="10.28515625" style="437" customWidth="1"/>
    <col min="11" max="16384" width="9.140625" style="437"/>
  </cols>
  <sheetData>
    <row r="1" spans="1:10" s="436" customFormat="1" ht="15" customHeight="1">
      <c r="A1" s="1618" t="s">
        <v>1027</v>
      </c>
      <c r="B1" s="1619"/>
      <c r="C1" s="1619"/>
      <c r="D1" s="1619"/>
      <c r="E1" s="1619"/>
      <c r="F1" s="1619"/>
      <c r="G1" s="1619"/>
      <c r="H1" s="1619"/>
      <c r="I1" s="1619"/>
      <c r="J1" s="1619"/>
    </row>
    <row r="2" spans="1:10" ht="15" customHeight="1">
      <c r="A2" s="1616" t="s">
        <v>1028</v>
      </c>
      <c r="B2" s="1620" t="s">
        <v>1029</v>
      </c>
      <c r="C2" s="1621"/>
      <c r="D2" s="1621"/>
      <c r="E2" s="1621"/>
      <c r="F2" s="1621"/>
      <c r="G2" s="1621"/>
      <c r="H2" s="1621"/>
      <c r="I2" s="1621"/>
      <c r="J2" s="1622"/>
    </row>
    <row r="3" spans="1:10">
      <c r="A3" s="1617"/>
      <c r="B3" s="868">
        <v>44531</v>
      </c>
      <c r="C3" s="868">
        <v>44621</v>
      </c>
      <c r="D3" s="868">
        <v>44713</v>
      </c>
      <c r="E3" s="868">
        <v>44805</v>
      </c>
      <c r="F3" s="869">
        <v>44896</v>
      </c>
      <c r="G3" s="869">
        <v>44986</v>
      </c>
      <c r="H3" s="869">
        <v>45078</v>
      </c>
      <c r="I3" s="869">
        <v>45170</v>
      </c>
      <c r="J3" s="869">
        <v>45261</v>
      </c>
    </row>
    <row r="4" spans="1:10">
      <c r="A4" s="870" t="s">
        <v>1030</v>
      </c>
      <c r="B4" s="871">
        <v>3280</v>
      </c>
      <c r="C4" s="871">
        <v>3261</v>
      </c>
      <c r="D4" s="872">
        <v>3110</v>
      </c>
      <c r="E4" s="872">
        <v>3176</v>
      </c>
      <c r="F4" s="872">
        <v>3176</v>
      </c>
      <c r="G4" s="873">
        <v>3448</v>
      </c>
      <c r="H4" s="874" t="s">
        <v>1031</v>
      </c>
      <c r="I4" s="871">
        <v>2072</v>
      </c>
      <c r="J4" s="875">
        <v>2138</v>
      </c>
    </row>
    <row r="5" spans="1:10">
      <c r="A5" s="870" t="s">
        <v>1032</v>
      </c>
      <c r="B5" s="871">
        <v>174</v>
      </c>
      <c r="C5" s="871">
        <v>166</v>
      </c>
      <c r="D5" s="872">
        <v>133</v>
      </c>
      <c r="E5" s="872">
        <v>166</v>
      </c>
      <c r="F5" s="872">
        <v>57</v>
      </c>
      <c r="G5" s="873">
        <v>166</v>
      </c>
      <c r="H5" s="874" t="s">
        <v>1033</v>
      </c>
      <c r="I5" s="871">
        <v>136</v>
      </c>
      <c r="J5" s="875">
        <v>461</v>
      </c>
    </row>
    <row r="6" spans="1:10">
      <c r="A6" s="870" t="s">
        <v>1034</v>
      </c>
      <c r="B6" s="871">
        <v>269</v>
      </c>
      <c r="C6" s="871">
        <v>824</v>
      </c>
      <c r="D6" s="872">
        <v>687</v>
      </c>
      <c r="E6" s="872">
        <v>687</v>
      </c>
      <c r="F6" s="872">
        <v>656</v>
      </c>
      <c r="G6" s="873">
        <v>656</v>
      </c>
      <c r="H6" s="874" t="s">
        <v>1035</v>
      </c>
      <c r="I6" s="871">
        <v>564</v>
      </c>
      <c r="J6" s="875">
        <v>658</v>
      </c>
    </row>
    <row r="7" spans="1:10">
      <c r="A7" s="870" t="s">
        <v>1036</v>
      </c>
      <c r="B7" s="871">
        <v>0</v>
      </c>
      <c r="C7" s="871">
        <v>0</v>
      </c>
      <c r="D7" s="872">
        <v>0</v>
      </c>
      <c r="E7" s="872">
        <v>0</v>
      </c>
      <c r="F7" s="872">
        <v>0</v>
      </c>
      <c r="G7" s="873">
        <v>0</v>
      </c>
      <c r="H7" s="874" t="s">
        <v>1037</v>
      </c>
      <c r="I7" s="871">
        <v>45</v>
      </c>
      <c r="J7" s="875">
        <v>0</v>
      </c>
    </row>
    <row r="8" spans="1:10">
      <c r="A8" s="870" t="s">
        <v>1038</v>
      </c>
      <c r="B8" s="871">
        <v>120</v>
      </c>
      <c r="C8" s="871">
        <v>594</v>
      </c>
      <c r="D8" s="872">
        <v>547</v>
      </c>
      <c r="E8" s="872">
        <v>581</v>
      </c>
      <c r="F8" s="872">
        <v>213</v>
      </c>
      <c r="G8" s="873">
        <v>219</v>
      </c>
      <c r="H8" s="874" t="s">
        <v>1039</v>
      </c>
      <c r="I8" s="871">
        <v>187</v>
      </c>
      <c r="J8" s="875">
        <v>180</v>
      </c>
    </row>
    <row r="9" spans="1:10">
      <c r="A9" s="870" t="s">
        <v>1040</v>
      </c>
      <c r="B9" s="871">
        <v>1495</v>
      </c>
      <c r="C9" s="871">
        <v>1505</v>
      </c>
      <c r="D9" s="872">
        <v>213</v>
      </c>
      <c r="E9" s="872">
        <v>206</v>
      </c>
      <c r="F9" s="872">
        <v>197</v>
      </c>
      <c r="G9" s="873">
        <v>1416</v>
      </c>
      <c r="H9" s="874" t="s">
        <v>1041</v>
      </c>
      <c r="I9" s="871">
        <v>2106</v>
      </c>
      <c r="J9" s="875">
        <v>1899</v>
      </c>
    </row>
    <row r="10" spans="1:10">
      <c r="A10" s="870" t="s">
        <v>1042</v>
      </c>
      <c r="B10" s="871">
        <v>42</v>
      </c>
      <c r="C10" s="871">
        <v>42</v>
      </c>
      <c r="D10" s="872">
        <v>12</v>
      </c>
      <c r="E10" s="872">
        <v>42</v>
      </c>
      <c r="F10" s="872">
        <v>12</v>
      </c>
      <c r="G10" s="873">
        <v>12</v>
      </c>
      <c r="H10" s="874" t="s">
        <v>1043</v>
      </c>
      <c r="I10" s="871">
        <v>316</v>
      </c>
      <c r="J10" s="875">
        <v>188</v>
      </c>
    </row>
    <row r="11" spans="1:10">
      <c r="A11" s="870" t="s">
        <v>331</v>
      </c>
      <c r="B11" s="876">
        <v>34051</v>
      </c>
      <c r="C11" s="876">
        <v>39570</v>
      </c>
      <c r="D11" s="872">
        <v>35000</v>
      </c>
      <c r="E11" s="872">
        <v>39239</v>
      </c>
      <c r="F11" s="872">
        <v>37132</v>
      </c>
      <c r="G11" s="873">
        <v>42369</v>
      </c>
      <c r="H11" s="874" t="s">
        <v>1044</v>
      </c>
      <c r="I11" s="876">
        <v>42119</v>
      </c>
      <c r="J11" s="875">
        <v>41728</v>
      </c>
    </row>
    <row r="12" spans="1:10">
      <c r="A12" s="877" t="s">
        <v>97</v>
      </c>
      <c r="B12" s="878">
        <v>39431</v>
      </c>
      <c r="C12" s="878">
        <v>45962</v>
      </c>
      <c r="D12" s="878">
        <v>39702</v>
      </c>
      <c r="E12" s="878" t="s">
        <v>1045</v>
      </c>
      <c r="F12" s="878">
        <v>41443</v>
      </c>
      <c r="G12" s="879">
        <v>48286</v>
      </c>
      <c r="H12" s="880">
        <v>43199</v>
      </c>
      <c r="I12" s="881">
        <v>47910</v>
      </c>
      <c r="J12" s="882">
        <f>SUM(J4:J11)</f>
        <v>47252</v>
      </c>
    </row>
    <row r="13" spans="1:10">
      <c r="A13" s="883" t="s">
        <v>1046</v>
      </c>
      <c r="B13" s="883"/>
      <c r="C13" s="883"/>
      <c r="D13" s="438"/>
      <c r="E13" s="438"/>
      <c r="F13" s="438"/>
      <c r="G13" s="438"/>
      <c r="H13" s="438"/>
      <c r="I13" s="438"/>
      <c r="J13" s="438"/>
    </row>
  </sheetData>
  <mergeCells count="3">
    <mergeCell ref="A2:A3"/>
    <mergeCell ref="A1:J1"/>
    <mergeCell ref="B2:J2"/>
  </mergeCells>
  <printOptions horizontalCentered="1"/>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sqref="A1:K1"/>
    </sheetView>
  </sheetViews>
  <sheetFormatPr defaultColWidth="9.140625" defaultRowHeight="15"/>
  <cols>
    <col min="1" max="1" width="14.5703125" style="435" bestFit="1" customWidth="1"/>
    <col min="2" max="3" width="17.7109375" style="435" bestFit="1" customWidth="1"/>
    <col min="4" max="4" width="19.28515625" style="435" bestFit="1" customWidth="1"/>
    <col min="5" max="6" width="17.7109375" style="435" bestFit="1" customWidth="1"/>
    <col min="7" max="7" width="18.5703125" style="435" bestFit="1" customWidth="1"/>
    <col min="8" max="8" width="15.28515625" style="435" bestFit="1" customWidth="1"/>
    <col min="9" max="9" width="13.85546875" style="435" bestFit="1" customWidth="1"/>
    <col min="10" max="10" width="15.42578125" style="435" bestFit="1" customWidth="1"/>
    <col min="11" max="11" width="19.5703125" style="435" bestFit="1" customWidth="1"/>
    <col min="12" max="13" width="13.7109375" style="435" bestFit="1" customWidth="1"/>
    <col min="14" max="16384" width="9.140625" style="435"/>
  </cols>
  <sheetData>
    <row r="1" spans="1:14" ht="15" customHeight="1">
      <c r="A1" s="1625" t="s">
        <v>1026</v>
      </c>
      <c r="B1" s="1625"/>
      <c r="C1" s="1625"/>
      <c r="D1" s="1625"/>
      <c r="E1" s="1625"/>
      <c r="F1" s="1625"/>
      <c r="G1" s="1625"/>
      <c r="H1" s="1625"/>
      <c r="I1" s="1625"/>
      <c r="J1" s="1625"/>
      <c r="K1" s="1625"/>
    </row>
    <row r="2" spans="1:14" s="434" customFormat="1" ht="15" customHeight="1">
      <c r="A2" s="1612" t="s">
        <v>117</v>
      </c>
      <c r="B2" s="1612" t="s">
        <v>1025</v>
      </c>
      <c r="C2" s="1612"/>
      <c r="D2" s="1612"/>
      <c r="E2" s="1626" t="s">
        <v>1024</v>
      </c>
      <c r="F2" s="1626"/>
      <c r="G2" s="1626"/>
      <c r="H2" s="1612" t="s">
        <v>1023</v>
      </c>
      <c r="I2" s="1612"/>
      <c r="J2" s="1612"/>
      <c r="K2" s="1627" t="s">
        <v>1022</v>
      </c>
    </row>
    <row r="3" spans="1:14" s="434" customFormat="1">
      <c r="A3" s="1626"/>
      <c r="B3" s="1217" t="s">
        <v>1021</v>
      </c>
      <c r="C3" s="1217" t="s">
        <v>1020</v>
      </c>
      <c r="D3" s="1217" t="s">
        <v>97</v>
      </c>
      <c r="E3" s="1217" t="s">
        <v>1021</v>
      </c>
      <c r="F3" s="1217" t="s">
        <v>1020</v>
      </c>
      <c r="G3" s="1217" t="s">
        <v>97</v>
      </c>
      <c r="H3" s="1217" t="s">
        <v>1021</v>
      </c>
      <c r="I3" s="1217" t="s">
        <v>1020</v>
      </c>
      <c r="J3" s="1217" t="s">
        <v>97</v>
      </c>
      <c r="K3" s="1627"/>
    </row>
    <row r="4" spans="1:14" s="439" customFormat="1">
      <c r="A4" s="885" t="s">
        <v>72</v>
      </c>
      <c r="B4" s="1347">
        <v>7754915.5028395513</v>
      </c>
      <c r="C4" s="1347">
        <v>2752441.5616756701</v>
      </c>
      <c r="D4" s="1347">
        <v>10507357.064515222</v>
      </c>
      <c r="E4" s="1347">
        <v>7738932.5187582662</v>
      </c>
      <c r="F4" s="1347">
        <v>2692199.1116188727</v>
      </c>
      <c r="G4" s="1347">
        <v>10431131.63037714</v>
      </c>
      <c r="H4" s="1347">
        <v>15982.974081285487</v>
      </c>
      <c r="I4" s="1347">
        <v>60242.450056797657</v>
      </c>
      <c r="J4" s="1347">
        <v>76225.424138083137</v>
      </c>
      <c r="K4" s="1347">
        <v>3942030.6769684507</v>
      </c>
    </row>
    <row r="5" spans="1:14" s="439" customFormat="1">
      <c r="A5" s="1345" t="s">
        <v>557</v>
      </c>
      <c r="B5" s="1354">
        <f>SUM(B6:B17)</f>
        <v>8841564.8542797305</v>
      </c>
      <c r="C5" s="1354">
        <f t="shared" ref="C5:J5" si="0">SUM(C6:C17)</f>
        <v>2606649.9309260407</v>
      </c>
      <c r="D5" s="1354">
        <f t="shared" si="0"/>
        <v>11448214.78520577</v>
      </c>
      <c r="E5" s="1354">
        <f t="shared" si="0"/>
        <v>8532666.8482885826</v>
      </c>
      <c r="F5" s="1354">
        <f t="shared" si="0"/>
        <v>2560846.6137513546</v>
      </c>
      <c r="G5" s="1354">
        <f t="shared" si="0"/>
        <v>11093513.462039936</v>
      </c>
      <c r="H5" s="1354">
        <f t="shared" si="0"/>
        <v>308898.00599114149</v>
      </c>
      <c r="I5" s="1354">
        <f t="shared" si="0"/>
        <v>45803.317174686148</v>
      </c>
      <c r="J5" s="1354">
        <f t="shared" si="0"/>
        <v>354701.32316582766</v>
      </c>
      <c r="K5" s="1355">
        <f>INDEX(K6:K17,COUNT(K6:K17))</f>
        <v>5340194.6749522863</v>
      </c>
    </row>
    <row r="6" spans="1:14" s="434" customFormat="1">
      <c r="A6" s="1308">
        <v>45017</v>
      </c>
      <c r="B6" s="1348">
        <v>630364.55544991314</v>
      </c>
      <c r="C6" s="1348">
        <v>194969.54969826492</v>
      </c>
      <c r="D6" s="1348">
        <v>825334.10514817806</v>
      </c>
      <c r="E6" s="1348">
        <v>526542.47811478528</v>
      </c>
      <c r="F6" s="1348">
        <v>177356.79436209862</v>
      </c>
      <c r="G6" s="1348">
        <v>703899.27247688384</v>
      </c>
      <c r="H6" s="1348">
        <v>103822.08460356813</v>
      </c>
      <c r="I6" s="1348">
        <v>17612.755336166323</v>
      </c>
      <c r="J6" s="1348">
        <v>121434.83993973446</v>
      </c>
      <c r="K6" s="1349">
        <v>4161821.6524216216</v>
      </c>
    </row>
    <row r="7" spans="1:14" s="434" customFormat="1">
      <c r="A7" s="1308">
        <v>45047</v>
      </c>
      <c r="B7" s="1348">
        <v>654531.9182737373</v>
      </c>
      <c r="C7" s="1348">
        <v>204239.63954114023</v>
      </c>
      <c r="D7" s="1348">
        <v>858771.55781487701</v>
      </c>
      <c r="E7" s="1348">
        <v>607164.3530044459</v>
      </c>
      <c r="F7" s="1348">
        <v>194186.75724273408</v>
      </c>
      <c r="G7" s="1348">
        <v>801351.1102471801</v>
      </c>
      <c r="H7" s="1348">
        <v>47367.538000850938</v>
      </c>
      <c r="I7" s="1348">
        <v>10052.882298406166</v>
      </c>
      <c r="J7" s="1348">
        <v>57420.420299257094</v>
      </c>
      <c r="K7" s="1349">
        <v>4320468.3773596529</v>
      </c>
    </row>
    <row r="8" spans="1:14" s="434" customFormat="1">
      <c r="A8" s="1308">
        <v>45078</v>
      </c>
      <c r="B8" s="1348">
        <v>743586.25449642562</v>
      </c>
      <c r="C8" s="1348">
        <v>202561.17773664027</v>
      </c>
      <c r="D8" s="1348">
        <v>946147.4322330663</v>
      </c>
      <c r="E8" s="1348">
        <v>747496.75067409128</v>
      </c>
      <c r="F8" s="1348">
        <v>200673.00563964405</v>
      </c>
      <c r="G8" s="1348">
        <v>948169.75631373515</v>
      </c>
      <c r="H8" s="1348">
        <v>-3910.5161776651221</v>
      </c>
      <c r="I8" s="1348">
        <v>1888.1720969963717</v>
      </c>
      <c r="J8" s="1348">
        <v>-2022.3440806687577</v>
      </c>
      <c r="K8" s="1349">
        <v>4439187.2095263712</v>
      </c>
    </row>
    <row r="9" spans="1:14" s="434" customFormat="1">
      <c r="A9" s="1308">
        <v>45108</v>
      </c>
      <c r="B9" s="1350">
        <v>772117.0137418604</v>
      </c>
      <c r="C9" s="1350">
        <v>228144.86254587211</v>
      </c>
      <c r="D9" s="1351">
        <v>1000261.8762877327</v>
      </c>
      <c r="E9" s="1350">
        <v>699495.03696528636</v>
      </c>
      <c r="F9" s="1352">
        <v>218720.86283249647</v>
      </c>
      <c r="G9" s="1353">
        <v>918215.89979778253</v>
      </c>
      <c r="H9" s="1352">
        <v>72622.016776574019</v>
      </c>
      <c r="I9" s="1352">
        <v>9423.9997133760007</v>
      </c>
      <c r="J9" s="1353">
        <v>82046.016489950038</v>
      </c>
      <c r="K9" s="1353">
        <v>4637564.6655939966</v>
      </c>
      <c r="L9" s="440"/>
      <c r="M9" s="441"/>
    </row>
    <row r="10" spans="1:14" s="434" customFormat="1">
      <c r="A10" s="1308">
        <v>45139</v>
      </c>
      <c r="B10" s="1350">
        <v>740456.98865695903</v>
      </c>
      <c r="C10" s="1350">
        <v>220115.54060221498</v>
      </c>
      <c r="D10" s="1350">
        <v>960572.52925917367</v>
      </c>
      <c r="E10" s="1350">
        <v>731266.04758555628</v>
      </c>
      <c r="F10" s="1350">
        <v>214920.54963318724</v>
      </c>
      <c r="G10" s="1350">
        <v>946186.59721874446</v>
      </c>
      <c r="H10" s="1350">
        <v>9190.9410714031255</v>
      </c>
      <c r="I10" s="1350">
        <v>5194.9909690269997</v>
      </c>
      <c r="J10" s="1350">
        <v>14385.93204043014</v>
      </c>
      <c r="K10" s="1353">
        <v>4663480.1421464793</v>
      </c>
      <c r="L10" s="440"/>
      <c r="M10" s="441"/>
    </row>
    <row r="11" spans="1:14" s="434" customFormat="1">
      <c r="A11" s="1308">
        <v>45170</v>
      </c>
      <c r="B11" s="1348">
        <v>686873.79150702478</v>
      </c>
      <c r="C11" s="1348">
        <v>201527.19046541373</v>
      </c>
      <c r="D11" s="1348">
        <v>888400.98197243921</v>
      </c>
      <c r="E11" s="1348">
        <v>743624.62112657353</v>
      </c>
      <c r="F11" s="1348">
        <v>210967.83999890881</v>
      </c>
      <c r="G11" s="1348">
        <v>954592.46112548187</v>
      </c>
      <c r="H11" s="1348">
        <v>-56750.829619549302</v>
      </c>
      <c r="I11" s="1348">
        <v>-9440.6495334945866</v>
      </c>
      <c r="J11" s="1348">
        <v>-66191.479153043911</v>
      </c>
      <c r="K11" s="1349">
        <v>4657755.2005796488</v>
      </c>
    </row>
    <row r="12" spans="1:14" ht="15" customHeight="1">
      <c r="A12" s="1308">
        <v>45200</v>
      </c>
      <c r="B12" s="1348">
        <v>731285.39076546952</v>
      </c>
      <c r="C12" s="1348">
        <v>245955.48630196275</v>
      </c>
      <c r="D12" s="1348">
        <v>977240.87706743181</v>
      </c>
      <c r="E12" s="1348">
        <v>663114.67548390198</v>
      </c>
      <c r="F12" s="1348">
        <v>233597.806599929</v>
      </c>
      <c r="G12" s="1348">
        <v>896712.48208383098</v>
      </c>
      <c r="H12" s="1348">
        <v>68170.7152815671</v>
      </c>
      <c r="I12" s="1348">
        <v>12357.679702033653</v>
      </c>
      <c r="J12" s="1348">
        <v>80528.394983600738</v>
      </c>
      <c r="K12" s="1349">
        <v>4671687.8970951699</v>
      </c>
      <c r="L12" s="434"/>
      <c r="M12" s="434"/>
      <c r="N12" s="442"/>
    </row>
    <row r="13" spans="1:14" ht="15" customHeight="1">
      <c r="A13" s="1308">
        <v>45231</v>
      </c>
      <c r="B13" s="1348">
        <v>690942.37464370392</v>
      </c>
      <c r="C13" s="1348">
        <v>208825.35492190951</v>
      </c>
      <c r="D13" s="1348">
        <v>899767.72956561297</v>
      </c>
      <c r="E13" s="1348">
        <v>659424.71053377725</v>
      </c>
      <c r="F13" s="1348">
        <v>214727.38716540486</v>
      </c>
      <c r="G13" s="1348">
        <v>874152.09769918211</v>
      </c>
      <c r="H13" s="1348">
        <v>31517.66410992702</v>
      </c>
      <c r="I13" s="1348">
        <v>-5902.0322434962945</v>
      </c>
      <c r="J13" s="1348">
        <v>25615.631866430747</v>
      </c>
      <c r="K13" s="1349">
        <v>4904992.4755968535</v>
      </c>
      <c r="L13" s="434"/>
      <c r="M13" s="434"/>
      <c r="N13" s="442"/>
    </row>
    <row r="14" spans="1:14" ht="15" customHeight="1">
      <c r="A14" s="1308">
        <v>45261</v>
      </c>
      <c r="B14" s="1348">
        <v>807526.08149195462</v>
      </c>
      <c r="C14" s="1348">
        <v>234649.11275008461</v>
      </c>
      <c r="D14" s="1348">
        <v>1042175.1942420397</v>
      </c>
      <c r="E14" s="1348">
        <v>841452.34968555719</v>
      </c>
      <c r="F14" s="1348">
        <v>241407.92025140487</v>
      </c>
      <c r="G14" s="1348">
        <v>1082860.2699369621</v>
      </c>
      <c r="H14" s="1348">
        <v>-33926.268193604192</v>
      </c>
      <c r="I14" s="1348">
        <v>-6758.8075013205525</v>
      </c>
      <c r="J14" s="1348">
        <v>-40685.075694924744</v>
      </c>
      <c r="K14" s="1349">
        <v>5077900.3139508273</v>
      </c>
      <c r="L14" s="434"/>
      <c r="M14" s="434"/>
      <c r="N14" s="442"/>
    </row>
    <row r="15" spans="1:14" ht="15" customHeight="1">
      <c r="A15" s="1308">
        <v>45292</v>
      </c>
      <c r="B15" s="1348">
        <v>820069.8973020371</v>
      </c>
      <c r="C15" s="1348">
        <v>206615.86097418983</v>
      </c>
      <c r="D15" s="1348">
        <v>1026685.7582762279</v>
      </c>
      <c r="E15" s="1348">
        <v>707566.35807961412</v>
      </c>
      <c r="F15" s="1348">
        <v>195914.0340187978</v>
      </c>
      <c r="G15" s="1348">
        <v>903480.39209841192</v>
      </c>
      <c r="H15" s="1348">
        <v>112503.53922242648</v>
      </c>
      <c r="I15" s="1348">
        <v>10701.826955392862</v>
      </c>
      <c r="J15" s="1348">
        <v>123205.36617781932</v>
      </c>
      <c r="K15" s="1349">
        <v>5274000.7187435394</v>
      </c>
      <c r="L15" s="434"/>
      <c r="M15" s="434"/>
      <c r="N15" s="442"/>
    </row>
    <row r="16" spans="1:14" ht="15" customHeight="1">
      <c r="A16" s="1308">
        <v>45323</v>
      </c>
      <c r="B16" s="1348">
        <v>776161.24027904682</v>
      </c>
      <c r="C16" s="1348">
        <v>200508.93378356425</v>
      </c>
      <c r="D16" s="1348">
        <v>976670.17406260967</v>
      </c>
      <c r="E16" s="1348">
        <v>671893.41162905842</v>
      </c>
      <c r="F16" s="1348">
        <v>186426.03997177351</v>
      </c>
      <c r="G16" s="1348">
        <v>858319.451600831</v>
      </c>
      <c r="H16" s="1348">
        <v>104267.82864998665</v>
      </c>
      <c r="I16" s="1348">
        <v>14082.893811792179</v>
      </c>
      <c r="J16" s="1348">
        <v>118350.72246177885</v>
      </c>
      <c r="K16" s="1349">
        <v>5454214.1779701356</v>
      </c>
      <c r="L16" s="434"/>
      <c r="M16" s="434"/>
      <c r="N16" s="442"/>
    </row>
    <row r="17" spans="1:13" ht="15" customHeight="1">
      <c r="A17" s="1308">
        <v>45352</v>
      </c>
      <c r="B17" s="1348">
        <v>787649.3476715982</v>
      </c>
      <c r="C17" s="1348">
        <v>258537.22160478355</v>
      </c>
      <c r="D17" s="1348">
        <v>1046186.5692763813</v>
      </c>
      <c r="E17" s="1348">
        <v>933626.05540593527</v>
      </c>
      <c r="F17" s="1348">
        <v>271947.61603497528</v>
      </c>
      <c r="G17" s="1348">
        <v>1205573.6714409105</v>
      </c>
      <c r="H17" s="1348">
        <v>-145976.70773434336</v>
      </c>
      <c r="I17" s="1348">
        <v>-13410.394430192973</v>
      </c>
      <c r="J17" s="1348">
        <v>-159387.10216453631</v>
      </c>
      <c r="K17" s="1349">
        <v>5340194.6749522863</v>
      </c>
      <c r="L17" s="98"/>
      <c r="M17" s="98"/>
    </row>
    <row r="18" spans="1:13">
      <c r="A18" s="1624" t="s">
        <v>1377</v>
      </c>
      <c r="B18" s="1624"/>
      <c r="C18" s="1624"/>
      <c r="D18" s="1624"/>
      <c r="E18" s="1624"/>
      <c r="F18" s="1624"/>
      <c r="G18" s="1624"/>
      <c r="H18" s="1624"/>
      <c r="I18" s="1624"/>
      <c r="J18" s="1624"/>
      <c r="K18" s="1624"/>
    </row>
    <row r="19" spans="1:13">
      <c r="A19" s="1623" t="s">
        <v>133</v>
      </c>
      <c r="B19" s="1623"/>
      <c r="C19" s="1623"/>
      <c r="D19" s="1623"/>
      <c r="E19" s="1623"/>
      <c r="F19" s="1623"/>
      <c r="G19" s="1623"/>
      <c r="H19" s="1623"/>
      <c r="I19" s="1623"/>
      <c r="J19" s="1623"/>
      <c r="K19" s="1623"/>
    </row>
  </sheetData>
  <mergeCells count="8">
    <mergeCell ref="A19:K19"/>
    <mergeCell ref="A18:K18"/>
    <mergeCell ref="A1:K1"/>
    <mergeCell ref="A2:A3"/>
    <mergeCell ref="B2:D2"/>
    <mergeCell ref="E2:G2"/>
    <mergeCell ref="H2:J2"/>
    <mergeCell ref="K2:K3"/>
  </mergeCells>
  <pageMargins left="0.7" right="0.7" top="0.75" bottom="0.75" header="0.3" footer="0.3"/>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workbookViewId="0">
      <pane xSplit="2" ySplit="3" topLeftCell="F13" activePane="bottomRight" state="frozen"/>
      <selection pane="topRight" activeCell="C1" sqref="C1"/>
      <selection pane="bottomLeft" activeCell="A4" sqref="A4"/>
      <selection pane="bottomRight" sqref="A1:N22"/>
    </sheetView>
  </sheetViews>
  <sheetFormatPr defaultColWidth="8.85546875" defaultRowHeight="15"/>
  <cols>
    <col min="1" max="1" width="7.5703125" style="889" customWidth="1"/>
    <col min="2" max="2" width="36.7109375" style="889" customWidth="1"/>
    <col min="3" max="3" width="11" style="889" customWidth="1"/>
    <col min="4" max="4" width="18.140625" style="889" customWidth="1"/>
    <col min="5" max="5" width="16.140625" style="889" customWidth="1"/>
    <col min="6" max="6" width="14.5703125" style="889" customWidth="1"/>
    <col min="7" max="7" width="15.42578125" style="889" customWidth="1"/>
    <col min="8" max="8" width="15.85546875" style="889" customWidth="1"/>
    <col min="9" max="9" width="16.28515625" style="902" customWidth="1"/>
    <col min="10" max="10" width="18.7109375" style="902" customWidth="1"/>
    <col min="11" max="11" width="15" style="902" customWidth="1"/>
    <col min="12" max="12" width="15.28515625" style="902" customWidth="1"/>
    <col min="13" max="13" width="16.7109375" style="902" customWidth="1"/>
    <col min="14" max="14" width="15.42578125" style="902" customWidth="1"/>
    <col min="15" max="16384" width="8.85546875" style="889"/>
  </cols>
  <sheetData>
    <row r="1" spans="1:14" s="886" customFormat="1" ht="15" customHeight="1">
      <c r="A1" s="1636" t="s">
        <v>55</v>
      </c>
      <c r="B1" s="1636"/>
      <c r="C1" s="1636"/>
      <c r="D1" s="1636"/>
      <c r="I1" s="887"/>
      <c r="J1" s="887"/>
      <c r="K1" s="887"/>
      <c r="L1" s="887"/>
      <c r="M1" s="887"/>
      <c r="N1" s="887"/>
    </row>
    <row r="2" spans="1:14" s="886" customFormat="1">
      <c r="A2" s="1633" t="s">
        <v>1047</v>
      </c>
      <c r="B2" s="1633" t="s">
        <v>1048</v>
      </c>
      <c r="C2" s="1635" t="s">
        <v>72</v>
      </c>
      <c r="D2" s="1635"/>
      <c r="E2" s="1635"/>
      <c r="F2" s="1635"/>
      <c r="G2" s="1635"/>
      <c r="H2" s="1635"/>
      <c r="I2" s="1628" t="s">
        <v>73</v>
      </c>
      <c r="J2" s="1629"/>
      <c r="K2" s="1629"/>
      <c r="L2" s="1629"/>
      <c r="M2" s="1629"/>
      <c r="N2" s="1629"/>
    </row>
    <row r="3" spans="1:14" s="888" customFormat="1" ht="105">
      <c r="A3" s="1634"/>
      <c r="B3" s="1633"/>
      <c r="C3" s="1309" t="s">
        <v>1049</v>
      </c>
      <c r="D3" s="1309" t="s">
        <v>1050</v>
      </c>
      <c r="E3" s="1309" t="s">
        <v>1051</v>
      </c>
      <c r="F3" s="1309" t="s">
        <v>1052</v>
      </c>
      <c r="G3" s="1309" t="s">
        <v>1053</v>
      </c>
      <c r="H3" s="1309" t="s">
        <v>1054</v>
      </c>
      <c r="I3" s="1310" t="s">
        <v>1361</v>
      </c>
      <c r="J3" s="1310" t="s">
        <v>1362</v>
      </c>
      <c r="K3" s="1310" t="s">
        <v>1363</v>
      </c>
      <c r="L3" s="1310" t="s">
        <v>1364</v>
      </c>
      <c r="M3" s="1310" t="s">
        <v>1365</v>
      </c>
      <c r="N3" s="1310" t="s">
        <v>1366</v>
      </c>
    </row>
    <row r="4" spans="1:14" s="886" customFormat="1">
      <c r="A4" s="897" t="s">
        <v>1055</v>
      </c>
      <c r="B4" s="893" t="s">
        <v>1056</v>
      </c>
      <c r="C4" s="1311"/>
      <c r="D4" s="1311"/>
      <c r="E4" s="897"/>
      <c r="F4" s="897"/>
      <c r="G4" s="897"/>
      <c r="H4" s="1312"/>
      <c r="I4" s="1313"/>
      <c r="J4" s="1313"/>
      <c r="K4" s="1314"/>
      <c r="L4" s="1313"/>
      <c r="M4" s="1313"/>
      <c r="N4" s="1313"/>
    </row>
    <row r="5" spans="1:14">
      <c r="A5" s="893" t="s">
        <v>1057</v>
      </c>
      <c r="B5" s="893" t="s">
        <v>1058</v>
      </c>
      <c r="C5" s="1315"/>
      <c r="D5" s="1315"/>
      <c r="E5" s="1315"/>
      <c r="F5" s="1315"/>
      <c r="G5" s="1315"/>
      <c r="H5" s="1316"/>
      <c r="I5" s="1313"/>
      <c r="J5" s="1313"/>
      <c r="K5" s="1314"/>
      <c r="L5" s="1314"/>
      <c r="M5" s="1314"/>
      <c r="N5" s="1314"/>
    </row>
    <row r="6" spans="1:14">
      <c r="A6" s="890">
        <v>1</v>
      </c>
      <c r="B6" s="891" t="s">
        <v>1059</v>
      </c>
      <c r="C6" s="892">
        <v>32</v>
      </c>
      <c r="D6" s="892">
        <v>628550</v>
      </c>
      <c r="E6" s="892">
        <v>5352764.862291445</v>
      </c>
      <c r="F6" s="892">
        <v>5367160.0002608728</v>
      </c>
      <c r="G6" s="892">
        <v>-14395.137969428883</v>
      </c>
      <c r="H6" s="892">
        <v>95625.577594057526</v>
      </c>
      <c r="I6" s="892">
        <v>35</v>
      </c>
      <c r="J6" s="892">
        <v>900146</v>
      </c>
      <c r="K6" s="892">
        <v>5432667.6562153585</v>
      </c>
      <c r="L6" s="892">
        <v>5473872.3246991634</v>
      </c>
      <c r="M6" s="892">
        <v>-41204.668483804162</v>
      </c>
      <c r="N6" s="892">
        <v>61313.502554369355</v>
      </c>
    </row>
    <row r="7" spans="1:14">
      <c r="A7" s="890">
        <v>2</v>
      </c>
      <c r="B7" s="891" t="s">
        <v>1060</v>
      </c>
      <c r="C7" s="892">
        <v>36</v>
      </c>
      <c r="D7" s="892">
        <v>1773500</v>
      </c>
      <c r="E7" s="892">
        <v>3566045.7404830102</v>
      </c>
      <c r="F7" s="892">
        <v>3602648.6760360524</v>
      </c>
      <c r="G7" s="892">
        <v>-36602.935553042371</v>
      </c>
      <c r="H7" s="892">
        <v>332498.15909379802</v>
      </c>
      <c r="I7" s="892">
        <v>36</v>
      </c>
      <c r="J7" s="892">
        <v>1782854</v>
      </c>
      <c r="K7" s="892">
        <v>4015825.8883260335</v>
      </c>
      <c r="L7" s="892">
        <v>4017196.193218369</v>
      </c>
      <c r="M7" s="892">
        <v>-1370.3048923358174</v>
      </c>
      <c r="N7" s="892">
        <v>363509.6808285719</v>
      </c>
    </row>
    <row r="8" spans="1:14">
      <c r="A8" s="890">
        <v>3</v>
      </c>
      <c r="B8" s="891" t="s">
        <v>1061</v>
      </c>
      <c r="C8" s="892">
        <v>25</v>
      </c>
      <c r="D8" s="892">
        <v>633103</v>
      </c>
      <c r="E8" s="892">
        <v>190907.71900910576</v>
      </c>
      <c r="F8" s="892">
        <v>204570.49116032402</v>
      </c>
      <c r="G8" s="892">
        <v>-13662.762151218274</v>
      </c>
      <c r="H8" s="892">
        <v>79122.507299187157</v>
      </c>
      <c r="I8" s="892">
        <v>24</v>
      </c>
      <c r="J8" s="892">
        <v>633208</v>
      </c>
      <c r="K8" s="892">
        <v>201499.15662982885</v>
      </c>
      <c r="L8" s="892">
        <v>203661.30074413487</v>
      </c>
      <c r="M8" s="892">
        <v>-2162.1441143060456</v>
      </c>
      <c r="N8" s="892">
        <v>83560.918474403981</v>
      </c>
    </row>
    <row r="9" spans="1:14">
      <c r="A9" s="890">
        <v>4</v>
      </c>
      <c r="B9" s="891" t="s">
        <v>1062</v>
      </c>
      <c r="C9" s="892">
        <v>21</v>
      </c>
      <c r="D9" s="892">
        <v>940074</v>
      </c>
      <c r="E9" s="892">
        <v>100879.17909098796</v>
      </c>
      <c r="F9" s="892">
        <v>131983.91127217541</v>
      </c>
      <c r="G9" s="892">
        <v>-31104.732181187461</v>
      </c>
      <c r="H9" s="892">
        <v>86692.51844309023</v>
      </c>
      <c r="I9" s="892">
        <v>20</v>
      </c>
      <c r="J9" s="892">
        <v>877506</v>
      </c>
      <c r="K9" s="892">
        <v>134615.62707834944</v>
      </c>
      <c r="L9" s="892">
        <v>138172.82402169972</v>
      </c>
      <c r="M9" s="892">
        <v>-3557.1969433502641</v>
      </c>
      <c r="N9" s="892">
        <v>90211.958759133908</v>
      </c>
    </row>
    <row r="10" spans="1:14">
      <c r="A10" s="890">
        <v>5</v>
      </c>
      <c r="B10" s="891" t="s">
        <v>1063</v>
      </c>
      <c r="C10" s="892">
        <v>22</v>
      </c>
      <c r="D10" s="892">
        <v>422082</v>
      </c>
      <c r="E10" s="892">
        <v>282145.53479797504</v>
      </c>
      <c r="F10" s="892">
        <v>294815.12021132524</v>
      </c>
      <c r="G10" s="892">
        <v>-12669.585413350243</v>
      </c>
      <c r="H10" s="892">
        <v>108468.11471696095</v>
      </c>
      <c r="I10" s="892">
        <v>23</v>
      </c>
      <c r="J10" s="892">
        <v>430626</v>
      </c>
      <c r="K10" s="892">
        <v>383031.59876078856</v>
      </c>
      <c r="L10" s="892">
        <v>353172.56678734627</v>
      </c>
      <c r="M10" s="892">
        <v>29859.031973442259</v>
      </c>
      <c r="N10" s="892">
        <v>148893.10900131761</v>
      </c>
    </row>
    <row r="11" spans="1:14">
      <c r="A11" s="890">
        <v>6</v>
      </c>
      <c r="B11" s="891" t="s">
        <v>1064</v>
      </c>
      <c r="C11" s="892">
        <v>25</v>
      </c>
      <c r="D11" s="892">
        <v>507214</v>
      </c>
      <c r="E11" s="892">
        <v>38512.704063920595</v>
      </c>
      <c r="F11" s="892">
        <v>67458.907989034167</v>
      </c>
      <c r="G11" s="892">
        <v>-28946.203925113561</v>
      </c>
      <c r="H11" s="892">
        <v>91238.61748163322</v>
      </c>
      <c r="I11" s="892">
        <v>23</v>
      </c>
      <c r="J11" s="892">
        <v>456155</v>
      </c>
      <c r="K11" s="892">
        <v>48761.300269706924</v>
      </c>
      <c r="L11" s="892">
        <v>48333.962431001004</v>
      </c>
      <c r="M11" s="892">
        <v>427.33783870591674</v>
      </c>
      <c r="N11" s="892">
        <v>99004.179849216802</v>
      </c>
    </row>
    <row r="12" spans="1:14">
      <c r="A12" s="890">
        <v>7</v>
      </c>
      <c r="B12" s="891" t="s">
        <v>1065</v>
      </c>
      <c r="C12" s="892">
        <v>15</v>
      </c>
      <c r="D12" s="892">
        <v>256052</v>
      </c>
      <c r="E12" s="892">
        <v>5397.9319425445838</v>
      </c>
      <c r="F12" s="892">
        <v>12548.427076231334</v>
      </c>
      <c r="G12" s="892">
        <v>-7150.4951336867498</v>
      </c>
      <c r="H12" s="892">
        <v>27090.571997161132</v>
      </c>
      <c r="I12" s="892">
        <v>15</v>
      </c>
      <c r="J12" s="892">
        <v>230314</v>
      </c>
      <c r="K12" s="892">
        <v>3059.8891697809413</v>
      </c>
      <c r="L12" s="892">
        <v>6151.0704292336668</v>
      </c>
      <c r="M12" s="892">
        <v>-3091.1812594527255</v>
      </c>
      <c r="N12" s="892">
        <v>25975.537432521716</v>
      </c>
    </row>
    <row r="13" spans="1:14">
      <c r="A13" s="890">
        <v>8</v>
      </c>
      <c r="B13" s="891" t="s">
        <v>1066</v>
      </c>
      <c r="C13" s="892">
        <v>12</v>
      </c>
      <c r="D13" s="892">
        <v>106926</v>
      </c>
      <c r="E13" s="892">
        <v>1028.4465798136596</v>
      </c>
      <c r="F13" s="892">
        <v>2497.0495023629996</v>
      </c>
      <c r="G13" s="892">
        <v>-1468.6029225493405</v>
      </c>
      <c r="H13" s="892">
        <v>8894.7166874069899</v>
      </c>
      <c r="I13" s="892">
        <v>12</v>
      </c>
      <c r="J13" s="892">
        <v>100915</v>
      </c>
      <c r="K13" s="892">
        <v>2564.562814978548</v>
      </c>
      <c r="L13" s="892">
        <v>1766.0529037839999</v>
      </c>
      <c r="M13" s="892">
        <v>798.50991119454773</v>
      </c>
      <c r="N13" s="892">
        <v>10497.496661029658</v>
      </c>
    </row>
    <row r="14" spans="1:14">
      <c r="A14" s="890">
        <v>9</v>
      </c>
      <c r="B14" s="891" t="s">
        <v>1067</v>
      </c>
      <c r="C14" s="892">
        <v>7</v>
      </c>
      <c r="D14" s="892">
        <v>45546</v>
      </c>
      <c r="E14" s="892">
        <v>6464.0203569379992</v>
      </c>
      <c r="F14" s="892">
        <v>344.58269325799995</v>
      </c>
      <c r="G14" s="892">
        <v>6119.4376636799998</v>
      </c>
      <c r="H14" s="892">
        <v>8797.8703843278508</v>
      </c>
      <c r="I14" s="892">
        <v>9</v>
      </c>
      <c r="J14" s="892">
        <v>64858</v>
      </c>
      <c r="K14" s="892">
        <v>3743.532712834</v>
      </c>
      <c r="L14" s="892">
        <v>747.39655264500004</v>
      </c>
      <c r="M14" s="892">
        <v>2996.1361601889998</v>
      </c>
      <c r="N14" s="892">
        <v>12768.577736497482</v>
      </c>
    </row>
    <row r="15" spans="1:14">
      <c r="A15" s="890">
        <v>10</v>
      </c>
      <c r="B15" s="891" t="s">
        <v>1068</v>
      </c>
      <c r="C15" s="892">
        <v>22</v>
      </c>
      <c r="D15" s="892">
        <v>229940</v>
      </c>
      <c r="E15" s="892">
        <v>12161.118866902196</v>
      </c>
      <c r="F15" s="892">
        <v>9249.2767458332346</v>
      </c>
      <c r="G15" s="892">
        <v>2911.8421210689621</v>
      </c>
      <c r="H15" s="892">
        <v>29286.885918869451</v>
      </c>
      <c r="I15" s="892">
        <v>22</v>
      </c>
      <c r="J15" s="892">
        <v>220569</v>
      </c>
      <c r="K15" s="892">
        <v>6095.3565603790175</v>
      </c>
      <c r="L15" s="892">
        <v>6241.212990394999</v>
      </c>
      <c r="M15" s="892">
        <v>-145.85643001598351</v>
      </c>
      <c r="N15" s="892">
        <v>31617.137099767329</v>
      </c>
    </row>
    <row r="16" spans="1:14">
      <c r="A16" s="890">
        <v>11</v>
      </c>
      <c r="B16" s="891" t="s">
        <v>1069</v>
      </c>
      <c r="C16" s="892">
        <v>21</v>
      </c>
      <c r="D16" s="892">
        <v>617379</v>
      </c>
      <c r="E16" s="892">
        <v>47796.385788130188</v>
      </c>
      <c r="F16" s="892">
        <v>51242.753615830719</v>
      </c>
      <c r="G16" s="892">
        <v>-3446.3678277005242</v>
      </c>
      <c r="H16" s="892">
        <v>130766.62072416114</v>
      </c>
      <c r="I16" s="892">
        <v>21</v>
      </c>
      <c r="J16" s="892">
        <v>560652</v>
      </c>
      <c r="K16" s="892">
        <v>48086.78530262928</v>
      </c>
      <c r="L16" s="892">
        <v>42328.650704941778</v>
      </c>
      <c r="M16" s="892">
        <v>5758.1345976874873</v>
      </c>
      <c r="N16" s="892">
        <v>147360.54276523463</v>
      </c>
    </row>
    <row r="17" spans="1:14">
      <c r="A17" s="890">
        <v>12</v>
      </c>
      <c r="B17" s="891" t="s">
        <v>1070</v>
      </c>
      <c r="C17" s="892">
        <v>15</v>
      </c>
      <c r="D17" s="892">
        <v>246438</v>
      </c>
      <c r="E17" s="892">
        <v>3424.4904387257616</v>
      </c>
      <c r="F17" s="892">
        <v>7565.9551438469998</v>
      </c>
      <c r="G17" s="892">
        <v>-4141.4647051212378</v>
      </c>
      <c r="H17" s="892">
        <v>24776.348005679924</v>
      </c>
      <c r="I17" s="892">
        <v>14</v>
      </c>
      <c r="J17" s="892">
        <v>208971</v>
      </c>
      <c r="K17" s="892">
        <v>1140.9748711037587</v>
      </c>
      <c r="L17" s="892">
        <v>4609.1523361249992</v>
      </c>
      <c r="M17" s="892">
        <v>-3468.1774650212415</v>
      </c>
      <c r="N17" s="892">
        <v>23141.351936989486</v>
      </c>
    </row>
    <row r="18" spans="1:14">
      <c r="A18" s="890">
        <v>13</v>
      </c>
      <c r="B18" s="891" t="s">
        <v>1071</v>
      </c>
      <c r="C18" s="892">
        <v>23</v>
      </c>
      <c r="D18" s="892">
        <v>297318</v>
      </c>
      <c r="E18" s="892">
        <v>20570.616173302136</v>
      </c>
      <c r="F18" s="892">
        <v>36775.999242177328</v>
      </c>
      <c r="G18" s="892">
        <v>-16205.373068875198</v>
      </c>
      <c r="H18" s="892">
        <v>80517.191714670727</v>
      </c>
      <c r="I18" s="892">
        <v>23</v>
      </c>
      <c r="J18" s="892">
        <v>257714</v>
      </c>
      <c r="K18" s="892">
        <v>13674.646587977881</v>
      </c>
      <c r="L18" s="892">
        <v>19276.502363363783</v>
      </c>
      <c r="M18" s="892">
        <v>-5601.8557753859022</v>
      </c>
      <c r="N18" s="892">
        <v>80890.547195527353</v>
      </c>
    </row>
    <row r="19" spans="1:14">
      <c r="A19" s="890">
        <v>14</v>
      </c>
      <c r="B19" s="891" t="s">
        <v>1072</v>
      </c>
      <c r="C19" s="892">
        <v>22</v>
      </c>
      <c r="D19" s="892">
        <v>176253</v>
      </c>
      <c r="E19" s="892">
        <v>9298.3110224406755</v>
      </c>
      <c r="F19" s="892">
        <v>3826.2817162470005</v>
      </c>
      <c r="G19" s="892">
        <v>5472.0293061936745</v>
      </c>
      <c r="H19" s="892">
        <v>21458.105252516165</v>
      </c>
      <c r="I19" s="892">
        <v>21</v>
      </c>
      <c r="J19" s="892">
        <v>186552</v>
      </c>
      <c r="K19" s="892">
        <v>11813.297173160456</v>
      </c>
      <c r="L19" s="892">
        <v>8084.2049212978018</v>
      </c>
      <c r="M19" s="892">
        <v>3729.0922518626526</v>
      </c>
      <c r="N19" s="892">
        <v>27267.715878300405</v>
      </c>
    </row>
    <row r="20" spans="1:14">
      <c r="A20" s="890">
        <v>15</v>
      </c>
      <c r="B20" s="891" t="s">
        <v>1073</v>
      </c>
      <c r="C20" s="892">
        <v>5</v>
      </c>
      <c r="D20" s="892">
        <v>42565</v>
      </c>
      <c r="E20" s="892">
        <v>3587.4686200759998</v>
      </c>
      <c r="F20" s="892">
        <v>1163.9979791439998</v>
      </c>
      <c r="G20" s="892">
        <v>2423.4706409320006</v>
      </c>
      <c r="H20" s="892">
        <v>3759.8345648833301</v>
      </c>
      <c r="I20" s="892">
        <v>5</v>
      </c>
      <c r="J20" s="892">
        <v>38142</v>
      </c>
      <c r="K20" s="892">
        <v>1918.1377692840001</v>
      </c>
      <c r="L20" s="892">
        <v>1297.0379174870002</v>
      </c>
      <c r="M20" s="892">
        <v>621.09985179699993</v>
      </c>
      <c r="N20" s="892">
        <v>4742.1660024163402</v>
      </c>
    </row>
    <row r="21" spans="1:14">
      <c r="A21" s="890">
        <v>16</v>
      </c>
      <c r="B21" s="891" t="s">
        <v>1074</v>
      </c>
      <c r="C21" s="892">
        <v>12</v>
      </c>
      <c r="D21" s="892">
        <v>236780</v>
      </c>
      <c r="E21" s="892">
        <v>31038.256777189523</v>
      </c>
      <c r="F21" s="892">
        <v>61774.165945057008</v>
      </c>
      <c r="G21" s="892">
        <v>-30735.909167867485</v>
      </c>
      <c r="H21" s="892">
        <v>52988.71937442982</v>
      </c>
      <c r="I21" s="892">
        <v>13</v>
      </c>
      <c r="J21" s="892">
        <v>215735</v>
      </c>
      <c r="K21" s="892">
        <v>42992.077514739743</v>
      </c>
      <c r="L21" s="892">
        <v>49677.437556216362</v>
      </c>
      <c r="M21" s="892">
        <v>-6685.3600414766188</v>
      </c>
      <c r="N21" s="892">
        <v>51469.158354819818</v>
      </c>
    </row>
    <row r="22" spans="1:14">
      <c r="A22" s="890"/>
      <c r="B22" s="893" t="s">
        <v>1075</v>
      </c>
      <c r="C22" s="894">
        <v>315</v>
      </c>
      <c r="D22" s="894">
        <v>7159720</v>
      </c>
      <c r="E22" s="894">
        <v>9672022.7863025088</v>
      </c>
      <c r="F22" s="894">
        <v>9855625.596589772</v>
      </c>
      <c r="G22" s="894">
        <v>-183602.79028726672</v>
      </c>
      <c r="H22" s="894">
        <v>1181982.3592528335</v>
      </c>
      <c r="I22" s="894">
        <v>316</v>
      </c>
      <c r="J22" s="894">
        <v>7164917</v>
      </c>
      <c r="K22" s="894">
        <v>10351490.487756934</v>
      </c>
      <c r="L22" s="894">
        <v>10374587.890577203</v>
      </c>
      <c r="M22" s="894">
        <v>-23097.402820269897</v>
      </c>
      <c r="N22" s="894">
        <v>1262223.5805301175</v>
      </c>
    </row>
    <row r="23" spans="1:14">
      <c r="A23" s="890"/>
      <c r="B23" s="890"/>
      <c r="C23" s="892"/>
      <c r="D23" s="892"/>
      <c r="E23" s="892"/>
      <c r="F23" s="892"/>
      <c r="G23" s="892"/>
      <c r="H23" s="892"/>
      <c r="I23" s="892"/>
      <c r="J23" s="892"/>
      <c r="K23" s="892"/>
      <c r="L23" s="892"/>
      <c r="M23" s="892"/>
      <c r="N23" s="892"/>
    </row>
    <row r="24" spans="1:14">
      <c r="A24" s="893" t="s">
        <v>1076</v>
      </c>
      <c r="B24" s="893" t="s">
        <v>1077</v>
      </c>
      <c r="C24" s="892"/>
      <c r="D24" s="892"/>
      <c r="E24" s="892"/>
      <c r="F24" s="892"/>
      <c r="G24" s="892"/>
      <c r="H24" s="892"/>
      <c r="I24" s="892"/>
      <c r="J24" s="892"/>
      <c r="K24" s="892"/>
      <c r="L24" s="892"/>
      <c r="M24" s="892"/>
      <c r="N24" s="892"/>
    </row>
    <row r="25" spans="1:14">
      <c r="A25" s="890">
        <v>17</v>
      </c>
      <c r="B25" s="895" t="s">
        <v>1078</v>
      </c>
      <c r="C25" s="892">
        <v>19</v>
      </c>
      <c r="D25" s="892">
        <v>4142895</v>
      </c>
      <c r="E25" s="892">
        <v>21519.140005183075</v>
      </c>
      <c r="F25" s="892">
        <v>10098.917524522749</v>
      </c>
      <c r="G25" s="892">
        <v>11420.222480660321</v>
      </c>
      <c r="H25" s="892">
        <v>67337.876603806129</v>
      </c>
      <c r="I25" s="892">
        <v>24</v>
      </c>
      <c r="J25" s="892">
        <v>6071425</v>
      </c>
      <c r="K25" s="892">
        <v>38971.356970528112</v>
      </c>
      <c r="L25" s="892">
        <v>16012.878838077735</v>
      </c>
      <c r="M25" s="892">
        <v>22958.478132450382</v>
      </c>
      <c r="N25" s="892">
        <v>124681.6997112707</v>
      </c>
    </row>
    <row r="26" spans="1:14">
      <c r="A26" s="890">
        <v>18</v>
      </c>
      <c r="B26" s="895" t="s">
        <v>1079</v>
      </c>
      <c r="C26" s="892">
        <v>31</v>
      </c>
      <c r="D26" s="892">
        <v>12973512</v>
      </c>
      <c r="E26" s="892">
        <v>42152.912180270527</v>
      </c>
      <c r="F26" s="892">
        <v>33779.994214414924</v>
      </c>
      <c r="G26" s="892">
        <v>8372.907965855602</v>
      </c>
      <c r="H26" s="892">
        <v>235760.09601405481</v>
      </c>
      <c r="I26" s="892">
        <v>31</v>
      </c>
      <c r="J26" s="892">
        <v>13668455</v>
      </c>
      <c r="K26" s="892">
        <v>47327.568166434467</v>
      </c>
      <c r="L26" s="892">
        <v>47940.845531989507</v>
      </c>
      <c r="M26" s="892">
        <v>-613.27736555504009</v>
      </c>
      <c r="N26" s="892">
        <v>314154.55768560024</v>
      </c>
    </row>
    <row r="27" spans="1:14">
      <c r="A27" s="890">
        <v>19</v>
      </c>
      <c r="B27" s="895" t="s">
        <v>1080</v>
      </c>
      <c r="C27" s="892">
        <v>26</v>
      </c>
      <c r="D27" s="892">
        <v>7809179</v>
      </c>
      <c r="E27" s="892">
        <v>34326.094659291055</v>
      </c>
      <c r="F27" s="892">
        <v>16104.601563731316</v>
      </c>
      <c r="G27" s="892">
        <v>18221.483095559728</v>
      </c>
      <c r="H27" s="892">
        <v>127841.82070488471</v>
      </c>
      <c r="I27" s="892">
        <v>29</v>
      </c>
      <c r="J27" s="892">
        <v>9277595</v>
      </c>
      <c r="K27" s="892">
        <v>47439.528253329292</v>
      </c>
      <c r="L27" s="892">
        <v>25024.019327376765</v>
      </c>
      <c r="M27" s="892">
        <v>22415.508925952523</v>
      </c>
      <c r="N27" s="892">
        <v>205736.84673534983</v>
      </c>
    </row>
    <row r="28" spans="1:14">
      <c r="A28" s="890">
        <v>20</v>
      </c>
      <c r="B28" s="895" t="s">
        <v>1081</v>
      </c>
      <c r="C28" s="892">
        <v>29</v>
      </c>
      <c r="D28" s="892">
        <v>10612983</v>
      </c>
      <c r="E28" s="892">
        <v>42320.481288447256</v>
      </c>
      <c r="F28" s="892">
        <v>22114.805532520259</v>
      </c>
      <c r="G28" s="892">
        <v>20205.675755927001</v>
      </c>
      <c r="H28" s="892">
        <v>183255.529507359</v>
      </c>
      <c r="I28" s="892">
        <v>29</v>
      </c>
      <c r="J28" s="892">
        <v>14015426</v>
      </c>
      <c r="K28" s="892">
        <v>59326.922990612591</v>
      </c>
      <c r="L28" s="892">
        <v>37100.50100480784</v>
      </c>
      <c r="M28" s="892">
        <v>22226.421985804733</v>
      </c>
      <c r="N28" s="892">
        <v>296985.72888430906</v>
      </c>
    </row>
    <row r="29" spans="1:14">
      <c r="A29" s="890">
        <v>21</v>
      </c>
      <c r="B29" s="895" t="s">
        <v>1082</v>
      </c>
      <c r="C29" s="892">
        <v>24</v>
      </c>
      <c r="D29" s="892">
        <v>10899311</v>
      </c>
      <c r="E29" s="892">
        <v>38735.694523668237</v>
      </c>
      <c r="F29" s="892">
        <v>16631.98256291396</v>
      </c>
      <c r="G29" s="892">
        <v>22103.711960754281</v>
      </c>
      <c r="H29" s="892">
        <v>133383.69082141953</v>
      </c>
      <c r="I29" s="892">
        <v>27</v>
      </c>
      <c r="J29" s="892">
        <v>19028082</v>
      </c>
      <c r="K29" s="892">
        <v>77356.178775589346</v>
      </c>
      <c r="L29" s="892">
        <v>37167.616790989327</v>
      </c>
      <c r="M29" s="892">
        <v>40188.561984600026</v>
      </c>
      <c r="N29" s="892">
        <v>243368.37414746213</v>
      </c>
    </row>
    <row r="30" spans="1:14">
      <c r="A30" s="890">
        <v>22</v>
      </c>
      <c r="B30" s="895" t="s">
        <v>1083</v>
      </c>
      <c r="C30" s="892">
        <v>9</v>
      </c>
      <c r="D30" s="892">
        <v>721832</v>
      </c>
      <c r="E30" s="892">
        <v>5285.1062927850007</v>
      </c>
      <c r="F30" s="892">
        <v>1393.0195891141429</v>
      </c>
      <c r="G30" s="892">
        <v>3892.0867036708569</v>
      </c>
      <c r="H30" s="892">
        <v>13994.081689709999</v>
      </c>
      <c r="I30" s="892">
        <v>9</v>
      </c>
      <c r="J30" s="892">
        <v>877410</v>
      </c>
      <c r="K30" s="892">
        <v>6242.0449243630001</v>
      </c>
      <c r="L30" s="892">
        <v>2771.5584992304402</v>
      </c>
      <c r="M30" s="892">
        <v>3470.4864251325598</v>
      </c>
      <c r="N30" s="892">
        <v>23914.566085186452</v>
      </c>
    </row>
    <row r="31" spans="1:14">
      <c r="A31" s="890">
        <v>23</v>
      </c>
      <c r="B31" s="895" t="s">
        <v>1084</v>
      </c>
      <c r="C31" s="892">
        <v>22</v>
      </c>
      <c r="D31" s="892">
        <v>4666901</v>
      </c>
      <c r="E31" s="892">
        <v>16976.428693505957</v>
      </c>
      <c r="F31" s="892">
        <v>9232.6591186750375</v>
      </c>
      <c r="G31" s="892">
        <v>7743.7695748309234</v>
      </c>
      <c r="H31" s="892">
        <v>90583.604408326428</v>
      </c>
      <c r="I31" s="892">
        <v>23</v>
      </c>
      <c r="J31" s="892">
        <v>6178068</v>
      </c>
      <c r="K31" s="892">
        <v>29807.890983999303</v>
      </c>
      <c r="L31" s="892">
        <v>14983.366175404901</v>
      </c>
      <c r="M31" s="892">
        <v>14824.524808594399</v>
      </c>
      <c r="N31" s="892">
        <v>149098.81586029523</v>
      </c>
    </row>
    <row r="32" spans="1:14">
      <c r="A32" s="890">
        <v>24</v>
      </c>
      <c r="B32" s="895" t="s">
        <v>1085</v>
      </c>
      <c r="C32" s="892">
        <v>26</v>
      </c>
      <c r="D32" s="892">
        <v>5315932</v>
      </c>
      <c r="E32" s="892">
        <v>22573.234181247492</v>
      </c>
      <c r="F32" s="892">
        <v>16216.025434452511</v>
      </c>
      <c r="G32" s="892">
        <v>6357.2087467949877</v>
      </c>
      <c r="H32" s="892">
        <v>98672.560731540536</v>
      </c>
      <c r="I32" s="892">
        <v>28</v>
      </c>
      <c r="J32" s="892">
        <v>5083569</v>
      </c>
      <c r="K32" s="892">
        <v>21852.881351299995</v>
      </c>
      <c r="L32" s="892">
        <v>25913.104294883236</v>
      </c>
      <c r="M32" s="892">
        <v>-4060.2229435832369</v>
      </c>
      <c r="N32" s="892">
        <v>129704.03500277923</v>
      </c>
    </row>
    <row r="33" spans="1:14">
      <c r="A33" s="890">
        <v>25</v>
      </c>
      <c r="B33" s="895" t="s">
        <v>1086</v>
      </c>
      <c r="C33" s="892">
        <v>126</v>
      </c>
      <c r="D33" s="892">
        <v>13175494</v>
      </c>
      <c r="E33" s="892">
        <v>62574.245896082983</v>
      </c>
      <c r="F33" s="892">
        <v>38843.237604702423</v>
      </c>
      <c r="G33" s="892">
        <v>23730.998291380565</v>
      </c>
      <c r="H33" s="892">
        <v>172819.47499282489</v>
      </c>
      <c r="I33" s="892">
        <v>160</v>
      </c>
      <c r="J33" s="892">
        <v>18248179</v>
      </c>
      <c r="K33" s="892">
        <v>100057.07536585303</v>
      </c>
      <c r="L33" s="892">
        <v>53919.20622517747</v>
      </c>
      <c r="M33" s="892">
        <v>46137.869140675568</v>
      </c>
      <c r="N33" s="892">
        <v>297358.13746069971</v>
      </c>
    </row>
    <row r="34" spans="1:14">
      <c r="A34" s="890">
        <v>26</v>
      </c>
      <c r="B34" s="895" t="s">
        <v>1087</v>
      </c>
      <c r="C34" s="892">
        <v>43</v>
      </c>
      <c r="D34" s="892">
        <v>15272141</v>
      </c>
      <c r="E34" s="892">
        <v>23863.884966244008</v>
      </c>
      <c r="F34" s="892">
        <v>16119.952795232</v>
      </c>
      <c r="G34" s="892">
        <v>7743.9321710120021</v>
      </c>
      <c r="H34" s="892">
        <v>151751.22093520593</v>
      </c>
      <c r="I34" s="892">
        <v>42</v>
      </c>
      <c r="J34" s="892">
        <v>16113976</v>
      </c>
      <c r="K34" s="892">
        <v>23705.541807966765</v>
      </c>
      <c r="L34" s="892">
        <v>22665.258999835642</v>
      </c>
      <c r="M34" s="892">
        <v>1040.2828081311297</v>
      </c>
      <c r="N34" s="892">
        <v>213759.85769820376</v>
      </c>
    </row>
    <row r="35" spans="1:14">
      <c r="A35" s="890">
        <v>27</v>
      </c>
      <c r="B35" s="895" t="s">
        <v>1088</v>
      </c>
      <c r="C35" s="892">
        <v>35</v>
      </c>
      <c r="D35" s="892">
        <v>12701619</v>
      </c>
      <c r="E35" s="892">
        <v>51675.826467462641</v>
      </c>
      <c r="F35" s="892">
        <v>34714.356255763785</v>
      </c>
      <c r="G35" s="892">
        <v>16961.480211698869</v>
      </c>
      <c r="H35" s="892">
        <v>241682.53989368497</v>
      </c>
      <c r="I35" s="892">
        <v>38</v>
      </c>
      <c r="J35" s="892">
        <v>14259500</v>
      </c>
      <c r="K35" s="892">
        <v>63016.338913855499</v>
      </c>
      <c r="L35" s="892">
        <v>47514.272170017481</v>
      </c>
      <c r="M35" s="892">
        <v>15502.066743838022</v>
      </c>
      <c r="N35" s="892">
        <v>350186.41239395295</v>
      </c>
    </row>
    <row r="36" spans="1:14">
      <c r="A36" s="890"/>
      <c r="B36" s="893" t="s">
        <v>1089</v>
      </c>
      <c r="C36" s="894">
        <v>390</v>
      </c>
      <c r="D36" s="894">
        <v>98291799</v>
      </c>
      <c r="E36" s="894">
        <v>362003.04915418819</v>
      </c>
      <c r="F36" s="894">
        <v>215249.55219604314</v>
      </c>
      <c r="G36" s="894">
        <v>146753.47695814513</v>
      </c>
      <c r="H36" s="894">
        <v>1517082.496302817</v>
      </c>
      <c r="I36" s="894">
        <v>440</v>
      </c>
      <c r="J36" s="894">
        <v>122821685</v>
      </c>
      <c r="K36" s="894">
        <v>515103.32850383146</v>
      </c>
      <c r="L36" s="894">
        <v>331012.62785779033</v>
      </c>
      <c r="M36" s="894">
        <v>184090.70064604108</v>
      </c>
      <c r="N36" s="894">
        <v>2348949.0316651091</v>
      </c>
    </row>
    <row r="37" spans="1:14">
      <c r="A37" s="890"/>
      <c r="B37" s="890"/>
      <c r="C37" s="892"/>
      <c r="D37" s="892"/>
      <c r="E37" s="892"/>
      <c r="F37" s="892"/>
      <c r="G37" s="892"/>
      <c r="H37" s="892"/>
      <c r="I37" s="892"/>
      <c r="J37" s="892"/>
      <c r="K37" s="892"/>
      <c r="L37" s="892"/>
      <c r="M37" s="892"/>
      <c r="N37" s="892"/>
    </row>
    <row r="38" spans="1:14">
      <c r="A38" s="893" t="s">
        <v>1090</v>
      </c>
      <c r="B38" s="893" t="s">
        <v>1091</v>
      </c>
      <c r="C38" s="892"/>
      <c r="D38" s="892"/>
      <c r="E38" s="892"/>
      <c r="F38" s="892"/>
      <c r="G38" s="892"/>
      <c r="H38" s="892"/>
      <c r="I38" s="892"/>
      <c r="J38" s="892"/>
      <c r="K38" s="892"/>
      <c r="L38" s="892"/>
      <c r="M38" s="892"/>
      <c r="N38" s="892"/>
    </row>
    <row r="39" spans="1:14">
      <c r="A39" s="890">
        <v>28</v>
      </c>
      <c r="B39" s="895" t="s">
        <v>1092</v>
      </c>
      <c r="C39" s="892">
        <v>20</v>
      </c>
      <c r="D39" s="892">
        <v>519049</v>
      </c>
      <c r="E39" s="892">
        <v>5893.4522378113315</v>
      </c>
      <c r="F39" s="892">
        <v>4682.4854404004673</v>
      </c>
      <c r="G39" s="892">
        <v>1210.9667974108636</v>
      </c>
      <c r="H39" s="892">
        <v>23170.168790564789</v>
      </c>
      <c r="I39" s="892">
        <v>19</v>
      </c>
      <c r="J39" s="892">
        <v>537555</v>
      </c>
      <c r="K39" s="892">
        <v>5372.156211720373</v>
      </c>
      <c r="L39" s="892">
        <v>5086.5366343615287</v>
      </c>
      <c r="M39" s="892">
        <v>285.61957735884437</v>
      </c>
      <c r="N39" s="892">
        <v>26871.128090496451</v>
      </c>
    </row>
    <row r="40" spans="1:14" ht="30">
      <c r="A40" s="890">
        <v>29</v>
      </c>
      <c r="B40" s="895" t="s">
        <v>1093</v>
      </c>
      <c r="C40" s="892">
        <v>31</v>
      </c>
      <c r="D40" s="892">
        <v>5317925</v>
      </c>
      <c r="E40" s="892">
        <v>27905.750694770784</v>
      </c>
      <c r="F40" s="892">
        <v>22180.446389824112</v>
      </c>
      <c r="G40" s="892">
        <v>5725.3043049466687</v>
      </c>
      <c r="H40" s="892">
        <v>153898.7044268187</v>
      </c>
      <c r="I40" s="892">
        <v>31</v>
      </c>
      <c r="J40" s="892">
        <v>5416765</v>
      </c>
      <c r="K40" s="892">
        <v>28567.743361143854</v>
      </c>
      <c r="L40" s="892">
        <v>28891.660287817987</v>
      </c>
      <c r="M40" s="892">
        <v>-323.91692667413213</v>
      </c>
      <c r="N40" s="892">
        <v>197197.20673356135</v>
      </c>
    </row>
    <row r="41" spans="1:14" ht="30">
      <c r="A41" s="890">
        <v>30</v>
      </c>
      <c r="B41" s="895" t="s">
        <v>1094</v>
      </c>
      <c r="C41" s="892">
        <v>28</v>
      </c>
      <c r="D41" s="892">
        <v>4447644</v>
      </c>
      <c r="E41" s="892">
        <v>40436.645187431444</v>
      </c>
      <c r="F41" s="892">
        <v>35982.693384562306</v>
      </c>
      <c r="G41" s="892">
        <v>4453.9418028691334</v>
      </c>
      <c r="H41" s="892">
        <v>191809.77256638228</v>
      </c>
      <c r="I41" s="892">
        <v>33</v>
      </c>
      <c r="J41" s="892">
        <v>4615533</v>
      </c>
      <c r="K41" s="892">
        <v>52225.851891358696</v>
      </c>
      <c r="L41" s="892">
        <v>41460.509188787459</v>
      </c>
      <c r="M41" s="892">
        <v>10765.342702571243</v>
      </c>
      <c r="N41" s="892">
        <v>248797.60605755914</v>
      </c>
    </row>
    <row r="42" spans="1:14">
      <c r="A42" s="890">
        <v>31</v>
      </c>
      <c r="B42" s="895" t="s">
        <v>1095</v>
      </c>
      <c r="C42" s="892">
        <v>11</v>
      </c>
      <c r="D42" s="892">
        <v>1053181</v>
      </c>
      <c r="E42" s="892">
        <v>9792.4710444504053</v>
      </c>
      <c r="F42" s="892">
        <v>3722.1267252800994</v>
      </c>
      <c r="G42" s="892">
        <v>6070.3443191703063</v>
      </c>
      <c r="H42" s="892">
        <v>26590.894701261201</v>
      </c>
      <c r="I42" s="892">
        <v>23</v>
      </c>
      <c r="J42" s="892">
        <v>2024071</v>
      </c>
      <c r="K42" s="892">
        <v>40023.422178728608</v>
      </c>
      <c r="L42" s="892">
        <v>6969.7816446860934</v>
      </c>
      <c r="M42" s="892">
        <v>33053.640534042519</v>
      </c>
      <c r="N42" s="892">
        <v>67280.137116108133</v>
      </c>
    </row>
    <row r="43" spans="1:14">
      <c r="A43" s="890">
        <v>32</v>
      </c>
      <c r="B43" s="895" t="s">
        <v>1096</v>
      </c>
      <c r="C43" s="892">
        <v>26</v>
      </c>
      <c r="D43" s="892">
        <v>445949</v>
      </c>
      <c r="E43" s="892">
        <v>67917.909911513052</v>
      </c>
      <c r="F43" s="892">
        <v>103089.24938139509</v>
      </c>
      <c r="G43" s="892">
        <v>-35171.339469882027</v>
      </c>
      <c r="H43" s="892">
        <v>67435.218766291378</v>
      </c>
      <c r="I43" s="892">
        <v>27</v>
      </c>
      <c r="J43" s="892">
        <v>491203</v>
      </c>
      <c r="K43" s="892">
        <v>208333.30160579181</v>
      </c>
      <c r="L43" s="892">
        <v>117487.21066594416</v>
      </c>
      <c r="M43" s="892">
        <v>90846.090939847694</v>
      </c>
      <c r="N43" s="892">
        <v>153008.58174393998</v>
      </c>
    </row>
    <row r="44" spans="1:14">
      <c r="A44" s="890">
        <v>33</v>
      </c>
      <c r="B44" s="895" t="s">
        <v>1097</v>
      </c>
      <c r="C44" s="892">
        <v>22</v>
      </c>
      <c r="D44" s="892">
        <v>361815</v>
      </c>
      <c r="E44" s="892">
        <v>6228.4511783412499</v>
      </c>
      <c r="F44" s="892">
        <v>7330.7829701679848</v>
      </c>
      <c r="G44" s="892">
        <v>-1102.3317918267364</v>
      </c>
      <c r="H44" s="892">
        <v>16012.080288873052</v>
      </c>
      <c r="I44" s="892">
        <v>22</v>
      </c>
      <c r="J44" s="892">
        <v>409279</v>
      </c>
      <c r="K44" s="892">
        <v>20295.751419727414</v>
      </c>
      <c r="L44" s="892">
        <v>9968.756168515969</v>
      </c>
      <c r="M44" s="892">
        <v>10326.995251211449</v>
      </c>
      <c r="N44" s="892">
        <v>29567.465597320937</v>
      </c>
    </row>
    <row r="45" spans="1:14">
      <c r="A45" s="890"/>
      <c r="B45" s="893" t="s">
        <v>1098</v>
      </c>
      <c r="C45" s="894">
        <v>138</v>
      </c>
      <c r="D45" s="894">
        <v>12145563</v>
      </c>
      <c r="E45" s="894">
        <v>158174.68025431826</v>
      </c>
      <c r="F45" s="894">
        <v>176987.78429163006</v>
      </c>
      <c r="G45" s="894">
        <v>-18813.114037311789</v>
      </c>
      <c r="H45" s="894">
        <v>478916.8395401914</v>
      </c>
      <c r="I45" s="894">
        <v>155</v>
      </c>
      <c r="J45" s="894">
        <v>13494406</v>
      </c>
      <c r="K45" s="894">
        <v>354818.22666847071</v>
      </c>
      <c r="L45" s="894">
        <v>209864.45459011322</v>
      </c>
      <c r="M45" s="894">
        <v>144953.77207835764</v>
      </c>
      <c r="N45" s="894">
        <v>722722.12533898605</v>
      </c>
    </row>
    <row r="46" spans="1:14">
      <c r="A46" s="890"/>
      <c r="B46" s="890"/>
      <c r="C46" s="892"/>
      <c r="D46" s="892"/>
      <c r="E46" s="892"/>
      <c r="F46" s="892"/>
      <c r="G46" s="892"/>
      <c r="H46" s="892"/>
      <c r="I46" s="892"/>
      <c r="J46" s="892"/>
      <c r="K46" s="892"/>
      <c r="L46" s="892"/>
      <c r="M46" s="892"/>
      <c r="N46" s="892"/>
    </row>
    <row r="47" spans="1:14">
      <c r="A47" s="893" t="s">
        <v>1099</v>
      </c>
      <c r="B47" s="893" t="s">
        <v>1100</v>
      </c>
      <c r="C47" s="892"/>
      <c r="D47" s="892"/>
      <c r="E47" s="892"/>
      <c r="F47" s="892"/>
      <c r="G47" s="892"/>
      <c r="H47" s="892"/>
      <c r="I47" s="892"/>
      <c r="J47" s="892"/>
      <c r="K47" s="892"/>
      <c r="L47" s="892"/>
      <c r="M47" s="892"/>
      <c r="N47" s="892"/>
    </row>
    <row r="48" spans="1:14">
      <c r="A48" s="890">
        <v>34</v>
      </c>
      <c r="B48" s="895" t="s">
        <v>1101</v>
      </c>
      <c r="C48" s="892">
        <v>26</v>
      </c>
      <c r="D48" s="892">
        <v>2759419</v>
      </c>
      <c r="E48" s="892">
        <v>2473.5466249619976</v>
      </c>
      <c r="F48" s="892">
        <v>1363.6953938804279</v>
      </c>
      <c r="G48" s="892">
        <v>1109.8512310815699</v>
      </c>
      <c r="H48" s="892">
        <v>17993.420616157466</v>
      </c>
      <c r="I48" s="892">
        <v>27</v>
      </c>
      <c r="J48" s="892">
        <v>2865115</v>
      </c>
      <c r="K48" s="892">
        <v>3277.3322206429984</v>
      </c>
      <c r="L48" s="892">
        <v>1816.883488144721</v>
      </c>
      <c r="M48" s="892">
        <v>1460.448732498277</v>
      </c>
      <c r="N48" s="892">
        <v>25279.722392861528</v>
      </c>
    </row>
    <row r="49" spans="1:14">
      <c r="A49" s="890">
        <v>35</v>
      </c>
      <c r="B49" s="895" t="s">
        <v>1102</v>
      </c>
      <c r="C49" s="892">
        <v>10</v>
      </c>
      <c r="D49" s="892">
        <v>2927533</v>
      </c>
      <c r="E49" s="892">
        <v>1239.4034867959999</v>
      </c>
      <c r="F49" s="892">
        <v>513.16803753499994</v>
      </c>
      <c r="G49" s="892">
        <v>726.2354492610001</v>
      </c>
      <c r="H49" s="892">
        <v>14340.103015886823</v>
      </c>
      <c r="I49" s="892">
        <v>11</v>
      </c>
      <c r="J49" s="892">
        <v>2983777</v>
      </c>
      <c r="K49" s="892">
        <v>1602.209887686</v>
      </c>
      <c r="L49" s="892">
        <v>778.3239492399299</v>
      </c>
      <c r="M49" s="892">
        <v>823.88593844607033</v>
      </c>
      <c r="N49" s="892">
        <v>18967.292446153682</v>
      </c>
    </row>
    <row r="50" spans="1:14">
      <c r="A50" s="890"/>
      <c r="B50" s="893" t="s">
        <v>1103</v>
      </c>
      <c r="C50" s="894">
        <v>36</v>
      </c>
      <c r="D50" s="894">
        <v>5686952</v>
      </c>
      <c r="E50" s="894">
        <v>3712.9501117579975</v>
      </c>
      <c r="F50" s="894">
        <v>1876.8634314154278</v>
      </c>
      <c r="G50" s="894">
        <v>1836.0866803425702</v>
      </c>
      <c r="H50" s="894">
        <v>32333.523632044289</v>
      </c>
      <c r="I50" s="894">
        <v>38</v>
      </c>
      <c r="J50" s="894">
        <v>5848892</v>
      </c>
      <c r="K50" s="894">
        <v>4879.5421083289984</v>
      </c>
      <c r="L50" s="894">
        <v>2595.2074373846508</v>
      </c>
      <c r="M50" s="894">
        <v>2284.3346709443472</v>
      </c>
      <c r="N50" s="894">
        <v>44247.01483901521</v>
      </c>
    </row>
    <row r="51" spans="1:14">
      <c r="A51" s="890"/>
      <c r="B51" s="890"/>
      <c r="C51" s="892"/>
      <c r="D51" s="892"/>
      <c r="E51" s="892"/>
      <c r="F51" s="892"/>
      <c r="G51" s="892"/>
      <c r="H51" s="892"/>
      <c r="I51" s="892"/>
      <c r="J51" s="892"/>
      <c r="K51" s="892"/>
      <c r="L51" s="892"/>
      <c r="M51" s="892"/>
      <c r="N51" s="892"/>
    </row>
    <row r="52" spans="1:14">
      <c r="A52" s="893" t="s">
        <v>1104</v>
      </c>
      <c r="B52" s="893" t="s">
        <v>1105</v>
      </c>
      <c r="C52" s="892"/>
      <c r="D52" s="892"/>
      <c r="E52" s="892"/>
      <c r="F52" s="892"/>
      <c r="G52" s="892"/>
      <c r="H52" s="892"/>
      <c r="I52" s="892"/>
      <c r="J52" s="892"/>
      <c r="K52" s="892"/>
      <c r="L52" s="892"/>
      <c r="M52" s="892"/>
      <c r="N52" s="892"/>
    </row>
    <row r="53" spans="1:14">
      <c r="A53" s="890">
        <v>36</v>
      </c>
      <c r="B53" s="891" t="s">
        <v>1106</v>
      </c>
      <c r="C53" s="892">
        <v>177</v>
      </c>
      <c r="D53" s="892">
        <v>3853245</v>
      </c>
      <c r="E53" s="892">
        <v>126510.72184629049</v>
      </c>
      <c r="F53" s="892">
        <v>30840.110324300746</v>
      </c>
      <c r="G53" s="892">
        <v>95670.611521989747</v>
      </c>
      <c r="H53" s="892">
        <v>167517.16588063308</v>
      </c>
      <c r="I53" s="892">
        <v>208</v>
      </c>
      <c r="J53" s="892">
        <v>7576546</v>
      </c>
      <c r="K53" s="892">
        <v>52950.447661478713</v>
      </c>
      <c r="L53" s="892">
        <v>37260.791220944877</v>
      </c>
      <c r="M53" s="892">
        <v>15689.656440533823</v>
      </c>
      <c r="N53" s="892">
        <v>213657.46665699122</v>
      </c>
    </row>
    <row r="54" spans="1:14">
      <c r="A54" s="890">
        <v>37</v>
      </c>
      <c r="B54" s="891" t="s">
        <v>1107</v>
      </c>
      <c r="C54" s="892">
        <v>12</v>
      </c>
      <c r="D54" s="892">
        <v>4699537</v>
      </c>
      <c r="E54" s="892">
        <v>3792.21891972</v>
      </c>
      <c r="F54" s="892">
        <v>3139.4111293602045</v>
      </c>
      <c r="G54" s="892">
        <v>652.80779035979594</v>
      </c>
      <c r="H54" s="892">
        <v>22736.984189592513</v>
      </c>
      <c r="I54" s="892">
        <v>17</v>
      </c>
      <c r="J54" s="892">
        <v>5060791</v>
      </c>
      <c r="K54" s="892">
        <v>7021.7047998188009</v>
      </c>
      <c r="L54" s="892">
        <v>1773.2758929124554</v>
      </c>
      <c r="M54" s="892">
        <v>5248.4289069063452</v>
      </c>
      <c r="N54" s="892">
        <v>31223.681480540065</v>
      </c>
    </row>
    <row r="55" spans="1:14">
      <c r="A55" s="890">
        <v>38</v>
      </c>
      <c r="B55" s="891" t="s">
        <v>1108</v>
      </c>
      <c r="C55" s="892">
        <v>160</v>
      </c>
      <c r="D55" s="892">
        <v>12064198</v>
      </c>
      <c r="E55" s="892">
        <v>156161.84138254498</v>
      </c>
      <c r="F55" s="892">
        <v>96635.449423974147</v>
      </c>
      <c r="G55" s="892">
        <v>59526.391958570835</v>
      </c>
      <c r="H55" s="892">
        <v>484277.17251127213</v>
      </c>
      <c r="I55" s="892">
        <v>189</v>
      </c>
      <c r="J55" s="892">
        <v>13767925</v>
      </c>
      <c r="K55" s="892">
        <v>153170.29176765401</v>
      </c>
      <c r="L55" s="892">
        <v>110276.38796439955</v>
      </c>
      <c r="M55" s="892">
        <v>42893.90380325447</v>
      </c>
      <c r="N55" s="892">
        <v>664000.0937321966</v>
      </c>
    </row>
    <row r="56" spans="1:14">
      <c r="A56" s="890">
        <v>39</v>
      </c>
      <c r="B56" s="891" t="s">
        <v>1109</v>
      </c>
      <c r="C56" s="892">
        <v>50</v>
      </c>
      <c r="D56" s="892">
        <v>1302024</v>
      </c>
      <c r="E56" s="892">
        <v>6626.5078150629506</v>
      </c>
      <c r="F56" s="892">
        <v>4987.7511846434072</v>
      </c>
      <c r="G56" s="892">
        <v>1638.7566304195445</v>
      </c>
      <c r="H56" s="892">
        <v>22991.146873769336</v>
      </c>
      <c r="I56" s="892">
        <v>55</v>
      </c>
      <c r="J56" s="892">
        <v>1557288</v>
      </c>
      <c r="K56" s="892">
        <v>4220.096855589557</v>
      </c>
      <c r="L56" s="892">
        <v>7363.3412477897382</v>
      </c>
      <c r="M56" s="892">
        <v>-3143.2443922001794</v>
      </c>
      <c r="N56" s="892">
        <v>25713.370151865296</v>
      </c>
    </row>
    <row r="57" spans="1:14">
      <c r="A57" s="890"/>
      <c r="B57" s="893" t="s">
        <v>1110</v>
      </c>
      <c r="C57" s="894">
        <v>399</v>
      </c>
      <c r="D57" s="894">
        <v>21919004</v>
      </c>
      <c r="E57" s="894">
        <v>293091.28996361844</v>
      </c>
      <c r="F57" s="894">
        <v>135602.72206227851</v>
      </c>
      <c r="G57" s="894">
        <v>157488.56790133993</v>
      </c>
      <c r="H57" s="894">
        <v>697522.46945526707</v>
      </c>
      <c r="I57" s="894">
        <v>469</v>
      </c>
      <c r="J57" s="894">
        <v>27962550</v>
      </c>
      <c r="K57" s="894">
        <v>217362.5410845411</v>
      </c>
      <c r="L57" s="894">
        <v>156673.79632604661</v>
      </c>
      <c r="M57" s="894">
        <v>60688.74475849446</v>
      </c>
      <c r="N57" s="894">
        <v>934594.61202159314</v>
      </c>
    </row>
    <row r="58" spans="1:14">
      <c r="A58" s="890"/>
      <c r="B58" s="890"/>
      <c r="C58" s="892"/>
      <c r="D58" s="892"/>
      <c r="E58" s="892"/>
      <c r="F58" s="892"/>
      <c r="G58" s="892"/>
      <c r="H58" s="892"/>
      <c r="I58" s="892"/>
      <c r="J58" s="892"/>
      <c r="K58" s="892"/>
      <c r="L58" s="892"/>
      <c r="M58" s="892"/>
      <c r="N58" s="892"/>
    </row>
    <row r="59" spans="1:14">
      <c r="A59" s="890"/>
      <c r="B59" s="893" t="s">
        <v>1111</v>
      </c>
      <c r="C59" s="894">
        <v>1278</v>
      </c>
      <c r="D59" s="894">
        <v>145203038</v>
      </c>
      <c r="E59" s="894">
        <v>10489004.755786391</v>
      </c>
      <c r="F59" s="894">
        <v>10385342.518571138</v>
      </c>
      <c r="G59" s="894">
        <v>103662.22721524912</v>
      </c>
      <c r="H59" s="894">
        <v>3907837.688183154</v>
      </c>
      <c r="I59" s="894">
        <v>1418</v>
      </c>
      <c r="J59" s="894">
        <v>177292450</v>
      </c>
      <c r="K59" s="894">
        <v>11443654.126122108</v>
      </c>
      <c r="L59" s="894">
        <v>11074733.976788539</v>
      </c>
      <c r="M59" s="894">
        <v>368920.14933356759</v>
      </c>
      <c r="N59" s="894">
        <v>5312736.3643948203</v>
      </c>
    </row>
    <row r="60" spans="1:14">
      <c r="A60" s="890"/>
      <c r="B60" s="890"/>
      <c r="C60" s="892"/>
      <c r="D60" s="892"/>
      <c r="E60" s="892"/>
      <c r="F60" s="896"/>
      <c r="G60" s="892"/>
      <c r="H60" s="892"/>
      <c r="I60" s="892"/>
      <c r="J60" s="892"/>
      <c r="K60" s="892"/>
      <c r="L60" s="892"/>
      <c r="M60" s="892"/>
      <c r="N60" s="892"/>
    </row>
    <row r="61" spans="1:14" s="886" customFormat="1">
      <c r="A61" s="897" t="s">
        <v>1112</v>
      </c>
      <c r="B61" s="893" t="s">
        <v>1113</v>
      </c>
      <c r="C61" s="892"/>
      <c r="D61" s="892"/>
      <c r="E61" s="892"/>
      <c r="F61" s="892"/>
      <c r="G61" s="892"/>
      <c r="H61" s="892"/>
      <c r="I61" s="892"/>
      <c r="J61" s="892"/>
      <c r="K61" s="892"/>
      <c r="L61" s="892"/>
      <c r="M61" s="892"/>
      <c r="N61" s="892"/>
    </row>
    <row r="62" spans="1:14">
      <c r="A62" s="890" t="s">
        <v>1057</v>
      </c>
      <c r="B62" s="891" t="s">
        <v>1058</v>
      </c>
      <c r="C62" s="892"/>
      <c r="D62" s="892"/>
      <c r="E62" s="892"/>
      <c r="F62" s="892"/>
      <c r="G62" s="892"/>
      <c r="H62" s="892"/>
      <c r="I62" s="892"/>
      <c r="J62" s="892"/>
      <c r="K62" s="892"/>
      <c r="L62" s="892"/>
      <c r="M62" s="892"/>
      <c r="N62" s="892"/>
    </row>
    <row r="63" spans="1:14">
      <c r="A63" s="890" t="s">
        <v>1114</v>
      </c>
      <c r="B63" s="891" t="s">
        <v>1115</v>
      </c>
      <c r="C63" s="892">
        <v>122</v>
      </c>
      <c r="D63" s="892">
        <v>154962</v>
      </c>
      <c r="E63" s="892">
        <v>16356.239336405999</v>
      </c>
      <c r="F63" s="892">
        <v>40994.642724734993</v>
      </c>
      <c r="G63" s="892">
        <v>-24638.403388329003</v>
      </c>
      <c r="H63" s="892">
        <v>24372.459116144026</v>
      </c>
      <c r="I63" s="892">
        <v>87</v>
      </c>
      <c r="J63" s="892">
        <v>71976</v>
      </c>
      <c r="K63" s="892">
        <v>3750.8822071360005</v>
      </c>
      <c r="L63" s="892">
        <v>13008.706854855998</v>
      </c>
      <c r="M63" s="892">
        <v>-9257.8246477199991</v>
      </c>
      <c r="N63" s="892">
        <v>15970.811072789929</v>
      </c>
    </row>
    <row r="64" spans="1:14">
      <c r="A64" s="890" t="s">
        <v>1116</v>
      </c>
      <c r="B64" s="891" t="s">
        <v>1117</v>
      </c>
      <c r="C64" s="892">
        <v>7</v>
      </c>
      <c r="D64" s="892">
        <v>12655</v>
      </c>
      <c r="E64" s="892">
        <v>0</v>
      </c>
      <c r="F64" s="892">
        <v>996.48226731</v>
      </c>
      <c r="G64" s="892">
        <v>-996.48226731</v>
      </c>
      <c r="H64" s="892">
        <v>639.55723914085513</v>
      </c>
      <c r="I64" s="892">
        <v>0</v>
      </c>
      <c r="J64" s="892">
        <v>0</v>
      </c>
      <c r="K64" s="892">
        <v>0</v>
      </c>
      <c r="L64" s="892">
        <v>653.25621362300001</v>
      </c>
      <c r="M64" s="892">
        <v>-653.25621362300001</v>
      </c>
      <c r="N64" s="892">
        <v>0</v>
      </c>
    </row>
    <row r="65" spans="1:14">
      <c r="A65" s="890" t="s">
        <v>1118</v>
      </c>
      <c r="B65" s="891" t="s">
        <v>1119</v>
      </c>
      <c r="C65" s="892">
        <v>7</v>
      </c>
      <c r="D65" s="892">
        <v>52</v>
      </c>
      <c r="E65" s="892">
        <v>0</v>
      </c>
      <c r="F65" s="892">
        <v>170.58246101400005</v>
      </c>
      <c r="G65" s="892">
        <v>-170.58246101399999</v>
      </c>
      <c r="H65" s="892">
        <v>1981.9769284441027</v>
      </c>
      <c r="I65" s="892">
        <v>5</v>
      </c>
      <c r="J65" s="892">
        <v>41</v>
      </c>
      <c r="K65" s="892">
        <v>0</v>
      </c>
      <c r="L65" s="892">
        <v>639.14217091600005</v>
      </c>
      <c r="M65" s="892">
        <v>-639.14217091600005</v>
      </c>
      <c r="N65" s="892">
        <v>1632.2957461257793</v>
      </c>
    </row>
    <row r="66" spans="1:14">
      <c r="A66" s="890" t="s">
        <v>1120</v>
      </c>
      <c r="B66" s="891" t="s">
        <v>1121</v>
      </c>
      <c r="C66" s="892">
        <v>0</v>
      </c>
      <c r="D66" s="892">
        <v>0</v>
      </c>
      <c r="E66" s="892">
        <v>0</v>
      </c>
      <c r="F66" s="892">
        <v>60.595893031000003</v>
      </c>
      <c r="G66" s="892">
        <v>-60.595893031000003</v>
      </c>
      <c r="H66" s="892">
        <v>0</v>
      </c>
      <c r="I66" s="892">
        <v>1</v>
      </c>
      <c r="J66" s="892">
        <v>211951</v>
      </c>
      <c r="K66" s="892">
        <v>272.42</v>
      </c>
      <c r="L66" s="892">
        <v>724.98</v>
      </c>
      <c r="M66" s="892">
        <v>-452.56</v>
      </c>
      <c r="N66" s="892">
        <v>5247.95</v>
      </c>
    </row>
    <row r="67" spans="1:14">
      <c r="A67" s="890"/>
      <c r="B67" s="893" t="s">
        <v>1122</v>
      </c>
      <c r="C67" s="894">
        <v>136</v>
      </c>
      <c r="D67" s="894">
        <v>167669</v>
      </c>
      <c r="E67" s="894">
        <v>16356.239336405999</v>
      </c>
      <c r="F67" s="894">
        <v>42222.30334608999</v>
      </c>
      <c r="G67" s="894">
        <v>-25866.064009684003</v>
      </c>
      <c r="H67" s="894">
        <v>26993.993283728985</v>
      </c>
      <c r="I67" s="894">
        <v>93</v>
      </c>
      <c r="J67" s="894">
        <v>283968</v>
      </c>
      <c r="K67" s="894">
        <v>4023.3022071360006</v>
      </c>
      <c r="L67" s="894">
        <v>15026.085239394999</v>
      </c>
      <c r="M67" s="894">
        <v>-11002.783032259</v>
      </c>
      <c r="N67" s="894">
        <v>22851.056818915709</v>
      </c>
    </row>
    <row r="68" spans="1:14">
      <c r="A68" s="890"/>
      <c r="B68" s="890"/>
      <c r="C68" s="892"/>
      <c r="D68" s="892"/>
      <c r="E68" s="892"/>
      <c r="F68" s="892"/>
      <c r="G68" s="892"/>
      <c r="H68" s="892"/>
      <c r="I68" s="892"/>
      <c r="J68" s="892"/>
      <c r="K68" s="892"/>
      <c r="L68" s="892"/>
      <c r="M68" s="892"/>
      <c r="N68" s="892"/>
    </row>
    <row r="69" spans="1:14">
      <c r="A69" s="890" t="s">
        <v>1076</v>
      </c>
      <c r="B69" s="891" t="s">
        <v>1077</v>
      </c>
      <c r="C69" s="892"/>
      <c r="D69" s="892"/>
      <c r="E69" s="892"/>
      <c r="F69" s="892"/>
      <c r="G69" s="892"/>
      <c r="H69" s="892"/>
      <c r="I69" s="892"/>
      <c r="J69" s="892"/>
      <c r="K69" s="892"/>
      <c r="L69" s="892"/>
      <c r="M69" s="892"/>
      <c r="N69" s="892"/>
    </row>
    <row r="70" spans="1:14">
      <c r="A70" s="890" t="s">
        <v>1114</v>
      </c>
      <c r="B70" s="891" t="s">
        <v>1087</v>
      </c>
      <c r="C70" s="892">
        <v>19</v>
      </c>
      <c r="D70" s="892">
        <v>297534</v>
      </c>
      <c r="E70" s="892">
        <v>0</v>
      </c>
      <c r="F70" s="892">
        <v>299.52162491199999</v>
      </c>
      <c r="G70" s="892">
        <v>-299.52162491199999</v>
      </c>
      <c r="H70" s="892">
        <v>3395.008137813566</v>
      </c>
      <c r="I70" s="892">
        <v>18</v>
      </c>
      <c r="J70" s="892">
        <v>277840</v>
      </c>
      <c r="K70" s="892">
        <v>0</v>
      </c>
      <c r="L70" s="892">
        <v>375.80402732836723</v>
      </c>
      <c r="M70" s="892">
        <v>-375.80402732836723</v>
      </c>
      <c r="N70" s="892">
        <v>4088.2049354424944</v>
      </c>
    </row>
    <row r="71" spans="1:14">
      <c r="A71" s="890" t="s">
        <v>1116</v>
      </c>
      <c r="B71" s="891" t="s">
        <v>331</v>
      </c>
      <c r="C71" s="892">
        <v>10</v>
      </c>
      <c r="D71" s="892">
        <v>59513</v>
      </c>
      <c r="E71" s="892">
        <v>0.01</v>
      </c>
      <c r="F71" s="892">
        <v>1678.6478171939998</v>
      </c>
      <c r="G71" s="892">
        <v>-1678.637817194</v>
      </c>
      <c r="H71" s="892">
        <v>2804.6924697668583</v>
      </c>
      <c r="I71" s="892">
        <v>0</v>
      </c>
      <c r="J71" s="892">
        <v>0</v>
      </c>
      <c r="K71" s="892">
        <v>0</v>
      </c>
      <c r="L71" s="892">
        <v>2352.8585653067239</v>
      </c>
      <c r="M71" s="892">
        <v>-2352.8585653067239</v>
      </c>
      <c r="N71" s="892">
        <v>0</v>
      </c>
    </row>
    <row r="72" spans="1:14">
      <c r="A72" s="890"/>
      <c r="B72" s="893" t="s">
        <v>1122</v>
      </c>
      <c r="C72" s="894">
        <v>29</v>
      </c>
      <c r="D72" s="894">
        <v>357047</v>
      </c>
      <c r="E72" s="894">
        <v>0.01</v>
      </c>
      <c r="F72" s="894">
        <v>1978.1694421059997</v>
      </c>
      <c r="G72" s="894">
        <v>-1978.1594421059999</v>
      </c>
      <c r="H72" s="894">
        <v>6199.7006075804238</v>
      </c>
      <c r="I72" s="894">
        <v>18</v>
      </c>
      <c r="J72" s="894">
        <v>277840</v>
      </c>
      <c r="K72" s="894">
        <v>0</v>
      </c>
      <c r="L72" s="894">
        <v>2728.6625926350912</v>
      </c>
      <c r="M72" s="894">
        <v>-2728.6625926350912</v>
      </c>
      <c r="N72" s="894">
        <v>4088.2049354424944</v>
      </c>
    </row>
    <row r="73" spans="1:14">
      <c r="A73" s="890"/>
      <c r="B73" s="890"/>
      <c r="C73" s="892"/>
      <c r="D73" s="892"/>
      <c r="E73" s="892"/>
      <c r="F73" s="892"/>
      <c r="G73" s="892"/>
      <c r="H73" s="892"/>
      <c r="I73" s="892"/>
      <c r="J73" s="892"/>
      <c r="K73" s="892"/>
      <c r="L73" s="892"/>
      <c r="M73" s="892"/>
      <c r="N73" s="892"/>
    </row>
    <row r="74" spans="1:14">
      <c r="A74" s="890" t="s">
        <v>1090</v>
      </c>
      <c r="B74" s="891" t="s">
        <v>1105</v>
      </c>
      <c r="C74" s="894">
        <v>0</v>
      </c>
      <c r="D74" s="894">
        <v>0</v>
      </c>
      <c r="E74" s="894">
        <v>0</v>
      </c>
      <c r="F74" s="894">
        <v>0</v>
      </c>
      <c r="G74" s="894">
        <v>0</v>
      </c>
      <c r="H74" s="894">
        <v>0</v>
      </c>
      <c r="I74" s="894">
        <v>0</v>
      </c>
      <c r="J74" s="894">
        <v>0</v>
      </c>
      <c r="K74" s="894">
        <v>0</v>
      </c>
      <c r="L74" s="894">
        <v>0</v>
      </c>
      <c r="M74" s="894">
        <v>0</v>
      </c>
      <c r="N74" s="894">
        <v>0</v>
      </c>
    </row>
    <row r="75" spans="1:14">
      <c r="A75" s="890"/>
      <c r="B75" s="890"/>
      <c r="C75" s="892"/>
      <c r="D75" s="892"/>
      <c r="E75" s="892"/>
      <c r="F75" s="892"/>
      <c r="G75" s="892"/>
      <c r="H75" s="892"/>
      <c r="I75" s="892"/>
      <c r="J75" s="892"/>
      <c r="K75" s="892"/>
      <c r="L75" s="892"/>
      <c r="M75" s="892"/>
      <c r="N75" s="892"/>
    </row>
    <row r="76" spans="1:14">
      <c r="A76" s="890"/>
      <c r="B76" s="893" t="s">
        <v>1123</v>
      </c>
      <c r="C76" s="894">
        <v>165</v>
      </c>
      <c r="D76" s="894">
        <v>524716</v>
      </c>
      <c r="E76" s="894">
        <v>16356.249336405999</v>
      </c>
      <c r="F76" s="894">
        <v>44200.472788195992</v>
      </c>
      <c r="G76" s="894">
        <v>-27844.223451790003</v>
      </c>
      <c r="H76" s="894">
        <v>33193.693891309405</v>
      </c>
      <c r="I76" s="894">
        <v>111</v>
      </c>
      <c r="J76" s="894">
        <v>561808</v>
      </c>
      <c r="K76" s="894">
        <v>4023.3022071360006</v>
      </c>
      <c r="L76" s="894">
        <v>17754.747832030091</v>
      </c>
      <c r="M76" s="894">
        <v>-13731.445624894091</v>
      </c>
      <c r="N76" s="894">
        <v>26939.261754358202</v>
      </c>
    </row>
    <row r="77" spans="1:14">
      <c r="A77" s="890"/>
      <c r="B77" s="890"/>
      <c r="C77" s="892"/>
      <c r="D77" s="892"/>
      <c r="E77" s="892"/>
      <c r="F77" s="892"/>
      <c r="G77" s="892"/>
      <c r="H77" s="892"/>
      <c r="I77" s="892"/>
      <c r="J77" s="892"/>
      <c r="K77" s="892"/>
      <c r="L77" s="892"/>
      <c r="M77" s="892"/>
      <c r="N77" s="892"/>
    </row>
    <row r="78" spans="1:14" s="886" customFormat="1">
      <c r="A78" s="897" t="s">
        <v>1124</v>
      </c>
      <c r="B78" s="893" t="s">
        <v>1125</v>
      </c>
      <c r="C78" s="892"/>
      <c r="D78" s="892"/>
      <c r="E78" s="892"/>
      <c r="F78" s="892"/>
      <c r="G78" s="892"/>
      <c r="H78" s="892"/>
      <c r="I78" s="892"/>
      <c r="J78" s="892"/>
      <c r="K78" s="892"/>
      <c r="L78" s="892"/>
      <c r="M78" s="892"/>
      <c r="N78" s="892"/>
    </row>
    <row r="79" spans="1:14">
      <c r="A79" s="890" t="s">
        <v>1057</v>
      </c>
      <c r="B79" s="891" t="s">
        <v>1058</v>
      </c>
      <c r="C79" s="898">
        <v>12</v>
      </c>
      <c r="D79" s="898">
        <v>2846</v>
      </c>
      <c r="E79" s="898">
        <v>1996.0593924269999</v>
      </c>
      <c r="F79" s="898">
        <v>1588.6390178029999</v>
      </c>
      <c r="G79" s="898">
        <v>407.42037462400003</v>
      </c>
      <c r="H79" s="898">
        <v>999.29489398878309</v>
      </c>
      <c r="I79" s="894">
        <v>12</v>
      </c>
      <c r="J79" s="894">
        <v>2502</v>
      </c>
      <c r="K79" s="894">
        <v>537.35687652700005</v>
      </c>
      <c r="L79" s="894">
        <v>1024.7374193730002</v>
      </c>
      <c r="M79" s="894">
        <v>-487.3805428460002</v>
      </c>
      <c r="N79" s="894">
        <v>519.04880310623321</v>
      </c>
    </row>
    <row r="80" spans="1:14">
      <c r="A80" s="890"/>
      <c r="B80" s="890"/>
      <c r="C80" s="892"/>
      <c r="D80" s="892"/>
      <c r="E80" s="892"/>
      <c r="F80" s="892"/>
      <c r="G80" s="892"/>
      <c r="H80" s="892"/>
      <c r="I80" s="892"/>
      <c r="J80" s="892"/>
      <c r="K80" s="892"/>
      <c r="L80" s="892"/>
      <c r="M80" s="892"/>
      <c r="N80" s="892"/>
    </row>
    <row r="81" spans="1:14">
      <c r="A81" s="890" t="s">
        <v>1076</v>
      </c>
      <c r="B81" s="891" t="s">
        <v>1126</v>
      </c>
      <c r="C81" s="898">
        <v>0</v>
      </c>
      <c r="D81" s="898">
        <v>0</v>
      </c>
      <c r="E81" s="898">
        <v>0</v>
      </c>
      <c r="F81" s="898">
        <v>0</v>
      </c>
      <c r="G81" s="898">
        <v>0</v>
      </c>
      <c r="H81" s="898">
        <v>0</v>
      </c>
      <c r="I81" s="894">
        <v>0</v>
      </c>
      <c r="J81" s="894">
        <v>0</v>
      </c>
      <c r="K81" s="894">
        <v>0</v>
      </c>
      <c r="L81" s="894">
        <v>0</v>
      </c>
      <c r="M81" s="894">
        <v>0</v>
      </c>
      <c r="N81" s="894">
        <v>0</v>
      </c>
    </row>
    <row r="82" spans="1:14">
      <c r="A82" s="890"/>
      <c r="B82" s="890"/>
      <c r="C82" s="892"/>
      <c r="D82" s="892"/>
      <c r="E82" s="892"/>
      <c r="F82" s="892"/>
      <c r="G82" s="892"/>
      <c r="H82" s="892"/>
      <c r="I82" s="892"/>
      <c r="J82" s="892"/>
      <c r="K82" s="892"/>
      <c r="L82" s="892"/>
      <c r="M82" s="892"/>
      <c r="N82" s="892"/>
    </row>
    <row r="83" spans="1:14">
      <c r="A83" s="890" t="s">
        <v>1090</v>
      </c>
      <c r="B83" s="891" t="s">
        <v>1105</v>
      </c>
      <c r="C83" s="898">
        <v>0</v>
      </c>
      <c r="D83" s="898">
        <v>0</v>
      </c>
      <c r="E83" s="898">
        <v>0</v>
      </c>
      <c r="F83" s="898">
        <v>0</v>
      </c>
      <c r="G83" s="898">
        <v>0</v>
      </c>
      <c r="H83" s="898">
        <v>0</v>
      </c>
      <c r="I83" s="894">
        <v>0</v>
      </c>
      <c r="J83" s="894">
        <v>0</v>
      </c>
      <c r="K83" s="894">
        <v>0</v>
      </c>
      <c r="L83" s="894">
        <v>0</v>
      </c>
      <c r="M83" s="894">
        <v>0</v>
      </c>
      <c r="N83" s="894">
        <v>0</v>
      </c>
    </row>
    <row r="84" spans="1:14">
      <c r="A84" s="890"/>
      <c r="B84" s="890"/>
      <c r="C84" s="892"/>
      <c r="D84" s="892"/>
      <c r="E84" s="892"/>
      <c r="F84" s="892"/>
      <c r="G84" s="892"/>
      <c r="H84" s="892"/>
      <c r="I84" s="892"/>
      <c r="J84" s="892"/>
      <c r="K84" s="892"/>
      <c r="L84" s="892"/>
      <c r="M84" s="892"/>
      <c r="N84" s="892"/>
    </row>
    <row r="85" spans="1:14">
      <c r="A85" s="890"/>
      <c r="B85" s="893" t="s">
        <v>1127</v>
      </c>
      <c r="C85" s="894">
        <v>12</v>
      </c>
      <c r="D85" s="894">
        <v>2846</v>
      </c>
      <c r="E85" s="894">
        <v>1996.0593924269999</v>
      </c>
      <c r="F85" s="894">
        <v>1588.6390178029999</v>
      </c>
      <c r="G85" s="894">
        <v>407.42037462400003</v>
      </c>
      <c r="H85" s="894">
        <v>999.29489398878309</v>
      </c>
      <c r="I85" s="894">
        <v>12</v>
      </c>
      <c r="J85" s="894">
        <v>2502</v>
      </c>
      <c r="K85" s="894">
        <v>537.35687652700005</v>
      </c>
      <c r="L85" s="894">
        <v>1024.7374193730002</v>
      </c>
      <c r="M85" s="894">
        <v>-487.3805428460002</v>
      </c>
      <c r="N85" s="894">
        <v>519.04880310623321</v>
      </c>
    </row>
    <row r="86" spans="1:14">
      <c r="A86" s="890"/>
      <c r="B86" s="890"/>
      <c r="C86" s="892"/>
      <c r="D86" s="892"/>
      <c r="E86" s="892"/>
      <c r="F86" s="892"/>
      <c r="G86" s="892"/>
      <c r="H86" s="892"/>
      <c r="I86" s="892"/>
      <c r="J86" s="892"/>
      <c r="K86" s="892"/>
      <c r="L86" s="892"/>
      <c r="M86" s="892"/>
      <c r="N86" s="892"/>
    </row>
    <row r="87" spans="1:14" s="886" customFormat="1">
      <c r="A87" s="1317"/>
      <c r="B87" s="1317" t="s">
        <v>1128</v>
      </c>
      <c r="C87" s="894">
        <v>1455</v>
      </c>
      <c r="D87" s="894">
        <v>145730600</v>
      </c>
      <c r="E87" s="894">
        <v>10507357.064515224</v>
      </c>
      <c r="F87" s="894">
        <v>10431131.630377138</v>
      </c>
      <c r="G87" s="894">
        <v>76225.424138083123</v>
      </c>
      <c r="H87" s="894">
        <v>3942030.6769684521</v>
      </c>
      <c r="I87" s="894">
        <v>1541</v>
      </c>
      <c r="J87" s="894">
        <v>177856760</v>
      </c>
      <c r="K87" s="894">
        <v>11448214.78520577</v>
      </c>
      <c r="L87" s="894">
        <v>11093513.462039942</v>
      </c>
      <c r="M87" s="894">
        <v>354701.32316582749</v>
      </c>
      <c r="N87" s="894">
        <v>5340194.6749522844</v>
      </c>
    </row>
    <row r="88" spans="1:14">
      <c r="A88" s="890"/>
      <c r="B88" s="890"/>
      <c r="C88" s="892"/>
      <c r="D88" s="892"/>
      <c r="E88" s="892"/>
      <c r="F88" s="892"/>
      <c r="G88" s="892"/>
      <c r="H88" s="892"/>
      <c r="I88" s="892"/>
      <c r="J88" s="892"/>
      <c r="K88" s="892"/>
      <c r="L88" s="892"/>
      <c r="M88" s="892"/>
      <c r="N88" s="892"/>
    </row>
    <row r="89" spans="1:14">
      <c r="A89" s="890"/>
      <c r="B89" s="891" t="s">
        <v>1129</v>
      </c>
      <c r="C89" s="898">
        <v>76</v>
      </c>
      <c r="D89" s="898">
        <v>1862743</v>
      </c>
      <c r="E89" s="898">
        <v>27340.004726792326</v>
      </c>
      <c r="F89" s="898">
        <v>12378.133984675942</v>
      </c>
      <c r="G89" s="898">
        <v>14961.870742116382</v>
      </c>
      <c r="H89" s="898">
        <v>66590.390996126443</v>
      </c>
      <c r="I89" s="898">
        <v>80</v>
      </c>
      <c r="J89" s="898">
        <v>2113656</v>
      </c>
      <c r="K89" s="898">
        <v>10058.684773178218</v>
      </c>
      <c r="L89" s="898">
        <v>12504.826643119661</v>
      </c>
      <c r="M89" s="898">
        <v>-2446.1418699414412</v>
      </c>
      <c r="N89" s="898">
        <v>76396.589073111376</v>
      </c>
    </row>
    <row r="90" spans="1:14">
      <c r="A90" s="899" t="s">
        <v>82</v>
      </c>
      <c r="B90" s="899"/>
      <c r="C90" s="900"/>
      <c r="D90" s="900"/>
      <c r="E90" s="900"/>
      <c r="F90" s="900"/>
      <c r="G90" s="900"/>
      <c r="H90" s="901"/>
    </row>
    <row r="91" spans="1:14" ht="15" customHeight="1">
      <c r="A91" s="1630" t="s">
        <v>1130</v>
      </c>
      <c r="B91" s="1630"/>
      <c r="C91" s="1630"/>
      <c r="D91" s="1630"/>
      <c r="E91" s="900"/>
      <c r="F91" s="900"/>
      <c r="G91" s="900"/>
      <c r="H91" s="901"/>
    </row>
    <row r="92" spans="1:14" ht="15" customHeight="1">
      <c r="A92" s="1631" t="s">
        <v>1305</v>
      </c>
      <c r="B92" s="1631"/>
      <c r="C92" s="903"/>
      <c r="D92" s="903"/>
      <c r="E92" s="903"/>
      <c r="F92" s="903"/>
      <c r="G92" s="903"/>
    </row>
    <row r="93" spans="1:14" ht="15" customHeight="1">
      <c r="A93" s="1631" t="s">
        <v>1131</v>
      </c>
      <c r="B93" s="1632"/>
      <c r="C93" s="1632"/>
      <c r="D93" s="1632"/>
      <c r="E93" s="1632"/>
      <c r="F93" s="1632"/>
      <c r="G93" s="1632"/>
    </row>
    <row r="94" spans="1:14" ht="15" customHeight="1">
      <c r="A94" s="1631" t="s">
        <v>133</v>
      </c>
      <c r="B94" s="1631"/>
      <c r="C94" s="903"/>
      <c r="D94" s="903"/>
      <c r="E94" s="903"/>
      <c r="F94" s="903"/>
      <c r="G94" s="903"/>
    </row>
    <row r="98" spans="3:3">
      <c r="C98" s="904"/>
    </row>
    <row r="99" spans="3:3">
      <c r="C99" s="904"/>
    </row>
    <row r="100" spans="3:3">
      <c r="C100" s="904"/>
    </row>
  </sheetData>
  <mergeCells count="9">
    <mergeCell ref="A1:D1"/>
    <mergeCell ref="I2:N2"/>
    <mergeCell ref="A91:D91"/>
    <mergeCell ref="A92:B92"/>
    <mergeCell ref="A93:G93"/>
    <mergeCell ref="A94:B94"/>
    <mergeCell ref="A2:A3"/>
    <mergeCell ref="B2:B3"/>
    <mergeCell ref="C2:H2"/>
  </mergeCells>
  <pageMargins left="0.7" right="0.7" top="0.75" bottom="0.75" header="0.3" footer="0.3"/>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01"/>
  <sheetViews>
    <sheetView tabSelected="1" workbookViewId="0">
      <pane xSplit="5" ySplit="4" topLeftCell="AJ44" activePane="bottomRight" state="frozen"/>
      <selection pane="topRight" activeCell="F1" sqref="F1"/>
      <selection pane="bottomLeft" activeCell="A5" sqref="A5"/>
      <selection pane="bottomRight" sqref="A1:XFD56"/>
    </sheetView>
  </sheetViews>
  <sheetFormatPr defaultRowHeight="15"/>
  <cols>
    <col min="1" max="1" width="56" customWidth="1"/>
    <col min="2" max="2" width="9.42578125" customWidth="1"/>
    <col min="3" max="3" width="9.85546875" customWidth="1"/>
    <col min="4" max="4" width="11.5703125" customWidth="1"/>
    <col min="5" max="5" width="9.85546875" customWidth="1"/>
    <col min="6" max="6" width="9.5703125" customWidth="1"/>
    <col min="7" max="7" width="9.85546875" customWidth="1"/>
    <col min="8" max="8" width="10.28515625" customWidth="1"/>
    <col min="9" max="9" width="9.85546875" customWidth="1"/>
    <col min="10" max="10" width="10.7109375" customWidth="1"/>
    <col min="11" max="11" width="10.140625" customWidth="1"/>
    <col min="12" max="12" width="9.140625" customWidth="1"/>
    <col min="13" max="13" width="12.5703125" customWidth="1"/>
    <col min="14" max="45" width="9.140625" customWidth="1"/>
    <col min="47" max="47" width="9.85546875" customWidth="1"/>
  </cols>
  <sheetData>
    <row r="1" spans="1:53" ht="15" customHeight="1">
      <c r="A1" s="1409" t="s">
        <v>1261</v>
      </c>
      <c r="B1" s="1409"/>
      <c r="C1" s="1409"/>
      <c r="D1" s="1409"/>
      <c r="E1" s="1409"/>
      <c r="F1" s="1195"/>
      <c r="G1" s="1195"/>
      <c r="H1" s="1195"/>
      <c r="I1" s="1195"/>
      <c r="J1" s="75"/>
      <c r="K1" s="75"/>
    </row>
    <row r="2" spans="1:53">
      <c r="A2" s="1411" t="s">
        <v>134</v>
      </c>
      <c r="B2" s="1414" t="s">
        <v>1345</v>
      </c>
      <c r="C2" s="1414"/>
      <c r="D2" s="1414"/>
      <c r="E2" s="1414"/>
      <c r="F2" s="1414" t="s">
        <v>1275</v>
      </c>
      <c r="G2" s="1414"/>
      <c r="H2" s="1414"/>
      <c r="I2" s="1414"/>
      <c r="J2" s="1414" t="s">
        <v>1276</v>
      </c>
      <c r="K2" s="1414"/>
      <c r="L2" s="1414"/>
      <c r="M2" s="1414"/>
      <c r="N2" s="1414" t="s">
        <v>1277</v>
      </c>
      <c r="O2" s="1414"/>
      <c r="P2" s="1414"/>
      <c r="Q2" s="1414"/>
      <c r="R2" s="1414" t="s">
        <v>1278</v>
      </c>
      <c r="S2" s="1414"/>
      <c r="T2" s="1414"/>
      <c r="U2" s="1414"/>
      <c r="V2" s="1414" t="s">
        <v>1279</v>
      </c>
      <c r="W2" s="1414"/>
      <c r="X2" s="1414"/>
      <c r="Y2" s="1414"/>
      <c r="Z2" s="1414" t="s">
        <v>1280</v>
      </c>
      <c r="AA2" s="1414"/>
      <c r="AB2" s="1414"/>
      <c r="AC2" s="1414"/>
      <c r="AD2" s="1414" t="s">
        <v>1281</v>
      </c>
      <c r="AE2" s="1414"/>
      <c r="AF2" s="1414"/>
      <c r="AG2" s="1414"/>
      <c r="AH2" s="1414" t="s">
        <v>1282</v>
      </c>
      <c r="AI2" s="1414"/>
      <c r="AJ2" s="1414"/>
      <c r="AK2" s="1414"/>
      <c r="AL2" s="1414" t="s">
        <v>1283</v>
      </c>
      <c r="AM2" s="1414"/>
      <c r="AN2" s="1414"/>
      <c r="AO2" s="1414"/>
      <c r="AP2" s="1414" t="s">
        <v>1284</v>
      </c>
      <c r="AQ2" s="1414"/>
      <c r="AR2" s="1414"/>
      <c r="AS2" s="1414"/>
      <c r="AT2" s="1414" t="s">
        <v>1285</v>
      </c>
      <c r="AU2" s="1414"/>
      <c r="AV2" s="1414"/>
      <c r="AW2" s="1414"/>
      <c r="AX2" s="1414" t="s">
        <v>1286</v>
      </c>
      <c r="AY2" s="1414"/>
      <c r="AZ2" s="1414"/>
      <c r="BA2" s="1414"/>
    </row>
    <row r="3" spans="1:53">
      <c r="A3" s="1412"/>
      <c r="B3" s="1407" t="s">
        <v>135</v>
      </c>
      <c r="C3" s="1408"/>
      <c r="D3" s="1415" t="s">
        <v>136</v>
      </c>
      <c r="E3" s="1416"/>
      <c r="F3" s="1407" t="s">
        <v>135</v>
      </c>
      <c r="G3" s="1408"/>
      <c r="H3" s="1407" t="s">
        <v>136</v>
      </c>
      <c r="I3" s="1408"/>
      <c r="J3" s="1407" t="s">
        <v>135</v>
      </c>
      <c r="K3" s="1408"/>
      <c r="L3" s="1407" t="s">
        <v>136</v>
      </c>
      <c r="M3" s="1408"/>
      <c r="N3" s="1407" t="s">
        <v>135</v>
      </c>
      <c r="O3" s="1408"/>
      <c r="P3" s="1407" t="s">
        <v>136</v>
      </c>
      <c r="Q3" s="1408"/>
      <c r="R3" s="1407" t="s">
        <v>135</v>
      </c>
      <c r="S3" s="1408"/>
      <c r="T3" s="1407" t="s">
        <v>136</v>
      </c>
      <c r="U3" s="1408"/>
      <c r="V3" s="1407" t="s">
        <v>135</v>
      </c>
      <c r="W3" s="1408"/>
      <c r="X3" s="1407" t="s">
        <v>136</v>
      </c>
      <c r="Y3" s="1408"/>
      <c r="Z3" s="1407" t="s">
        <v>135</v>
      </c>
      <c r="AA3" s="1408"/>
      <c r="AB3" s="1407" t="s">
        <v>136</v>
      </c>
      <c r="AC3" s="1408"/>
      <c r="AD3" s="1407" t="s">
        <v>135</v>
      </c>
      <c r="AE3" s="1408"/>
      <c r="AF3" s="1407" t="s">
        <v>136</v>
      </c>
      <c r="AG3" s="1408"/>
      <c r="AH3" s="1407" t="s">
        <v>135</v>
      </c>
      <c r="AI3" s="1408"/>
      <c r="AJ3" s="1407" t="s">
        <v>136</v>
      </c>
      <c r="AK3" s="1408"/>
      <c r="AL3" s="1407" t="s">
        <v>135</v>
      </c>
      <c r="AM3" s="1408"/>
      <c r="AN3" s="1407" t="s">
        <v>136</v>
      </c>
      <c r="AO3" s="1408"/>
      <c r="AP3" s="1407" t="s">
        <v>135</v>
      </c>
      <c r="AQ3" s="1408"/>
      <c r="AR3" s="1407" t="s">
        <v>136</v>
      </c>
      <c r="AS3" s="1408"/>
      <c r="AT3" s="1407" t="s">
        <v>135</v>
      </c>
      <c r="AU3" s="1408"/>
      <c r="AV3" s="1415" t="s">
        <v>136</v>
      </c>
      <c r="AW3" s="1416"/>
      <c r="AX3" s="1407" t="s">
        <v>135</v>
      </c>
      <c r="AY3" s="1408"/>
      <c r="AZ3" s="1407" t="s">
        <v>136</v>
      </c>
      <c r="BA3" s="1408"/>
    </row>
    <row r="4" spans="1:53" ht="31.5" customHeight="1">
      <c r="A4" s="1413"/>
      <c r="B4" s="292" t="s">
        <v>137</v>
      </c>
      <c r="C4" s="292" t="s">
        <v>138</v>
      </c>
      <c r="D4" s="292" t="s">
        <v>137</v>
      </c>
      <c r="E4" s="292" t="s">
        <v>138</v>
      </c>
      <c r="F4" s="292" t="s">
        <v>137</v>
      </c>
      <c r="G4" s="292" t="s">
        <v>138</v>
      </c>
      <c r="H4" s="292" t="s">
        <v>137</v>
      </c>
      <c r="I4" s="292" t="s">
        <v>138</v>
      </c>
      <c r="J4" s="292" t="s">
        <v>137</v>
      </c>
      <c r="K4" s="292" t="s">
        <v>138</v>
      </c>
      <c r="L4" s="292" t="s">
        <v>137</v>
      </c>
      <c r="M4" s="292" t="s">
        <v>138</v>
      </c>
      <c r="N4" s="292" t="s">
        <v>137</v>
      </c>
      <c r="O4" s="292" t="s">
        <v>138</v>
      </c>
      <c r="P4" s="292" t="s">
        <v>137</v>
      </c>
      <c r="Q4" s="292" t="s">
        <v>138</v>
      </c>
      <c r="R4" s="292" t="s">
        <v>137</v>
      </c>
      <c r="S4" s="292" t="s">
        <v>138</v>
      </c>
      <c r="T4" s="292" t="s">
        <v>137</v>
      </c>
      <c r="U4" s="292" t="s">
        <v>138</v>
      </c>
      <c r="V4" s="292" t="s">
        <v>137</v>
      </c>
      <c r="W4" s="292" t="s">
        <v>138</v>
      </c>
      <c r="X4" s="292" t="s">
        <v>137</v>
      </c>
      <c r="Y4" s="292" t="s">
        <v>138</v>
      </c>
      <c r="Z4" s="292" t="s">
        <v>137</v>
      </c>
      <c r="AA4" s="292" t="s">
        <v>138</v>
      </c>
      <c r="AB4" s="292" t="s">
        <v>137</v>
      </c>
      <c r="AC4" s="292" t="s">
        <v>138</v>
      </c>
      <c r="AD4" s="292" t="s">
        <v>137</v>
      </c>
      <c r="AE4" s="292" t="s">
        <v>138</v>
      </c>
      <c r="AF4" s="292" t="s">
        <v>137</v>
      </c>
      <c r="AG4" s="292" t="s">
        <v>138</v>
      </c>
      <c r="AH4" s="292" t="s">
        <v>137</v>
      </c>
      <c r="AI4" s="292" t="s">
        <v>138</v>
      </c>
      <c r="AJ4" s="292" t="s">
        <v>137</v>
      </c>
      <c r="AK4" s="292" t="s">
        <v>138</v>
      </c>
      <c r="AL4" s="292" t="s">
        <v>137</v>
      </c>
      <c r="AM4" s="292" t="s">
        <v>138</v>
      </c>
      <c r="AN4" s="292" t="s">
        <v>137</v>
      </c>
      <c r="AO4" s="292" t="s">
        <v>138</v>
      </c>
      <c r="AP4" s="292" t="s">
        <v>137</v>
      </c>
      <c r="AQ4" s="292" t="s">
        <v>138</v>
      </c>
      <c r="AR4" s="292" t="s">
        <v>137</v>
      </c>
      <c r="AS4" s="292" t="s">
        <v>138</v>
      </c>
      <c r="AT4" s="292" t="s">
        <v>137</v>
      </c>
      <c r="AU4" s="292" t="s">
        <v>138</v>
      </c>
      <c r="AV4" s="292" t="s">
        <v>137</v>
      </c>
      <c r="AW4" s="292" t="s">
        <v>138</v>
      </c>
      <c r="AX4" s="292" t="s">
        <v>137</v>
      </c>
      <c r="AY4" s="292" t="s">
        <v>138</v>
      </c>
      <c r="AZ4" s="292" t="s">
        <v>137</v>
      </c>
      <c r="BA4" s="292" t="s">
        <v>138</v>
      </c>
    </row>
    <row r="5" spans="1:53">
      <c r="A5" s="948" t="s">
        <v>139</v>
      </c>
      <c r="B5" s="948"/>
      <c r="C5" s="948"/>
      <c r="D5" s="948"/>
      <c r="E5" s="948"/>
      <c r="F5" s="948"/>
      <c r="G5" s="948"/>
      <c r="H5" s="948"/>
      <c r="I5" s="948"/>
      <c r="J5" s="948"/>
      <c r="K5" s="948"/>
      <c r="L5" s="948"/>
      <c r="M5" s="948"/>
      <c r="N5" s="948"/>
      <c r="O5" s="948"/>
      <c r="P5" s="948"/>
      <c r="Q5" s="948"/>
      <c r="R5" s="948"/>
      <c r="S5" s="948"/>
      <c r="T5" s="948"/>
      <c r="U5" s="948"/>
      <c r="V5" s="948"/>
      <c r="W5" s="948"/>
      <c r="X5" s="948"/>
      <c r="Y5" s="948"/>
      <c r="Z5" s="948"/>
      <c r="AA5" s="948"/>
      <c r="AB5" s="948"/>
      <c r="AC5" s="948"/>
      <c r="AD5" s="948"/>
      <c r="AE5" s="948"/>
      <c r="AF5" s="948"/>
      <c r="AG5" s="948"/>
      <c r="AH5" s="948"/>
      <c r="AI5" s="948"/>
      <c r="AJ5" s="948"/>
      <c r="AK5" s="948"/>
      <c r="AL5" s="948"/>
      <c r="AM5" s="948"/>
      <c r="AN5" s="948"/>
      <c r="AO5" s="948"/>
      <c r="AP5" s="948"/>
      <c r="AQ5" s="948"/>
      <c r="AR5" s="948"/>
      <c r="AS5" s="948"/>
      <c r="AT5" s="948"/>
      <c r="AU5" s="948"/>
      <c r="AV5" s="948"/>
      <c r="AW5" s="948"/>
      <c r="AX5" s="948"/>
      <c r="AY5" s="948"/>
      <c r="AZ5" s="948"/>
      <c r="BA5" s="948"/>
    </row>
    <row r="6" spans="1:53" s="39" customFormat="1">
      <c r="A6" s="952" t="s">
        <v>1153</v>
      </c>
      <c r="B6" s="414">
        <f>F6+J6+N6+R6+V6+Z6+AD6+AH6+AL6+AP6+AT6+AX6</f>
        <v>9</v>
      </c>
      <c r="C6" s="414">
        <f>G6+K6+O6+S6+W6+AA6+AE6+AI6+AM6+AQ6+AU6+AY6</f>
        <v>7506.2741069999993</v>
      </c>
      <c r="D6" s="414">
        <f t="shared" ref="C6:E11" si="0">H6+L6+P6+T6+X6+AB6+AF6+AJ6+AN6+AR6+AV6+AZ6</f>
        <v>67</v>
      </c>
      <c r="E6" s="414">
        <f>I6+M6+Q6+U6+Y6+AC6+AG6+AK6+AO6+AS6+AW6+BA6</f>
        <v>54353.573211499992</v>
      </c>
      <c r="F6" s="414">
        <v>0</v>
      </c>
      <c r="G6" s="450">
        <v>0</v>
      </c>
      <c r="H6" s="454">
        <v>2</v>
      </c>
      <c r="I6" s="451">
        <v>930.99984259999997</v>
      </c>
      <c r="J6" s="414">
        <v>0</v>
      </c>
      <c r="K6" s="450">
        <v>0</v>
      </c>
      <c r="L6" s="454">
        <v>1</v>
      </c>
      <c r="M6" s="451">
        <v>4326.3549999999996</v>
      </c>
      <c r="N6" s="414">
        <v>0</v>
      </c>
      <c r="O6" s="450">
        <v>0</v>
      </c>
      <c r="P6" s="454">
        <v>1</v>
      </c>
      <c r="Q6" s="451">
        <v>606.5</v>
      </c>
      <c r="R6" s="414">
        <v>1</v>
      </c>
      <c r="S6" s="450">
        <v>500</v>
      </c>
      <c r="T6" s="454">
        <v>5</v>
      </c>
      <c r="U6" s="451">
        <v>2675.2399925</v>
      </c>
      <c r="V6" s="414">
        <v>1</v>
      </c>
      <c r="W6" s="450">
        <v>1025.22</v>
      </c>
      <c r="X6" s="454">
        <v>5</v>
      </c>
      <c r="Y6" s="451">
        <v>3621.12</v>
      </c>
      <c r="Z6" s="414">
        <v>0</v>
      </c>
      <c r="AA6" s="450">
        <v>0</v>
      </c>
      <c r="AB6" s="454">
        <v>11</v>
      </c>
      <c r="AC6" s="451">
        <v>8758.23</v>
      </c>
      <c r="AD6" s="414">
        <v>0</v>
      </c>
      <c r="AE6" s="450">
        <v>0</v>
      </c>
      <c r="AF6" s="454">
        <v>6</v>
      </c>
      <c r="AG6" s="451">
        <v>4478.3</v>
      </c>
      <c r="AH6" s="414">
        <v>2</v>
      </c>
      <c r="AI6" s="450">
        <v>1556.4041069999998</v>
      </c>
      <c r="AJ6" s="454">
        <v>8</v>
      </c>
      <c r="AK6" s="451">
        <v>11459.27</v>
      </c>
      <c r="AL6" s="414">
        <v>2</v>
      </c>
      <c r="AM6" s="450">
        <v>2160</v>
      </c>
      <c r="AN6" s="454">
        <v>10</v>
      </c>
      <c r="AO6" s="451">
        <v>6771.78</v>
      </c>
      <c r="AP6" s="414">
        <v>1</v>
      </c>
      <c r="AQ6" s="450">
        <v>1171.58</v>
      </c>
      <c r="AR6" s="454">
        <v>3</v>
      </c>
      <c r="AS6" s="451">
        <v>1784.1003000000001</v>
      </c>
      <c r="AT6" s="414">
        <v>2</v>
      </c>
      <c r="AU6" s="450">
        <v>1093.0700000000002</v>
      </c>
      <c r="AV6" s="454">
        <v>7</v>
      </c>
      <c r="AW6" s="451">
        <v>5826.6399999999994</v>
      </c>
      <c r="AX6" s="414">
        <v>0</v>
      </c>
      <c r="AY6" s="450">
        <v>0</v>
      </c>
      <c r="AZ6" s="454">
        <v>8</v>
      </c>
      <c r="BA6" s="451">
        <v>3115.0380764000001</v>
      </c>
    </row>
    <row r="7" spans="1:53" s="39" customFormat="1">
      <c r="A7" s="953" t="s">
        <v>1154</v>
      </c>
      <c r="B7" s="968" t="s">
        <v>263</v>
      </c>
      <c r="C7" s="414">
        <f t="shared" si="0"/>
        <v>2942.2087618999999</v>
      </c>
      <c r="D7" s="968" t="s">
        <v>263</v>
      </c>
      <c r="E7" s="414">
        <f>I7+M7+Q7+U7+Y7+AC7+AG7+AK7+AO7+AS7+AW7+BA7</f>
        <v>30160.0312982</v>
      </c>
      <c r="F7" s="415" t="s">
        <v>263</v>
      </c>
      <c r="G7" s="452">
        <v>0</v>
      </c>
      <c r="H7" s="415" t="s">
        <v>263</v>
      </c>
      <c r="I7" s="453">
        <v>544.99986920000003</v>
      </c>
      <c r="J7" s="415" t="s">
        <v>263</v>
      </c>
      <c r="K7" s="452">
        <v>0</v>
      </c>
      <c r="L7" s="415" t="s">
        <v>263</v>
      </c>
      <c r="M7" s="453">
        <v>4326.3551520000001</v>
      </c>
      <c r="N7" s="415" t="s">
        <v>263</v>
      </c>
      <c r="O7" s="452">
        <v>0</v>
      </c>
      <c r="P7" s="415" t="s">
        <v>263</v>
      </c>
      <c r="Q7" s="453">
        <v>256.5</v>
      </c>
      <c r="R7" s="415" t="s">
        <v>263</v>
      </c>
      <c r="S7" s="452">
        <v>0</v>
      </c>
      <c r="T7" s="415" t="s">
        <v>263</v>
      </c>
      <c r="U7" s="453">
        <v>1217.2446064000001</v>
      </c>
      <c r="V7" s="415" t="s">
        <v>263</v>
      </c>
      <c r="W7" s="452">
        <v>424.9999914</v>
      </c>
      <c r="X7" s="415" t="s">
        <v>263</v>
      </c>
      <c r="Y7" s="453">
        <v>2277.8935137999997</v>
      </c>
      <c r="Z7" s="415" t="s">
        <v>263</v>
      </c>
      <c r="AA7" s="452">
        <v>0</v>
      </c>
      <c r="AB7" s="415" t="s">
        <v>263</v>
      </c>
      <c r="AC7" s="453">
        <v>3974.1405442999994</v>
      </c>
      <c r="AD7" s="415" t="s">
        <v>263</v>
      </c>
      <c r="AE7" s="452">
        <v>0</v>
      </c>
      <c r="AF7" s="415" t="s">
        <v>263</v>
      </c>
      <c r="AG7" s="453">
        <v>300.2</v>
      </c>
      <c r="AH7" s="415" t="s">
        <v>263</v>
      </c>
      <c r="AI7" s="452">
        <v>564.56411600000001</v>
      </c>
      <c r="AJ7" s="415" t="s">
        <v>263</v>
      </c>
      <c r="AK7" s="453">
        <v>9503.276859399999</v>
      </c>
      <c r="AL7" s="415" t="s">
        <v>263</v>
      </c>
      <c r="AM7" s="452">
        <v>599.99979429999996</v>
      </c>
      <c r="AN7" s="415" t="s">
        <v>263</v>
      </c>
      <c r="AO7" s="453">
        <v>4518.6934944000004</v>
      </c>
      <c r="AP7" s="415" t="s">
        <v>263</v>
      </c>
      <c r="AQ7" s="452">
        <v>1171.5774223999999</v>
      </c>
      <c r="AR7" s="415" t="s">
        <v>263</v>
      </c>
      <c r="AS7" s="453">
        <v>271.86242299999998</v>
      </c>
      <c r="AT7" s="415" t="s">
        <v>263</v>
      </c>
      <c r="AU7" s="452">
        <v>181.06743779999999</v>
      </c>
      <c r="AV7" s="415" t="s">
        <v>263</v>
      </c>
      <c r="AW7" s="453">
        <v>1405.1397546000001</v>
      </c>
      <c r="AX7" s="415" t="s">
        <v>263</v>
      </c>
      <c r="AY7" s="452">
        <v>0</v>
      </c>
      <c r="AZ7" s="415" t="s">
        <v>263</v>
      </c>
      <c r="BA7" s="453">
        <v>1563.7250811000001</v>
      </c>
    </row>
    <row r="8" spans="1:53" s="39" customFormat="1">
      <c r="A8" s="953" t="s">
        <v>1155</v>
      </c>
      <c r="B8" s="968" t="s">
        <v>263</v>
      </c>
      <c r="C8" s="414">
        <f t="shared" si="0"/>
        <v>4564.8984638000002</v>
      </c>
      <c r="D8" s="968" t="s">
        <v>263</v>
      </c>
      <c r="E8" s="414">
        <f t="shared" si="0"/>
        <v>24200.778626200001</v>
      </c>
      <c r="F8" s="415" t="s">
        <v>263</v>
      </c>
      <c r="G8" s="416">
        <v>0</v>
      </c>
      <c r="H8" s="415" t="s">
        <v>263</v>
      </c>
      <c r="I8" s="453">
        <v>385.99997339999999</v>
      </c>
      <c r="J8" s="415" t="s">
        <v>263</v>
      </c>
      <c r="K8" s="416">
        <v>0</v>
      </c>
      <c r="L8" s="415" t="s">
        <v>263</v>
      </c>
      <c r="M8" s="453">
        <v>0</v>
      </c>
      <c r="N8" s="415" t="s">
        <v>263</v>
      </c>
      <c r="O8" s="416">
        <v>0</v>
      </c>
      <c r="P8" s="415" t="s">
        <v>263</v>
      </c>
      <c r="Q8" s="453">
        <v>349.9999785</v>
      </c>
      <c r="R8" s="415" t="s">
        <v>263</v>
      </c>
      <c r="S8" s="416">
        <v>500</v>
      </c>
      <c r="T8" s="415" t="s">
        <v>263</v>
      </c>
      <c r="U8" s="453">
        <v>1458.7551609000002</v>
      </c>
      <c r="V8" s="415" t="s">
        <v>263</v>
      </c>
      <c r="W8" s="416">
        <v>600.22073309999996</v>
      </c>
      <c r="X8" s="415" t="s">
        <v>263</v>
      </c>
      <c r="Y8" s="453">
        <v>1343.2999744000001</v>
      </c>
      <c r="Z8" s="415" t="s">
        <v>263</v>
      </c>
      <c r="AA8" s="416">
        <v>0</v>
      </c>
      <c r="AB8" s="415" t="s">
        <v>263</v>
      </c>
      <c r="AC8" s="453">
        <v>4785.4761313999998</v>
      </c>
      <c r="AD8" s="415" t="s">
        <v>263</v>
      </c>
      <c r="AE8" s="416">
        <v>0</v>
      </c>
      <c r="AF8" s="415" t="s">
        <v>263</v>
      </c>
      <c r="AG8" s="453">
        <v>4179.1408169999995</v>
      </c>
      <c r="AH8" s="415" t="s">
        <v>263</v>
      </c>
      <c r="AI8" s="416">
        <v>992.17243199999996</v>
      </c>
      <c r="AJ8" s="415" t="s">
        <v>263</v>
      </c>
      <c r="AK8" s="453">
        <v>1957.195023</v>
      </c>
      <c r="AL8" s="415" t="s">
        <v>263</v>
      </c>
      <c r="AM8" s="416">
        <v>1560.5053395</v>
      </c>
      <c r="AN8" s="415" t="s">
        <v>263</v>
      </c>
      <c r="AO8" s="453">
        <v>2253.6147891999999</v>
      </c>
      <c r="AP8" s="415" t="s">
        <v>263</v>
      </c>
      <c r="AQ8" s="416">
        <v>0</v>
      </c>
      <c r="AR8" s="415" t="s">
        <v>263</v>
      </c>
      <c r="AS8" s="453">
        <v>1512.2372731999999</v>
      </c>
      <c r="AT8" s="415" t="s">
        <v>263</v>
      </c>
      <c r="AU8" s="416">
        <v>911.99995919999992</v>
      </c>
      <c r="AV8" s="415" t="s">
        <v>263</v>
      </c>
      <c r="AW8" s="453">
        <v>4423.2996751000001</v>
      </c>
      <c r="AX8" s="415" t="s">
        <v>263</v>
      </c>
      <c r="AY8" s="416">
        <v>0</v>
      </c>
      <c r="AZ8" s="415" t="s">
        <v>263</v>
      </c>
      <c r="BA8" s="453">
        <v>1551.7598301</v>
      </c>
    </row>
    <row r="9" spans="1:53" s="39" customFormat="1">
      <c r="A9" s="952" t="s">
        <v>1156</v>
      </c>
      <c r="B9" s="414">
        <f t="shared" ref="B9" si="1">F9+J9+N9+R9+V9+Z9+AD9+AH9+AL9+AP9+AT9+AX9</f>
        <v>3</v>
      </c>
      <c r="C9" s="414">
        <f t="shared" si="0"/>
        <v>121.60543999999999</v>
      </c>
      <c r="D9" s="414">
        <f t="shared" si="0"/>
        <v>193</v>
      </c>
      <c r="E9" s="414">
        <f t="shared" si="0"/>
        <v>5973.859480000001</v>
      </c>
      <c r="F9" s="415">
        <v>1</v>
      </c>
      <c r="G9" s="455">
        <v>49.965440000000001</v>
      </c>
      <c r="H9" s="294">
        <v>7</v>
      </c>
      <c r="I9" s="416">
        <v>129.44220000000001</v>
      </c>
      <c r="J9" s="415">
        <v>0</v>
      </c>
      <c r="K9" s="455">
        <v>0</v>
      </c>
      <c r="L9" s="294">
        <v>7</v>
      </c>
      <c r="M9" s="416">
        <v>157.27530000000002</v>
      </c>
      <c r="N9" s="415">
        <v>0</v>
      </c>
      <c r="O9" s="455">
        <v>0</v>
      </c>
      <c r="P9" s="294">
        <v>17</v>
      </c>
      <c r="Q9" s="416">
        <v>680.08019999999999</v>
      </c>
      <c r="R9" s="415">
        <v>0</v>
      </c>
      <c r="S9" s="455">
        <v>0</v>
      </c>
      <c r="T9" s="294">
        <v>15</v>
      </c>
      <c r="U9" s="416">
        <v>434.73560000000003</v>
      </c>
      <c r="V9" s="415">
        <v>0</v>
      </c>
      <c r="W9" s="455">
        <v>0</v>
      </c>
      <c r="X9" s="294">
        <v>15</v>
      </c>
      <c r="Y9" s="416">
        <v>477.96999999999997</v>
      </c>
      <c r="Z9" s="415">
        <v>0</v>
      </c>
      <c r="AA9" s="455">
        <v>0</v>
      </c>
      <c r="AB9" s="294">
        <v>20</v>
      </c>
      <c r="AC9" s="416">
        <v>526.76</v>
      </c>
      <c r="AD9" s="415">
        <v>0</v>
      </c>
      <c r="AE9" s="455">
        <v>0</v>
      </c>
      <c r="AF9" s="294">
        <v>24</v>
      </c>
      <c r="AG9" s="416">
        <v>680.02000000000021</v>
      </c>
      <c r="AH9" s="415">
        <v>0</v>
      </c>
      <c r="AI9" s="455">
        <v>0</v>
      </c>
      <c r="AJ9" s="294">
        <v>16</v>
      </c>
      <c r="AK9" s="416">
        <v>415.38</v>
      </c>
      <c r="AL9" s="415">
        <v>0</v>
      </c>
      <c r="AM9" s="455">
        <v>0</v>
      </c>
      <c r="AN9" s="294">
        <v>19</v>
      </c>
      <c r="AO9" s="416">
        <v>601.99999999999989</v>
      </c>
      <c r="AP9" s="415">
        <v>1</v>
      </c>
      <c r="AQ9" s="455">
        <v>33.409999999999997</v>
      </c>
      <c r="AR9" s="294">
        <v>17</v>
      </c>
      <c r="AS9" s="416">
        <v>429.63780000000003</v>
      </c>
      <c r="AT9" s="415">
        <v>0</v>
      </c>
      <c r="AU9" s="455">
        <v>0</v>
      </c>
      <c r="AV9" s="294">
        <v>20</v>
      </c>
      <c r="AW9" s="416">
        <v>764.39818000000025</v>
      </c>
      <c r="AX9" s="415">
        <v>1</v>
      </c>
      <c r="AY9" s="455">
        <v>38.229999999999997</v>
      </c>
      <c r="AZ9" s="294">
        <v>16</v>
      </c>
      <c r="BA9" s="416">
        <v>676.16020000000015</v>
      </c>
    </row>
    <row r="10" spans="1:53" s="39" customFormat="1">
      <c r="A10" s="953" t="s">
        <v>1154</v>
      </c>
      <c r="B10" s="968" t="s">
        <v>263</v>
      </c>
      <c r="C10" s="414">
        <f t="shared" si="0"/>
        <v>6.08</v>
      </c>
      <c r="D10" s="968" t="s">
        <v>263</v>
      </c>
      <c r="E10" s="414">
        <f t="shared" si="0"/>
        <v>322.28524649999997</v>
      </c>
      <c r="F10" s="415" t="s">
        <v>263</v>
      </c>
      <c r="G10" s="452">
        <v>6.08</v>
      </c>
      <c r="H10" s="415" t="s">
        <v>263</v>
      </c>
      <c r="I10" s="416">
        <v>0</v>
      </c>
      <c r="J10" s="415" t="s">
        <v>263</v>
      </c>
      <c r="K10" s="452">
        <v>0</v>
      </c>
      <c r="L10" s="415" t="s">
        <v>263</v>
      </c>
      <c r="M10" s="416">
        <v>4.29312</v>
      </c>
      <c r="N10" s="415" t="s">
        <v>263</v>
      </c>
      <c r="O10" s="452">
        <v>0</v>
      </c>
      <c r="P10" s="415" t="s">
        <v>263</v>
      </c>
      <c r="Q10" s="416">
        <v>52.054333700000001</v>
      </c>
      <c r="R10" s="415" t="s">
        <v>263</v>
      </c>
      <c r="S10" s="452">
        <v>0</v>
      </c>
      <c r="T10" s="415" t="s">
        <v>263</v>
      </c>
      <c r="U10" s="416">
        <v>62.365519999999997</v>
      </c>
      <c r="V10" s="415" t="s">
        <v>263</v>
      </c>
      <c r="W10" s="452">
        <v>0</v>
      </c>
      <c r="X10" s="415" t="s">
        <v>263</v>
      </c>
      <c r="Y10" s="416">
        <v>0</v>
      </c>
      <c r="Z10" s="415" t="s">
        <v>263</v>
      </c>
      <c r="AA10" s="452">
        <v>0</v>
      </c>
      <c r="AB10" s="415" t="s">
        <v>263</v>
      </c>
      <c r="AC10" s="416">
        <v>40.614600000000003</v>
      </c>
      <c r="AD10" s="415" t="s">
        <v>263</v>
      </c>
      <c r="AE10" s="452">
        <v>0</v>
      </c>
      <c r="AF10" s="415" t="s">
        <v>263</v>
      </c>
      <c r="AG10" s="416">
        <v>32.235552800000001</v>
      </c>
      <c r="AH10" s="415" t="s">
        <v>263</v>
      </c>
      <c r="AI10" s="452">
        <v>0</v>
      </c>
      <c r="AJ10" s="415" t="s">
        <v>263</v>
      </c>
      <c r="AK10" s="416">
        <v>7.03376</v>
      </c>
      <c r="AL10" s="415" t="s">
        <v>263</v>
      </c>
      <c r="AM10" s="452">
        <v>0</v>
      </c>
      <c r="AN10" s="415" t="s">
        <v>263</v>
      </c>
      <c r="AO10" s="416">
        <v>37.307639999999999</v>
      </c>
      <c r="AP10" s="415" t="s">
        <v>263</v>
      </c>
      <c r="AQ10" s="452">
        <v>0</v>
      </c>
      <c r="AR10" s="415" t="s">
        <v>263</v>
      </c>
      <c r="AS10" s="416">
        <v>25.97</v>
      </c>
      <c r="AT10" s="415" t="s">
        <v>263</v>
      </c>
      <c r="AU10" s="452">
        <v>0</v>
      </c>
      <c r="AV10" s="415" t="s">
        <v>263</v>
      </c>
      <c r="AW10" s="416">
        <v>60.410719999999998</v>
      </c>
      <c r="AX10" s="415" t="s">
        <v>263</v>
      </c>
      <c r="AY10" s="452">
        <v>0</v>
      </c>
      <c r="AZ10" s="415" t="s">
        <v>263</v>
      </c>
      <c r="BA10" s="416">
        <v>0</v>
      </c>
    </row>
    <row r="11" spans="1:53" s="39" customFormat="1">
      <c r="A11" s="953" t="s">
        <v>1155</v>
      </c>
      <c r="B11" s="968" t="s">
        <v>263</v>
      </c>
      <c r="C11" s="414">
        <f t="shared" si="0"/>
        <v>115.52356</v>
      </c>
      <c r="D11" s="968" t="s">
        <v>263</v>
      </c>
      <c r="E11" s="414">
        <f t="shared" si="0"/>
        <v>5651.7001455</v>
      </c>
      <c r="F11" s="415" t="s">
        <v>263</v>
      </c>
      <c r="G11" s="452">
        <v>43.885440000000003</v>
      </c>
      <c r="H11" s="415" t="s">
        <v>263</v>
      </c>
      <c r="I11" s="416">
        <v>129.44220000000001</v>
      </c>
      <c r="J11" s="415" t="s">
        <v>263</v>
      </c>
      <c r="K11" s="452">
        <v>0</v>
      </c>
      <c r="L11" s="415" t="s">
        <v>263</v>
      </c>
      <c r="M11" s="416">
        <v>152.97991999999999</v>
      </c>
      <c r="N11" s="415" t="s">
        <v>263</v>
      </c>
      <c r="O11" s="452">
        <v>0</v>
      </c>
      <c r="P11" s="415" t="s">
        <v>263</v>
      </c>
      <c r="Q11" s="416">
        <v>628.0350782999999</v>
      </c>
      <c r="R11" s="415" t="s">
        <v>263</v>
      </c>
      <c r="S11" s="452">
        <v>0</v>
      </c>
      <c r="T11" s="415" t="s">
        <v>263</v>
      </c>
      <c r="U11" s="416">
        <v>372.36223999999999</v>
      </c>
      <c r="V11" s="415" t="s">
        <v>263</v>
      </c>
      <c r="W11" s="452">
        <v>0</v>
      </c>
      <c r="X11" s="415" t="s">
        <v>263</v>
      </c>
      <c r="Y11" s="416">
        <v>477.97167999999994</v>
      </c>
      <c r="Z11" s="415" t="s">
        <v>263</v>
      </c>
      <c r="AA11" s="452">
        <v>0</v>
      </c>
      <c r="AB11" s="415" t="s">
        <v>263</v>
      </c>
      <c r="AC11" s="416">
        <v>486.13767999999999</v>
      </c>
      <c r="AD11" s="415" t="s">
        <v>263</v>
      </c>
      <c r="AE11" s="452">
        <v>0</v>
      </c>
      <c r="AF11" s="415" t="s">
        <v>263</v>
      </c>
      <c r="AG11" s="416">
        <v>647.83712720000005</v>
      </c>
      <c r="AH11" s="415" t="s">
        <v>263</v>
      </c>
      <c r="AI11" s="452">
        <v>0</v>
      </c>
      <c r="AJ11" s="415" t="s">
        <v>263</v>
      </c>
      <c r="AK11" s="416">
        <v>408.35012</v>
      </c>
      <c r="AL11" s="415" t="s">
        <v>263</v>
      </c>
      <c r="AM11" s="452">
        <v>0</v>
      </c>
      <c r="AN11" s="415" t="s">
        <v>263</v>
      </c>
      <c r="AO11" s="416">
        <v>564.72264000000007</v>
      </c>
      <c r="AP11" s="415" t="s">
        <v>263</v>
      </c>
      <c r="AQ11" s="452">
        <v>33.405000000000001</v>
      </c>
      <c r="AR11" s="415" t="s">
        <v>263</v>
      </c>
      <c r="AS11" s="416">
        <v>403.68139999999994</v>
      </c>
      <c r="AT11" s="415" t="s">
        <v>263</v>
      </c>
      <c r="AU11" s="452">
        <v>0</v>
      </c>
      <c r="AV11" s="415" t="s">
        <v>263</v>
      </c>
      <c r="AW11" s="416">
        <v>704.00865999999996</v>
      </c>
      <c r="AX11" s="415" t="s">
        <v>263</v>
      </c>
      <c r="AY11" s="452">
        <v>38.23312</v>
      </c>
      <c r="AZ11" s="415" t="s">
        <v>263</v>
      </c>
      <c r="BA11" s="416">
        <v>676.17140000000006</v>
      </c>
    </row>
    <row r="12" spans="1:53" s="39" customFormat="1">
      <c r="A12" s="952" t="s">
        <v>1157</v>
      </c>
      <c r="B12" s="294">
        <f>B9+B6</f>
        <v>12</v>
      </c>
      <c r="C12" s="455">
        <f t="shared" ref="C12:E12" si="2">C9+C6</f>
        <v>7627.8795469999995</v>
      </c>
      <c r="D12" s="294">
        <f t="shared" si="2"/>
        <v>260</v>
      </c>
      <c r="E12" s="453">
        <f t="shared" si="2"/>
        <v>60327.432691499991</v>
      </c>
      <c r="F12" s="294">
        <f t="shared" ref="F12:I12" si="3">F9+F6</f>
        <v>1</v>
      </c>
      <c r="G12" s="455">
        <f t="shared" si="3"/>
        <v>49.965440000000001</v>
      </c>
      <c r="H12" s="294">
        <f t="shared" si="3"/>
        <v>9</v>
      </c>
      <c r="I12" s="453">
        <f t="shared" si="3"/>
        <v>1060.4420425999999</v>
      </c>
      <c r="J12" s="294">
        <f t="shared" ref="J12:BA12" si="4">J9+J6</f>
        <v>0</v>
      </c>
      <c r="K12" s="455">
        <f t="shared" si="4"/>
        <v>0</v>
      </c>
      <c r="L12" s="294">
        <f t="shared" si="4"/>
        <v>8</v>
      </c>
      <c r="M12" s="453">
        <f t="shared" si="4"/>
        <v>4483.6302999999998</v>
      </c>
      <c r="N12" s="294">
        <f t="shared" si="4"/>
        <v>0</v>
      </c>
      <c r="O12" s="455">
        <f t="shared" si="4"/>
        <v>0</v>
      </c>
      <c r="P12" s="294">
        <f t="shared" si="4"/>
        <v>18</v>
      </c>
      <c r="Q12" s="453">
        <f t="shared" si="4"/>
        <v>1286.5801999999999</v>
      </c>
      <c r="R12" s="294">
        <f t="shared" si="4"/>
        <v>1</v>
      </c>
      <c r="S12" s="455">
        <f t="shared" si="4"/>
        <v>500</v>
      </c>
      <c r="T12" s="294">
        <f t="shared" si="4"/>
        <v>20</v>
      </c>
      <c r="U12" s="453">
        <f t="shared" si="4"/>
        <v>3109.9755924999999</v>
      </c>
      <c r="V12" s="294">
        <f t="shared" si="4"/>
        <v>1</v>
      </c>
      <c r="W12" s="455">
        <f t="shared" si="4"/>
        <v>1025.22</v>
      </c>
      <c r="X12" s="294">
        <f t="shared" si="4"/>
        <v>20</v>
      </c>
      <c r="Y12" s="453">
        <f t="shared" si="4"/>
        <v>4099.09</v>
      </c>
      <c r="Z12" s="294">
        <f t="shared" si="4"/>
        <v>0</v>
      </c>
      <c r="AA12" s="455">
        <f t="shared" si="4"/>
        <v>0</v>
      </c>
      <c r="AB12" s="294">
        <f t="shared" si="4"/>
        <v>31</v>
      </c>
      <c r="AC12" s="453">
        <f t="shared" si="4"/>
        <v>9284.99</v>
      </c>
      <c r="AD12" s="294">
        <f t="shared" si="4"/>
        <v>0</v>
      </c>
      <c r="AE12" s="455">
        <f t="shared" si="4"/>
        <v>0</v>
      </c>
      <c r="AF12" s="294">
        <f t="shared" si="4"/>
        <v>30</v>
      </c>
      <c r="AG12" s="453">
        <f t="shared" si="4"/>
        <v>5158.3200000000006</v>
      </c>
      <c r="AH12" s="294">
        <f t="shared" si="4"/>
        <v>2</v>
      </c>
      <c r="AI12" s="455">
        <f t="shared" si="4"/>
        <v>1556.4041069999998</v>
      </c>
      <c r="AJ12" s="294">
        <f t="shared" si="4"/>
        <v>24</v>
      </c>
      <c r="AK12" s="453">
        <f t="shared" si="4"/>
        <v>11874.65</v>
      </c>
      <c r="AL12" s="294">
        <f t="shared" si="4"/>
        <v>2</v>
      </c>
      <c r="AM12" s="455">
        <f t="shared" si="4"/>
        <v>2160</v>
      </c>
      <c r="AN12" s="294">
        <f t="shared" si="4"/>
        <v>29</v>
      </c>
      <c r="AO12" s="453">
        <f t="shared" si="4"/>
        <v>7373.78</v>
      </c>
      <c r="AP12" s="294">
        <f t="shared" si="4"/>
        <v>2</v>
      </c>
      <c r="AQ12" s="455">
        <f t="shared" si="4"/>
        <v>1204.99</v>
      </c>
      <c r="AR12" s="294">
        <f t="shared" si="4"/>
        <v>20</v>
      </c>
      <c r="AS12" s="453">
        <f t="shared" si="4"/>
        <v>2213.7381</v>
      </c>
      <c r="AT12" s="294">
        <f t="shared" si="4"/>
        <v>2</v>
      </c>
      <c r="AU12" s="455">
        <f t="shared" si="4"/>
        <v>1093.0700000000002</v>
      </c>
      <c r="AV12" s="294">
        <f t="shared" si="4"/>
        <v>27</v>
      </c>
      <c r="AW12" s="453">
        <f t="shared" si="4"/>
        <v>6591.0381799999996</v>
      </c>
      <c r="AX12" s="453">
        <f t="shared" si="4"/>
        <v>1</v>
      </c>
      <c r="AY12" s="453">
        <f t="shared" si="4"/>
        <v>38.229999999999997</v>
      </c>
      <c r="AZ12" s="453">
        <f t="shared" si="4"/>
        <v>24</v>
      </c>
      <c r="BA12" s="453">
        <f t="shared" si="4"/>
        <v>3791.1982764000004</v>
      </c>
    </row>
    <row r="13" spans="1:53" s="39" customFormat="1">
      <c r="A13" s="954" t="s">
        <v>1158</v>
      </c>
      <c r="B13" s="415" t="s">
        <v>263</v>
      </c>
      <c r="C13" s="455">
        <f>C7+C10</f>
        <v>2948.2887618999998</v>
      </c>
      <c r="D13" s="415" t="s">
        <v>263</v>
      </c>
      <c r="E13" s="453">
        <f>E7+E10</f>
        <v>30482.316544699999</v>
      </c>
      <c r="F13" s="415" t="s">
        <v>263</v>
      </c>
      <c r="G13" s="455">
        <f>G7+G10</f>
        <v>6.08</v>
      </c>
      <c r="H13" s="415" t="s">
        <v>263</v>
      </c>
      <c r="I13" s="453">
        <f>I7+I10</f>
        <v>544.99986920000003</v>
      </c>
      <c r="J13" s="415" t="s">
        <v>263</v>
      </c>
      <c r="K13" s="455">
        <f>K7+K10</f>
        <v>0</v>
      </c>
      <c r="L13" s="415" t="s">
        <v>263</v>
      </c>
      <c r="M13" s="453">
        <f>M7+M10</f>
        <v>4330.6482720000004</v>
      </c>
      <c r="N13" s="415" t="s">
        <v>263</v>
      </c>
      <c r="O13" s="455">
        <f>O7+O10</f>
        <v>0</v>
      </c>
      <c r="P13" s="415" t="s">
        <v>263</v>
      </c>
      <c r="Q13" s="453">
        <f>Q7+Q10</f>
        <v>308.55433370000003</v>
      </c>
      <c r="R13" s="415" t="s">
        <v>263</v>
      </c>
      <c r="S13" s="455">
        <f>S7+S10</f>
        <v>0</v>
      </c>
      <c r="T13" s="415" t="s">
        <v>263</v>
      </c>
      <c r="U13" s="453">
        <f>U7+U10</f>
        <v>1279.6101264000001</v>
      </c>
      <c r="V13" s="415" t="s">
        <v>263</v>
      </c>
      <c r="W13" s="455">
        <f>W7+W10</f>
        <v>424.9999914</v>
      </c>
      <c r="X13" s="415" t="s">
        <v>263</v>
      </c>
      <c r="Y13" s="453">
        <f>Y7+Y10</f>
        <v>2277.8935137999997</v>
      </c>
      <c r="Z13" s="415" t="s">
        <v>263</v>
      </c>
      <c r="AA13" s="455">
        <f>AA7+AA10</f>
        <v>0</v>
      </c>
      <c r="AB13" s="415" t="s">
        <v>263</v>
      </c>
      <c r="AC13" s="453">
        <f>AC7+AC10</f>
        <v>4014.7551442999993</v>
      </c>
      <c r="AD13" s="415" t="s">
        <v>263</v>
      </c>
      <c r="AE13" s="455">
        <f>AE7+AE10</f>
        <v>0</v>
      </c>
      <c r="AF13" s="415" t="s">
        <v>263</v>
      </c>
      <c r="AG13" s="453">
        <f>AG7+AG10</f>
        <v>332.43555279999998</v>
      </c>
      <c r="AH13" s="415" t="s">
        <v>263</v>
      </c>
      <c r="AI13" s="455">
        <f>AI7+AI10</f>
        <v>564.56411600000001</v>
      </c>
      <c r="AJ13" s="415" t="s">
        <v>263</v>
      </c>
      <c r="AK13" s="453">
        <f>AK7+AK10</f>
        <v>9510.3106193999993</v>
      </c>
      <c r="AL13" s="415" t="s">
        <v>263</v>
      </c>
      <c r="AM13" s="455">
        <f>AM7+AM10</f>
        <v>599.99979429999996</v>
      </c>
      <c r="AN13" s="415" t="s">
        <v>263</v>
      </c>
      <c r="AO13" s="453">
        <f>AO7+AO10</f>
        <v>4556.0011344000004</v>
      </c>
      <c r="AP13" s="415" t="s">
        <v>263</v>
      </c>
      <c r="AQ13" s="455">
        <f>AQ7+AQ10</f>
        <v>1171.5774223999999</v>
      </c>
      <c r="AR13" s="415" t="s">
        <v>263</v>
      </c>
      <c r="AS13" s="453">
        <f>AS7+AS10</f>
        <v>297.83242299999995</v>
      </c>
      <c r="AT13" s="415" t="s">
        <v>263</v>
      </c>
      <c r="AU13" s="455">
        <f>AU7+AU10</f>
        <v>181.06743779999999</v>
      </c>
      <c r="AV13" s="415" t="s">
        <v>263</v>
      </c>
      <c r="AW13" s="453">
        <f>AW7+AW10</f>
        <v>1465.5504746000001</v>
      </c>
      <c r="AX13" s="415" t="s">
        <v>263</v>
      </c>
      <c r="AY13" s="455">
        <f>AY7+AY10</f>
        <v>0</v>
      </c>
      <c r="AZ13" s="415" t="s">
        <v>263</v>
      </c>
      <c r="BA13" s="455">
        <f>BA7+BA10</f>
        <v>1563.7250811000001</v>
      </c>
    </row>
    <row r="14" spans="1:53" s="39" customFormat="1">
      <c r="A14" s="954" t="s">
        <v>1159</v>
      </c>
      <c r="B14" s="415" t="s">
        <v>263</v>
      </c>
      <c r="C14" s="455">
        <f>C8+C11</f>
        <v>4680.4220237999998</v>
      </c>
      <c r="D14" s="415" t="s">
        <v>263</v>
      </c>
      <c r="E14" s="453">
        <f>E11+E8</f>
        <v>29852.4787717</v>
      </c>
      <c r="F14" s="415" t="s">
        <v>263</v>
      </c>
      <c r="G14" s="455">
        <f>G8+G11</f>
        <v>43.885440000000003</v>
      </c>
      <c r="H14" s="415" t="s">
        <v>263</v>
      </c>
      <c r="I14" s="453">
        <f>I11+I8</f>
        <v>515.4421734</v>
      </c>
      <c r="J14" s="415" t="s">
        <v>263</v>
      </c>
      <c r="K14" s="455">
        <f>K8+K11</f>
        <v>0</v>
      </c>
      <c r="L14" s="415" t="s">
        <v>263</v>
      </c>
      <c r="M14" s="453">
        <f>M11+M8</f>
        <v>152.97991999999999</v>
      </c>
      <c r="N14" s="415" t="s">
        <v>263</v>
      </c>
      <c r="O14" s="455">
        <f>O8+O11</f>
        <v>0</v>
      </c>
      <c r="P14" s="415" t="s">
        <v>263</v>
      </c>
      <c r="Q14" s="453">
        <f>Q11+Q8</f>
        <v>978.03505679999989</v>
      </c>
      <c r="R14" s="415" t="s">
        <v>263</v>
      </c>
      <c r="S14" s="455">
        <f>S8+S11</f>
        <v>500</v>
      </c>
      <c r="T14" s="415" t="s">
        <v>263</v>
      </c>
      <c r="U14" s="453">
        <f>U11+U8</f>
        <v>1831.1174009000001</v>
      </c>
      <c r="V14" s="415" t="s">
        <v>263</v>
      </c>
      <c r="W14" s="455">
        <f>W8+W11</f>
        <v>600.22073309999996</v>
      </c>
      <c r="X14" s="415" t="s">
        <v>263</v>
      </c>
      <c r="Y14" s="453">
        <f>Y11+Y8</f>
        <v>1821.2716544</v>
      </c>
      <c r="Z14" s="415" t="s">
        <v>263</v>
      </c>
      <c r="AA14" s="455">
        <f>AA8+AA11</f>
        <v>0</v>
      </c>
      <c r="AB14" s="415" t="s">
        <v>263</v>
      </c>
      <c r="AC14" s="453">
        <f>AC11+AC8</f>
        <v>5271.6138113999996</v>
      </c>
      <c r="AD14" s="415" t="s">
        <v>263</v>
      </c>
      <c r="AE14" s="455">
        <f>AE8+AE11</f>
        <v>0</v>
      </c>
      <c r="AF14" s="415" t="s">
        <v>263</v>
      </c>
      <c r="AG14" s="453">
        <f>AG11+AG8</f>
        <v>4826.9779441999999</v>
      </c>
      <c r="AH14" s="415" t="s">
        <v>263</v>
      </c>
      <c r="AI14" s="455">
        <f>AI8+AI11</f>
        <v>992.17243199999996</v>
      </c>
      <c r="AJ14" s="415" t="s">
        <v>263</v>
      </c>
      <c r="AK14" s="453">
        <f>AK11+AK8</f>
        <v>2365.5451429999998</v>
      </c>
      <c r="AL14" s="415" t="s">
        <v>263</v>
      </c>
      <c r="AM14" s="455">
        <f>AM8+AM11</f>
        <v>1560.5053395</v>
      </c>
      <c r="AN14" s="415" t="s">
        <v>263</v>
      </c>
      <c r="AO14" s="453">
        <f>AO11+AO8</f>
        <v>2818.3374291999999</v>
      </c>
      <c r="AP14" s="415" t="s">
        <v>263</v>
      </c>
      <c r="AQ14" s="455">
        <f>AQ8+AQ11</f>
        <v>33.405000000000001</v>
      </c>
      <c r="AR14" s="415" t="s">
        <v>263</v>
      </c>
      <c r="AS14" s="453">
        <f>AS11+AS8</f>
        <v>1915.9186731999998</v>
      </c>
      <c r="AT14" s="415" t="s">
        <v>263</v>
      </c>
      <c r="AU14" s="455">
        <f>AU8+AU11</f>
        <v>911.99995919999992</v>
      </c>
      <c r="AV14" s="415" t="s">
        <v>263</v>
      </c>
      <c r="AW14" s="453">
        <f>AW11+AW8</f>
        <v>5127.3083351000005</v>
      </c>
      <c r="AX14" s="415" t="s">
        <v>263</v>
      </c>
      <c r="AY14" s="455">
        <f>AY8+AY11</f>
        <v>38.23312</v>
      </c>
      <c r="AZ14" s="415" t="s">
        <v>263</v>
      </c>
      <c r="BA14" s="455">
        <f>BA8+BA11</f>
        <v>2227.9312301</v>
      </c>
    </row>
    <row r="15" spans="1:53" s="39" customFormat="1">
      <c r="A15" s="952" t="s">
        <v>1160</v>
      </c>
      <c r="B15" s="414">
        <f>F15+J15+N15+R15+V15+Z15+AD15+AH15+AL15+AP15+AT15+AX15</f>
        <v>0</v>
      </c>
      <c r="C15" s="414">
        <f t="shared" ref="C15:E15" si="5">G15+K15+O15+S15+W15+AA15+AE15+AI15+AM15+AQ15+AU15+AY15</f>
        <v>0</v>
      </c>
      <c r="D15" s="414">
        <f t="shared" si="5"/>
        <v>0</v>
      </c>
      <c r="E15" s="414">
        <f t="shared" si="5"/>
        <v>0</v>
      </c>
      <c r="F15" s="452">
        <f t="shared" ref="F15:I15" si="6">F16+F17</f>
        <v>0</v>
      </c>
      <c r="G15" s="452">
        <f t="shared" si="6"/>
        <v>0</v>
      </c>
      <c r="H15" s="452">
        <f t="shared" si="6"/>
        <v>0</v>
      </c>
      <c r="I15" s="452">
        <f t="shared" si="6"/>
        <v>0</v>
      </c>
      <c r="J15" s="452">
        <f t="shared" ref="J15" si="7">J16+J17</f>
        <v>0</v>
      </c>
      <c r="K15" s="452">
        <f t="shared" ref="K15" si="8">K16+K17</f>
        <v>0</v>
      </c>
      <c r="L15" s="452">
        <f t="shared" ref="L15" si="9">L16+L17</f>
        <v>0</v>
      </c>
      <c r="M15" s="452">
        <f t="shared" ref="M15" si="10">M16+M17</f>
        <v>0</v>
      </c>
      <c r="N15" s="452">
        <f t="shared" ref="N15" si="11">N16+N17</f>
        <v>0</v>
      </c>
      <c r="O15" s="452">
        <f t="shared" ref="O15" si="12">O16+O17</f>
        <v>0</v>
      </c>
      <c r="P15" s="452">
        <f t="shared" ref="P15" si="13">P16+P17</f>
        <v>0</v>
      </c>
      <c r="Q15" s="452">
        <f t="shared" ref="Q15" si="14">Q16+Q17</f>
        <v>0</v>
      </c>
      <c r="R15" s="452">
        <f t="shared" ref="R15" si="15">R16+R17</f>
        <v>0</v>
      </c>
      <c r="S15" s="452">
        <f t="shared" ref="S15" si="16">S16+S17</f>
        <v>0</v>
      </c>
      <c r="T15" s="452">
        <f t="shared" ref="T15" si="17">T16+T17</f>
        <v>0</v>
      </c>
      <c r="U15" s="452">
        <f t="shared" ref="U15" si="18">U16+U17</f>
        <v>0</v>
      </c>
      <c r="V15" s="452">
        <f t="shared" ref="V15" si="19">V16+V17</f>
        <v>0</v>
      </c>
      <c r="W15" s="452">
        <f t="shared" ref="W15" si="20">W16+W17</f>
        <v>0</v>
      </c>
      <c r="X15" s="452">
        <f t="shared" ref="X15" si="21">X16+X17</f>
        <v>0</v>
      </c>
      <c r="Y15" s="452">
        <f t="shared" ref="Y15" si="22">Y16+Y17</f>
        <v>0</v>
      </c>
      <c r="Z15" s="452">
        <f t="shared" ref="Z15" si="23">Z16+Z17</f>
        <v>0</v>
      </c>
      <c r="AA15" s="452">
        <f t="shared" ref="AA15" si="24">AA16+AA17</f>
        <v>0</v>
      </c>
      <c r="AB15" s="452">
        <f t="shared" ref="AB15" si="25">AB16+AB17</f>
        <v>0</v>
      </c>
      <c r="AC15" s="452">
        <f t="shared" ref="AC15" si="26">AC16+AC17</f>
        <v>0</v>
      </c>
      <c r="AD15" s="452">
        <f t="shared" ref="AD15" si="27">AD16+AD17</f>
        <v>0</v>
      </c>
      <c r="AE15" s="452">
        <f t="shared" ref="AE15" si="28">AE16+AE17</f>
        <v>0</v>
      </c>
      <c r="AF15" s="452">
        <f t="shared" ref="AF15" si="29">AF16+AF17</f>
        <v>0</v>
      </c>
      <c r="AG15" s="452">
        <f t="shared" ref="AG15" si="30">AG16+AG17</f>
        <v>0</v>
      </c>
      <c r="AH15" s="452">
        <f t="shared" ref="AH15" si="31">AH16+AH17</f>
        <v>0</v>
      </c>
      <c r="AI15" s="452">
        <f t="shared" ref="AI15" si="32">AI16+AI17</f>
        <v>0</v>
      </c>
      <c r="AJ15" s="452">
        <f t="shared" ref="AJ15" si="33">AJ16+AJ17</f>
        <v>0</v>
      </c>
      <c r="AK15" s="452">
        <f t="shared" ref="AK15" si="34">AK16+AK17</f>
        <v>0</v>
      </c>
      <c r="AL15" s="452">
        <f t="shared" ref="AL15" si="35">AL16+AL17</f>
        <v>0</v>
      </c>
      <c r="AM15" s="452">
        <f t="shared" ref="AM15" si="36">AM16+AM17</f>
        <v>0</v>
      </c>
      <c r="AN15" s="452">
        <f t="shared" ref="AN15" si="37">AN16+AN17</f>
        <v>0</v>
      </c>
      <c r="AO15" s="452">
        <f t="shared" ref="AO15" si="38">AO16+AO17</f>
        <v>0</v>
      </c>
      <c r="AP15" s="452">
        <f t="shared" ref="AP15" si="39">AP16+AP17</f>
        <v>0</v>
      </c>
      <c r="AQ15" s="452">
        <f t="shared" ref="AQ15" si="40">AQ16+AQ17</f>
        <v>0</v>
      </c>
      <c r="AR15" s="452">
        <f t="shared" ref="AR15" si="41">AR16+AR17</f>
        <v>0</v>
      </c>
      <c r="AS15" s="452">
        <f t="shared" ref="AS15" si="42">AS16+AS17</f>
        <v>0</v>
      </c>
      <c r="AT15" s="452">
        <f t="shared" ref="AT15" si="43">AT16+AT17</f>
        <v>0</v>
      </c>
      <c r="AU15" s="452">
        <f t="shared" ref="AU15" si="44">AU16+AU17</f>
        <v>0</v>
      </c>
      <c r="AV15" s="452">
        <f t="shared" ref="AV15" si="45">AV16+AV17</f>
        <v>0</v>
      </c>
      <c r="AW15" s="452">
        <f t="shared" ref="AW15" si="46">AW16+AW17</f>
        <v>0</v>
      </c>
      <c r="AX15" s="452">
        <f t="shared" ref="AX15:BA15" si="47">AX16+AX17</f>
        <v>0</v>
      </c>
      <c r="AY15" s="452">
        <f t="shared" si="47"/>
        <v>0</v>
      </c>
      <c r="AZ15" s="452">
        <f t="shared" si="47"/>
        <v>0</v>
      </c>
      <c r="BA15" s="452">
        <f t="shared" si="47"/>
        <v>0</v>
      </c>
    </row>
    <row r="16" spans="1:53" s="39" customFormat="1">
      <c r="A16" s="953" t="s">
        <v>1154</v>
      </c>
      <c r="B16" s="414">
        <f>F16+J16+N16+R16+V16+Z16+AD16+AH16+AL16+AP16+AT16+AX16</f>
        <v>0</v>
      </c>
      <c r="C16" s="414">
        <f t="shared" ref="C16:C17" si="48">G16+K16+O16+S16+W16+AA16+AE16+AI16+AM16+AQ16+AU16+AY16</f>
        <v>0</v>
      </c>
      <c r="D16" s="414">
        <f t="shared" ref="D16:D17" si="49">H16+L16+P16+T16+X16+AB16+AF16+AJ16+AN16+AR16+AV16+AZ16</f>
        <v>0</v>
      </c>
      <c r="E16" s="414">
        <f t="shared" ref="E16:E17" si="50">I16+M16+Q16+U16+Y16+AC16+AG16+AK16+AO16+AS16+AW16+BA16</f>
        <v>0</v>
      </c>
      <c r="F16" s="415">
        <v>0</v>
      </c>
      <c r="G16" s="452">
        <v>0</v>
      </c>
      <c r="H16" s="415">
        <v>0</v>
      </c>
      <c r="I16" s="456">
        <v>0</v>
      </c>
      <c r="J16" s="415">
        <v>0</v>
      </c>
      <c r="K16" s="452">
        <v>0</v>
      </c>
      <c r="L16" s="415">
        <v>0</v>
      </c>
      <c r="M16" s="456">
        <v>0</v>
      </c>
      <c r="N16" s="415">
        <v>0</v>
      </c>
      <c r="O16" s="452">
        <v>0</v>
      </c>
      <c r="P16" s="415">
        <v>0</v>
      </c>
      <c r="Q16" s="456">
        <v>0</v>
      </c>
      <c r="R16" s="415">
        <v>0</v>
      </c>
      <c r="S16" s="452">
        <v>0</v>
      </c>
      <c r="T16" s="415">
        <v>0</v>
      </c>
      <c r="U16" s="456">
        <v>0</v>
      </c>
      <c r="V16" s="415">
        <v>0</v>
      </c>
      <c r="W16" s="452">
        <v>0</v>
      </c>
      <c r="X16" s="415">
        <v>0</v>
      </c>
      <c r="Y16" s="456">
        <v>0</v>
      </c>
      <c r="Z16" s="415">
        <v>0</v>
      </c>
      <c r="AA16" s="452">
        <v>0</v>
      </c>
      <c r="AB16" s="415">
        <v>0</v>
      </c>
      <c r="AC16" s="456">
        <v>0</v>
      </c>
      <c r="AD16" s="415">
        <v>0</v>
      </c>
      <c r="AE16" s="452">
        <v>0</v>
      </c>
      <c r="AF16" s="415">
        <v>0</v>
      </c>
      <c r="AG16" s="456">
        <v>0</v>
      </c>
      <c r="AH16" s="415">
        <v>0</v>
      </c>
      <c r="AI16" s="452">
        <v>0</v>
      </c>
      <c r="AJ16" s="415">
        <v>0</v>
      </c>
      <c r="AK16" s="456">
        <v>0</v>
      </c>
      <c r="AL16" s="415">
        <v>0</v>
      </c>
      <c r="AM16" s="452">
        <v>0</v>
      </c>
      <c r="AN16" s="415">
        <v>0</v>
      </c>
      <c r="AO16" s="456">
        <v>0</v>
      </c>
      <c r="AP16" s="415">
        <v>0</v>
      </c>
      <c r="AQ16" s="452">
        <v>0</v>
      </c>
      <c r="AR16" s="415">
        <v>0</v>
      </c>
      <c r="AS16" s="456">
        <v>0</v>
      </c>
      <c r="AT16" s="415">
        <v>0</v>
      </c>
      <c r="AU16" s="452">
        <v>0</v>
      </c>
      <c r="AV16" s="415">
        <v>0</v>
      </c>
      <c r="AW16" s="456">
        <v>0</v>
      </c>
      <c r="AX16" s="456">
        <v>0</v>
      </c>
      <c r="AY16" s="456">
        <v>0</v>
      </c>
      <c r="AZ16" s="456">
        <v>0</v>
      </c>
      <c r="BA16" s="456">
        <v>0</v>
      </c>
    </row>
    <row r="17" spans="1:53" s="39" customFormat="1">
      <c r="A17" s="953" t="s">
        <v>1155</v>
      </c>
      <c r="B17" s="414">
        <f t="shared" ref="B17" si="51">F17+J17+N17+R17+V17+Z17+AD17+AH17+AL17+AP17+AT17+AX17</f>
        <v>0</v>
      </c>
      <c r="C17" s="414">
        <f t="shared" si="48"/>
        <v>0</v>
      </c>
      <c r="D17" s="414">
        <f t="shared" si="49"/>
        <v>0</v>
      </c>
      <c r="E17" s="414">
        <f t="shared" si="50"/>
        <v>0</v>
      </c>
      <c r="F17" s="415">
        <v>0</v>
      </c>
      <c r="G17" s="452">
        <v>0</v>
      </c>
      <c r="H17" s="415">
        <v>0</v>
      </c>
      <c r="I17" s="456">
        <v>0</v>
      </c>
      <c r="J17" s="415">
        <v>0</v>
      </c>
      <c r="K17" s="452">
        <v>0</v>
      </c>
      <c r="L17" s="415">
        <v>0</v>
      </c>
      <c r="M17" s="456">
        <v>0</v>
      </c>
      <c r="N17" s="415">
        <v>0</v>
      </c>
      <c r="O17" s="452">
        <v>0</v>
      </c>
      <c r="P17" s="415">
        <v>0</v>
      </c>
      <c r="Q17" s="456">
        <v>0</v>
      </c>
      <c r="R17" s="415">
        <v>0</v>
      </c>
      <c r="S17" s="452">
        <v>0</v>
      </c>
      <c r="T17" s="415">
        <v>0</v>
      </c>
      <c r="U17" s="456">
        <v>0</v>
      </c>
      <c r="V17" s="415">
        <v>0</v>
      </c>
      <c r="W17" s="452">
        <v>0</v>
      </c>
      <c r="X17" s="415">
        <v>0</v>
      </c>
      <c r="Y17" s="456">
        <v>0</v>
      </c>
      <c r="Z17" s="415">
        <v>0</v>
      </c>
      <c r="AA17" s="452">
        <v>0</v>
      </c>
      <c r="AB17" s="415">
        <v>0</v>
      </c>
      <c r="AC17" s="456">
        <v>0</v>
      </c>
      <c r="AD17" s="415">
        <v>0</v>
      </c>
      <c r="AE17" s="452">
        <v>0</v>
      </c>
      <c r="AF17" s="415">
        <v>0</v>
      </c>
      <c r="AG17" s="456">
        <v>0</v>
      </c>
      <c r="AH17" s="415">
        <v>0</v>
      </c>
      <c r="AI17" s="452">
        <v>0</v>
      </c>
      <c r="AJ17" s="415">
        <v>0</v>
      </c>
      <c r="AK17" s="456">
        <v>0</v>
      </c>
      <c r="AL17" s="415">
        <v>0</v>
      </c>
      <c r="AM17" s="452">
        <v>0</v>
      </c>
      <c r="AN17" s="415">
        <v>0</v>
      </c>
      <c r="AO17" s="456">
        <v>0</v>
      </c>
      <c r="AP17" s="415">
        <v>0</v>
      </c>
      <c r="AQ17" s="452">
        <v>0</v>
      </c>
      <c r="AR17" s="415">
        <v>0</v>
      </c>
      <c r="AS17" s="456">
        <v>0</v>
      </c>
      <c r="AT17" s="415">
        <v>0</v>
      </c>
      <c r="AU17" s="452">
        <v>0</v>
      </c>
      <c r="AV17" s="415">
        <v>0</v>
      </c>
      <c r="AW17" s="456">
        <v>0</v>
      </c>
      <c r="AX17" s="456">
        <v>0</v>
      </c>
      <c r="AY17" s="456">
        <v>0</v>
      </c>
      <c r="AZ17" s="456">
        <v>0</v>
      </c>
      <c r="BA17" s="456">
        <v>0</v>
      </c>
    </row>
    <row r="18" spans="1:53" s="39" customFormat="1">
      <c r="A18" s="952" t="s">
        <v>1161</v>
      </c>
      <c r="B18" s="414">
        <f t="shared" ref="B18:B20" si="52">F18+J18+N18+R18+V18+Z18+AD18+AH18+AL18+AP18+AT18+AX18</f>
        <v>0</v>
      </c>
      <c r="C18" s="414">
        <f t="shared" ref="C18:C20" si="53">G18+K18+O18+S18+W18+AA18+AE18+AI18+AM18+AQ18+AU18+AY18</f>
        <v>0</v>
      </c>
      <c r="D18" s="414">
        <f t="shared" ref="D18:D20" si="54">H18+L18+P18+T18+X18+AB18+AF18+AJ18+AN18+AR18+AV18+AZ18</f>
        <v>1</v>
      </c>
      <c r="E18" s="414">
        <f t="shared" ref="E18:E20" si="55">I18+M18+Q18+U18+Y18+AC18+AG18+AK18+AO18+AS18+AW18+BA18</f>
        <v>27</v>
      </c>
      <c r="F18" s="452">
        <f t="shared" ref="F18:I18" si="56">F19+F20</f>
        <v>0</v>
      </c>
      <c r="G18" s="452">
        <f t="shared" si="56"/>
        <v>0</v>
      </c>
      <c r="H18" s="452">
        <f t="shared" si="56"/>
        <v>0</v>
      </c>
      <c r="I18" s="452">
        <f t="shared" si="56"/>
        <v>0</v>
      </c>
      <c r="J18" s="452">
        <f t="shared" ref="J18" si="57">J19+J20</f>
        <v>0</v>
      </c>
      <c r="K18" s="452">
        <f t="shared" ref="K18" si="58">K19+K20</f>
        <v>0</v>
      </c>
      <c r="L18" s="452">
        <f t="shared" ref="L18" si="59">L19+L20</f>
        <v>0</v>
      </c>
      <c r="M18" s="452">
        <f t="shared" ref="M18" si="60">M19+M20</f>
        <v>0</v>
      </c>
      <c r="N18" s="452">
        <f t="shared" ref="N18" si="61">N19+N20</f>
        <v>0</v>
      </c>
      <c r="O18" s="452">
        <f t="shared" ref="O18" si="62">O19+O20</f>
        <v>0</v>
      </c>
      <c r="P18" s="452">
        <f t="shared" ref="P18" si="63">P19+P20</f>
        <v>0</v>
      </c>
      <c r="Q18" s="452">
        <f t="shared" ref="Q18" si="64">Q19+Q20</f>
        <v>0</v>
      </c>
      <c r="R18" s="452">
        <f t="shared" ref="R18" si="65">R19+R20</f>
        <v>0</v>
      </c>
      <c r="S18" s="452">
        <f t="shared" ref="S18" si="66">S19+S20</f>
        <v>0</v>
      </c>
      <c r="T18" s="452">
        <f t="shared" ref="T18" si="67">T19+T20</f>
        <v>0</v>
      </c>
      <c r="U18" s="452">
        <f t="shared" ref="U18" si="68">U19+U20</f>
        <v>0</v>
      </c>
      <c r="V18" s="452">
        <f t="shared" ref="V18" si="69">V19+V20</f>
        <v>0</v>
      </c>
      <c r="W18" s="452">
        <f t="shared" ref="W18" si="70">W19+W20</f>
        <v>0</v>
      </c>
      <c r="X18" s="452">
        <f t="shared" ref="X18" si="71">X19+X20</f>
        <v>0</v>
      </c>
      <c r="Y18" s="452">
        <f t="shared" ref="Y18" si="72">Y19+Y20</f>
        <v>0</v>
      </c>
      <c r="Z18" s="452">
        <f t="shared" ref="Z18" si="73">Z19+Z20</f>
        <v>0</v>
      </c>
      <c r="AA18" s="452">
        <f t="shared" ref="AA18" si="74">AA19+AA20</f>
        <v>0</v>
      </c>
      <c r="AB18" s="452">
        <f t="shared" ref="AB18" si="75">AB19+AB20</f>
        <v>0</v>
      </c>
      <c r="AC18" s="452">
        <f t="shared" ref="AC18" si="76">AC19+AC20</f>
        <v>0</v>
      </c>
      <c r="AD18" s="452">
        <f t="shared" ref="AD18" si="77">AD19+AD20</f>
        <v>0</v>
      </c>
      <c r="AE18" s="452">
        <f t="shared" ref="AE18" si="78">AE19+AE20</f>
        <v>0</v>
      </c>
      <c r="AF18" s="452">
        <f t="shared" ref="AF18" si="79">AF19+AF20</f>
        <v>0</v>
      </c>
      <c r="AG18" s="452">
        <f t="shared" ref="AG18" si="80">AG19+AG20</f>
        <v>0</v>
      </c>
      <c r="AH18" s="452">
        <f t="shared" ref="AH18" si="81">AH19+AH20</f>
        <v>0</v>
      </c>
      <c r="AI18" s="452">
        <f t="shared" ref="AI18" si="82">AI19+AI20</f>
        <v>0</v>
      </c>
      <c r="AJ18" s="452">
        <f t="shared" ref="AJ18" si="83">AJ19+AJ20</f>
        <v>0</v>
      </c>
      <c r="AK18" s="452">
        <f t="shared" ref="AK18" si="84">AK19+AK20</f>
        <v>0</v>
      </c>
      <c r="AL18" s="452">
        <f t="shared" ref="AL18" si="85">AL19+AL20</f>
        <v>0</v>
      </c>
      <c r="AM18" s="452">
        <f t="shared" ref="AM18" si="86">AM19+AM20</f>
        <v>0</v>
      </c>
      <c r="AN18" s="452">
        <f t="shared" ref="AN18" si="87">AN19+AN20</f>
        <v>0</v>
      </c>
      <c r="AO18" s="452">
        <f t="shared" ref="AO18" si="88">AO19+AO20</f>
        <v>0</v>
      </c>
      <c r="AP18" s="452">
        <f t="shared" ref="AP18" si="89">AP19+AP20</f>
        <v>0</v>
      </c>
      <c r="AQ18" s="452">
        <f t="shared" ref="AQ18" si="90">AQ19+AQ20</f>
        <v>0</v>
      </c>
      <c r="AR18" s="452">
        <f t="shared" ref="AR18" si="91">AR19+AR20</f>
        <v>0</v>
      </c>
      <c r="AS18" s="452">
        <f t="shared" ref="AS18" si="92">AS19+AS20</f>
        <v>0</v>
      </c>
      <c r="AT18" s="452">
        <f t="shared" ref="AT18" si="93">AT19+AT20</f>
        <v>0</v>
      </c>
      <c r="AU18" s="452">
        <f t="shared" ref="AU18" si="94">AU19+AU20</f>
        <v>0</v>
      </c>
      <c r="AV18" s="452">
        <f t="shared" ref="AV18" si="95">AV19+AV20</f>
        <v>0</v>
      </c>
      <c r="AW18" s="452">
        <f t="shared" ref="AW18" si="96">AW19+AW20</f>
        <v>0</v>
      </c>
      <c r="AX18" s="452">
        <f t="shared" ref="AX18:BA18" si="97">AX19+AX20</f>
        <v>0</v>
      </c>
      <c r="AY18" s="452">
        <f t="shared" si="97"/>
        <v>0</v>
      </c>
      <c r="AZ18" s="452">
        <f t="shared" si="97"/>
        <v>1</v>
      </c>
      <c r="BA18" s="452">
        <f t="shared" si="97"/>
        <v>27</v>
      </c>
    </row>
    <row r="19" spans="1:53" s="39" customFormat="1">
      <c r="A19" s="953" t="s">
        <v>1154</v>
      </c>
      <c r="B19" s="414">
        <f t="shared" si="52"/>
        <v>0</v>
      </c>
      <c r="C19" s="414">
        <f t="shared" si="53"/>
        <v>0</v>
      </c>
      <c r="D19" s="414">
        <f t="shared" si="54"/>
        <v>0</v>
      </c>
      <c r="E19" s="414">
        <f t="shared" si="55"/>
        <v>0</v>
      </c>
      <c r="F19" s="415">
        <v>0</v>
      </c>
      <c r="G19" s="415">
        <v>0</v>
      </c>
      <c r="H19" s="415">
        <v>0</v>
      </c>
      <c r="I19" s="415">
        <v>0</v>
      </c>
      <c r="J19" s="415">
        <v>0</v>
      </c>
      <c r="K19" s="415">
        <v>0</v>
      </c>
      <c r="L19" s="415">
        <v>0</v>
      </c>
      <c r="M19" s="415">
        <v>0</v>
      </c>
      <c r="N19" s="415">
        <v>0</v>
      </c>
      <c r="O19" s="415">
        <v>0</v>
      </c>
      <c r="P19" s="415">
        <v>0</v>
      </c>
      <c r="Q19" s="415">
        <v>0</v>
      </c>
      <c r="R19" s="415">
        <v>0</v>
      </c>
      <c r="S19" s="415">
        <v>0</v>
      </c>
      <c r="T19" s="415">
        <v>0</v>
      </c>
      <c r="U19" s="415">
        <v>0</v>
      </c>
      <c r="V19" s="415">
        <v>0</v>
      </c>
      <c r="W19" s="415">
        <v>0</v>
      </c>
      <c r="X19" s="415">
        <v>0</v>
      </c>
      <c r="Y19" s="415">
        <v>0</v>
      </c>
      <c r="Z19" s="415">
        <v>0</v>
      </c>
      <c r="AA19" s="415">
        <v>0</v>
      </c>
      <c r="AB19" s="415">
        <v>0</v>
      </c>
      <c r="AC19" s="415">
        <v>0</v>
      </c>
      <c r="AD19" s="415">
        <v>0</v>
      </c>
      <c r="AE19" s="415">
        <v>0</v>
      </c>
      <c r="AF19" s="415">
        <v>0</v>
      </c>
      <c r="AG19" s="415">
        <v>0</v>
      </c>
      <c r="AH19" s="415">
        <v>0</v>
      </c>
      <c r="AI19" s="415">
        <v>0</v>
      </c>
      <c r="AJ19" s="415">
        <v>0</v>
      </c>
      <c r="AK19" s="415">
        <v>0</v>
      </c>
      <c r="AL19" s="415">
        <v>0</v>
      </c>
      <c r="AM19" s="415">
        <v>0</v>
      </c>
      <c r="AN19" s="415">
        <v>0</v>
      </c>
      <c r="AO19" s="415">
        <v>0</v>
      </c>
      <c r="AP19" s="415">
        <v>0</v>
      </c>
      <c r="AQ19" s="415">
        <v>0</v>
      </c>
      <c r="AR19" s="415">
        <v>0</v>
      </c>
      <c r="AS19" s="415">
        <v>0</v>
      </c>
      <c r="AT19" s="415">
        <v>0</v>
      </c>
      <c r="AU19" s="415">
        <v>0</v>
      </c>
      <c r="AV19" s="415">
        <v>0</v>
      </c>
      <c r="AW19" s="415">
        <v>0</v>
      </c>
      <c r="AX19" s="415">
        <v>0</v>
      </c>
      <c r="AY19" s="415">
        <v>0</v>
      </c>
      <c r="AZ19" s="415">
        <v>0</v>
      </c>
      <c r="BA19" s="415">
        <v>0</v>
      </c>
    </row>
    <row r="20" spans="1:53" s="39" customFormat="1">
      <c r="A20" s="953" t="s">
        <v>1155</v>
      </c>
      <c r="B20" s="414">
        <f t="shared" si="52"/>
        <v>0</v>
      </c>
      <c r="C20" s="414">
        <f t="shared" si="53"/>
        <v>0</v>
      </c>
      <c r="D20" s="414">
        <f t="shared" si="54"/>
        <v>1</v>
      </c>
      <c r="E20" s="414">
        <f t="shared" si="55"/>
        <v>27</v>
      </c>
      <c r="F20" s="415">
        <v>0</v>
      </c>
      <c r="G20" s="415">
        <v>0</v>
      </c>
      <c r="H20" s="415">
        <v>0</v>
      </c>
      <c r="I20" s="415">
        <v>0</v>
      </c>
      <c r="J20" s="415">
        <v>0</v>
      </c>
      <c r="K20" s="415">
        <v>0</v>
      </c>
      <c r="L20" s="415">
        <v>0</v>
      </c>
      <c r="M20" s="415">
        <v>0</v>
      </c>
      <c r="N20" s="415">
        <v>0</v>
      </c>
      <c r="O20" s="415">
        <v>0</v>
      </c>
      <c r="P20" s="415">
        <v>0</v>
      </c>
      <c r="Q20" s="415">
        <v>0</v>
      </c>
      <c r="R20" s="415">
        <v>0</v>
      </c>
      <c r="S20" s="415">
        <v>0</v>
      </c>
      <c r="T20" s="415">
        <v>0</v>
      </c>
      <c r="U20" s="415">
        <v>0</v>
      </c>
      <c r="V20" s="415">
        <v>0</v>
      </c>
      <c r="W20" s="415">
        <v>0</v>
      </c>
      <c r="X20" s="415">
        <v>0</v>
      </c>
      <c r="Y20" s="415">
        <v>0</v>
      </c>
      <c r="Z20" s="415">
        <v>0</v>
      </c>
      <c r="AA20" s="415">
        <v>0</v>
      </c>
      <c r="AB20" s="415">
        <v>0</v>
      </c>
      <c r="AC20" s="415">
        <v>0</v>
      </c>
      <c r="AD20" s="415">
        <v>0</v>
      </c>
      <c r="AE20" s="415">
        <v>0</v>
      </c>
      <c r="AF20" s="415">
        <v>0</v>
      </c>
      <c r="AG20" s="415">
        <v>0</v>
      </c>
      <c r="AH20" s="415">
        <v>0</v>
      </c>
      <c r="AI20" s="415">
        <v>0</v>
      </c>
      <c r="AJ20" s="415">
        <v>0</v>
      </c>
      <c r="AK20" s="415">
        <v>0</v>
      </c>
      <c r="AL20" s="415">
        <v>0</v>
      </c>
      <c r="AM20" s="415">
        <v>0</v>
      </c>
      <c r="AN20" s="415">
        <v>0</v>
      </c>
      <c r="AO20" s="415">
        <v>0</v>
      </c>
      <c r="AP20" s="415">
        <v>0</v>
      </c>
      <c r="AQ20" s="415">
        <v>0</v>
      </c>
      <c r="AR20" s="415">
        <v>0</v>
      </c>
      <c r="AS20" s="415">
        <v>0</v>
      </c>
      <c r="AT20" s="415">
        <v>0</v>
      </c>
      <c r="AU20" s="415">
        <v>0</v>
      </c>
      <c r="AV20" s="415">
        <v>0</v>
      </c>
      <c r="AW20" s="415">
        <v>0</v>
      </c>
      <c r="AX20" s="415">
        <v>0</v>
      </c>
      <c r="AY20" s="415">
        <v>0</v>
      </c>
      <c r="AZ20" s="415">
        <v>1</v>
      </c>
      <c r="BA20" s="415">
        <v>27</v>
      </c>
    </row>
    <row r="21" spans="1:53" s="39" customFormat="1">
      <c r="A21" s="952" t="s">
        <v>1162</v>
      </c>
      <c r="B21" s="415">
        <f>B18+B15</f>
        <v>0</v>
      </c>
      <c r="C21" s="415">
        <f t="shared" ref="C21:I21" si="98">C18+C15</f>
        <v>0</v>
      </c>
      <c r="D21" s="415">
        <f t="shared" si="98"/>
        <v>1</v>
      </c>
      <c r="E21" s="415">
        <f t="shared" si="98"/>
        <v>27</v>
      </c>
      <c r="F21" s="415">
        <f t="shared" si="98"/>
        <v>0</v>
      </c>
      <c r="G21" s="415">
        <f t="shared" si="98"/>
        <v>0</v>
      </c>
      <c r="H21" s="415">
        <f t="shared" si="98"/>
        <v>0</v>
      </c>
      <c r="I21" s="415">
        <f t="shared" si="98"/>
        <v>0</v>
      </c>
      <c r="J21" s="415">
        <f t="shared" ref="J21:AW21" si="99">J18+J15</f>
        <v>0</v>
      </c>
      <c r="K21" s="415">
        <f t="shared" si="99"/>
        <v>0</v>
      </c>
      <c r="L21" s="415">
        <f t="shared" si="99"/>
        <v>0</v>
      </c>
      <c r="M21" s="415">
        <f t="shared" si="99"/>
        <v>0</v>
      </c>
      <c r="N21" s="415">
        <f t="shared" si="99"/>
        <v>0</v>
      </c>
      <c r="O21" s="415">
        <f t="shared" si="99"/>
        <v>0</v>
      </c>
      <c r="P21" s="415">
        <f t="shared" si="99"/>
        <v>0</v>
      </c>
      <c r="Q21" s="415">
        <f t="shared" si="99"/>
        <v>0</v>
      </c>
      <c r="R21" s="415">
        <f t="shared" si="99"/>
        <v>0</v>
      </c>
      <c r="S21" s="415">
        <f t="shared" si="99"/>
        <v>0</v>
      </c>
      <c r="T21" s="415">
        <f t="shared" si="99"/>
        <v>0</v>
      </c>
      <c r="U21" s="415">
        <f t="shared" si="99"/>
        <v>0</v>
      </c>
      <c r="V21" s="415">
        <f t="shared" si="99"/>
        <v>0</v>
      </c>
      <c r="W21" s="415">
        <f t="shared" si="99"/>
        <v>0</v>
      </c>
      <c r="X21" s="415">
        <f t="shared" si="99"/>
        <v>0</v>
      </c>
      <c r="Y21" s="415">
        <f t="shared" si="99"/>
        <v>0</v>
      </c>
      <c r="Z21" s="415">
        <f t="shared" si="99"/>
        <v>0</v>
      </c>
      <c r="AA21" s="415">
        <f t="shared" si="99"/>
        <v>0</v>
      </c>
      <c r="AB21" s="415">
        <f t="shared" si="99"/>
        <v>0</v>
      </c>
      <c r="AC21" s="415">
        <f t="shared" si="99"/>
        <v>0</v>
      </c>
      <c r="AD21" s="415">
        <f t="shared" si="99"/>
        <v>0</v>
      </c>
      <c r="AE21" s="415">
        <f t="shared" si="99"/>
        <v>0</v>
      </c>
      <c r="AF21" s="415">
        <f t="shared" si="99"/>
        <v>0</v>
      </c>
      <c r="AG21" s="415">
        <f t="shared" si="99"/>
        <v>0</v>
      </c>
      <c r="AH21" s="415">
        <f t="shared" si="99"/>
        <v>0</v>
      </c>
      <c r="AI21" s="415">
        <f t="shared" si="99"/>
        <v>0</v>
      </c>
      <c r="AJ21" s="415">
        <f t="shared" si="99"/>
        <v>0</v>
      </c>
      <c r="AK21" s="415">
        <f t="shared" si="99"/>
        <v>0</v>
      </c>
      <c r="AL21" s="415">
        <f t="shared" si="99"/>
        <v>0</v>
      </c>
      <c r="AM21" s="415">
        <f t="shared" si="99"/>
        <v>0</v>
      </c>
      <c r="AN21" s="415">
        <f t="shared" si="99"/>
        <v>0</v>
      </c>
      <c r="AO21" s="415">
        <f t="shared" si="99"/>
        <v>0</v>
      </c>
      <c r="AP21" s="415">
        <f t="shared" si="99"/>
        <v>0</v>
      </c>
      <c r="AQ21" s="415">
        <f t="shared" si="99"/>
        <v>0</v>
      </c>
      <c r="AR21" s="415">
        <f t="shared" si="99"/>
        <v>0</v>
      </c>
      <c r="AS21" s="415">
        <f t="shared" si="99"/>
        <v>0</v>
      </c>
      <c r="AT21" s="415">
        <f t="shared" si="99"/>
        <v>0</v>
      </c>
      <c r="AU21" s="415">
        <f t="shared" si="99"/>
        <v>0</v>
      </c>
      <c r="AV21" s="415">
        <f t="shared" si="99"/>
        <v>0</v>
      </c>
      <c r="AW21" s="415">
        <f t="shared" si="99"/>
        <v>0</v>
      </c>
      <c r="AX21" s="415">
        <f t="shared" ref="AX21:BA21" si="100">AX18+AX15</f>
        <v>0</v>
      </c>
      <c r="AY21" s="415">
        <f t="shared" si="100"/>
        <v>0</v>
      </c>
      <c r="AZ21" s="415">
        <f t="shared" si="100"/>
        <v>1</v>
      </c>
      <c r="BA21" s="415">
        <f t="shared" si="100"/>
        <v>27</v>
      </c>
    </row>
    <row r="22" spans="1:53" s="39" customFormat="1">
      <c r="A22" s="954" t="s">
        <v>1154</v>
      </c>
      <c r="B22" s="415">
        <f>B16+B19</f>
        <v>0</v>
      </c>
      <c r="C22" s="415">
        <f t="shared" ref="C22:I22" si="101">C16+C19</f>
        <v>0</v>
      </c>
      <c r="D22" s="415">
        <f t="shared" si="101"/>
        <v>0</v>
      </c>
      <c r="E22" s="415">
        <f t="shared" si="101"/>
        <v>0</v>
      </c>
      <c r="F22" s="415">
        <f t="shared" si="101"/>
        <v>0</v>
      </c>
      <c r="G22" s="415">
        <f t="shared" si="101"/>
        <v>0</v>
      </c>
      <c r="H22" s="415">
        <f t="shared" si="101"/>
        <v>0</v>
      </c>
      <c r="I22" s="415">
        <f t="shared" si="101"/>
        <v>0</v>
      </c>
      <c r="J22" s="415">
        <f t="shared" ref="J22:AW22" si="102">J16+J19</f>
        <v>0</v>
      </c>
      <c r="K22" s="415">
        <f t="shared" si="102"/>
        <v>0</v>
      </c>
      <c r="L22" s="415">
        <f t="shared" si="102"/>
        <v>0</v>
      </c>
      <c r="M22" s="415">
        <f t="shared" si="102"/>
        <v>0</v>
      </c>
      <c r="N22" s="415">
        <f t="shared" si="102"/>
        <v>0</v>
      </c>
      <c r="O22" s="415">
        <f t="shared" si="102"/>
        <v>0</v>
      </c>
      <c r="P22" s="415">
        <f t="shared" si="102"/>
        <v>0</v>
      </c>
      <c r="Q22" s="415">
        <f t="shared" si="102"/>
        <v>0</v>
      </c>
      <c r="R22" s="415">
        <f t="shared" si="102"/>
        <v>0</v>
      </c>
      <c r="S22" s="415">
        <f t="shared" si="102"/>
        <v>0</v>
      </c>
      <c r="T22" s="415">
        <f t="shared" si="102"/>
        <v>0</v>
      </c>
      <c r="U22" s="415">
        <f t="shared" si="102"/>
        <v>0</v>
      </c>
      <c r="V22" s="415">
        <f t="shared" si="102"/>
        <v>0</v>
      </c>
      <c r="W22" s="415">
        <f t="shared" si="102"/>
        <v>0</v>
      </c>
      <c r="X22" s="415">
        <f t="shared" si="102"/>
        <v>0</v>
      </c>
      <c r="Y22" s="415">
        <f t="shared" si="102"/>
        <v>0</v>
      </c>
      <c r="Z22" s="415">
        <f t="shared" si="102"/>
        <v>0</v>
      </c>
      <c r="AA22" s="415">
        <f t="shared" si="102"/>
        <v>0</v>
      </c>
      <c r="AB22" s="415">
        <f t="shared" si="102"/>
        <v>0</v>
      </c>
      <c r="AC22" s="415">
        <f t="shared" si="102"/>
        <v>0</v>
      </c>
      <c r="AD22" s="415">
        <f t="shared" si="102"/>
        <v>0</v>
      </c>
      <c r="AE22" s="415">
        <f t="shared" si="102"/>
        <v>0</v>
      </c>
      <c r="AF22" s="415">
        <f t="shared" si="102"/>
        <v>0</v>
      </c>
      <c r="AG22" s="415">
        <f t="shared" si="102"/>
        <v>0</v>
      </c>
      <c r="AH22" s="415">
        <f t="shared" si="102"/>
        <v>0</v>
      </c>
      <c r="AI22" s="415">
        <f t="shared" si="102"/>
        <v>0</v>
      </c>
      <c r="AJ22" s="415">
        <f t="shared" si="102"/>
        <v>0</v>
      </c>
      <c r="AK22" s="415">
        <f t="shared" si="102"/>
        <v>0</v>
      </c>
      <c r="AL22" s="415">
        <f t="shared" si="102"/>
        <v>0</v>
      </c>
      <c r="AM22" s="415">
        <f t="shared" si="102"/>
        <v>0</v>
      </c>
      <c r="AN22" s="415">
        <f t="shared" si="102"/>
        <v>0</v>
      </c>
      <c r="AO22" s="415">
        <f t="shared" si="102"/>
        <v>0</v>
      </c>
      <c r="AP22" s="415">
        <f t="shared" si="102"/>
        <v>0</v>
      </c>
      <c r="AQ22" s="415">
        <f t="shared" si="102"/>
        <v>0</v>
      </c>
      <c r="AR22" s="415">
        <f t="shared" si="102"/>
        <v>0</v>
      </c>
      <c r="AS22" s="415">
        <f t="shared" si="102"/>
        <v>0</v>
      </c>
      <c r="AT22" s="415">
        <f t="shared" si="102"/>
        <v>0</v>
      </c>
      <c r="AU22" s="415">
        <f t="shared" si="102"/>
        <v>0</v>
      </c>
      <c r="AV22" s="415">
        <f t="shared" si="102"/>
        <v>0</v>
      </c>
      <c r="AW22" s="415">
        <f t="shared" si="102"/>
        <v>0</v>
      </c>
      <c r="AX22" s="415">
        <f t="shared" ref="AX22:BA22" si="103">AX16+AX19</f>
        <v>0</v>
      </c>
      <c r="AY22" s="415">
        <f t="shared" si="103"/>
        <v>0</v>
      </c>
      <c r="AZ22" s="415">
        <f t="shared" si="103"/>
        <v>0</v>
      </c>
      <c r="BA22" s="415">
        <f t="shared" si="103"/>
        <v>0</v>
      </c>
    </row>
    <row r="23" spans="1:53" s="39" customFormat="1">
      <c r="A23" s="954" t="s">
        <v>1155</v>
      </c>
      <c r="B23" s="415">
        <f>B20+B17</f>
        <v>0</v>
      </c>
      <c r="C23" s="415">
        <f t="shared" ref="C23:I23" si="104">C20+C17</f>
        <v>0</v>
      </c>
      <c r="D23" s="415">
        <f t="shared" si="104"/>
        <v>1</v>
      </c>
      <c r="E23" s="415">
        <f t="shared" si="104"/>
        <v>27</v>
      </c>
      <c r="F23" s="415">
        <f t="shared" si="104"/>
        <v>0</v>
      </c>
      <c r="G23" s="415">
        <f t="shared" si="104"/>
        <v>0</v>
      </c>
      <c r="H23" s="415">
        <f t="shared" si="104"/>
        <v>0</v>
      </c>
      <c r="I23" s="415">
        <f t="shared" si="104"/>
        <v>0</v>
      </c>
      <c r="J23" s="415">
        <f t="shared" ref="J23:AW23" si="105">J20+J17</f>
        <v>0</v>
      </c>
      <c r="K23" s="415">
        <f t="shared" si="105"/>
        <v>0</v>
      </c>
      <c r="L23" s="415">
        <f t="shared" si="105"/>
        <v>0</v>
      </c>
      <c r="M23" s="415">
        <f t="shared" si="105"/>
        <v>0</v>
      </c>
      <c r="N23" s="415">
        <f t="shared" si="105"/>
        <v>0</v>
      </c>
      <c r="O23" s="415">
        <f t="shared" si="105"/>
        <v>0</v>
      </c>
      <c r="P23" s="415">
        <f t="shared" si="105"/>
        <v>0</v>
      </c>
      <c r="Q23" s="415">
        <f t="shared" si="105"/>
        <v>0</v>
      </c>
      <c r="R23" s="415">
        <f t="shared" si="105"/>
        <v>0</v>
      </c>
      <c r="S23" s="415">
        <f t="shared" si="105"/>
        <v>0</v>
      </c>
      <c r="T23" s="415">
        <f t="shared" si="105"/>
        <v>0</v>
      </c>
      <c r="U23" s="415">
        <f t="shared" si="105"/>
        <v>0</v>
      </c>
      <c r="V23" s="415">
        <f t="shared" si="105"/>
        <v>0</v>
      </c>
      <c r="W23" s="415">
        <f t="shared" si="105"/>
        <v>0</v>
      </c>
      <c r="X23" s="415">
        <f t="shared" si="105"/>
        <v>0</v>
      </c>
      <c r="Y23" s="415">
        <f t="shared" si="105"/>
        <v>0</v>
      </c>
      <c r="Z23" s="415">
        <f t="shared" si="105"/>
        <v>0</v>
      </c>
      <c r="AA23" s="415">
        <f t="shared" si="105"/>
        <v>0</v>
      </c>
      <c r="AB23" s="415">
        <f t="shared" si="105"/>
        <v>0</v>
      </c>
      <c r="AC23" s="415">
        <f t="shared" si="105"/>
        <v>0</v>
      </c>
      <c r="AD23" s="415">
        <f t="shared" si="105"/>
        <v>0</v>
      </c>
      <c r="AE23" s="415">
        <f t="shared" si="105"/>
        <v>0</v>
      </c>
      <c r="AF23" s="415">
        <f t="shared" si="105"/>
        <v>0</v>
      </c>
      <c r="AG23" s="415">
        <f t="shared" si="105"/>
        <v>0</v>
      </c>
      <c r="AH23" s="415">
        <f t="shared" si="105"/>
        <v>0</v>
      </c>
      <c r="AI23" s="415">
        <f t="shared" si="105"/>
        <v>0</v>
      </c>
      <c r="AJ23" s="415">
        <f t="shared" si="105"/>
        <v>0</v>
      </c>
      <c r="AK23" s="415">
        <f t="shared" si="105"/>
        <v>0</v>
      </c>
      <c r="AL23" s="415">
        <f t="shared" si="105"/>
        <v>0</v>
      </c>
      <c r="AM23" s="415">
        <f t="shared" si="105"/>
        <v>0</v>
      </c>
      <c r="AN23" s="415">
        <f t="shared" si="105"/>
        <v>0</v>
      </c>
      <c r="AO23" s="415">
        <f t="shared" si="105"/>
        <v>0</v>
      </c>
      <c r="AP23" s="415">
        <f t="shared" si="105"/>
        <v>0</v>
      </c>
      <c r="AQ23" s="415">
        <f t="shared" si="105"/>
        <v>0</v>
      </c>
      <c r="AR23" s="415">
        <f t="shared" si="105"/>
        <v>0</v>
      </c>
      <c r="AS23" s="415">
        <f t="shared" si="105"/>
        <v>0</v>
      </c>
      <c r="AT23" s="415">
        <f t="shared" si="105"/>
        <v>0</v>
      </c>
      <c r="AU23" s="415">
        <f t="shared" si="105"/>
        <v>0</v>
      </c>
      <c r="AV23" s="415">
        <f t="shared" si="105"/>
        <v>0</v>
      </c>
      <c r="AW23" s="415">
        <f t="shared" si="105"/>
        <v>0</v>
      </c>
      <c r="AX23" s="415">
        <f t="shared" ref="AX23:BA23" si="106">AX20+AX17</f>
        <v>0</v>
      </c>
      <c r="AY23" s="415">
        <f t="shared" si="106"/>
        <v>0</v>
      </c>
      <c r="AZ23" s="415">
        <f t="shared" si="106"/>
        <v>1</v>
      </c>
      <c r="BA23" s="415">
        <f t="shared" si="106"/>
        <v>27</v>
      </c>
    </row>
    <row r="24" spans="1:53" s="39" customFormat="1">
      <c r="A24" s="971" t="s">
        <v>1163</v>
      </c>
      <c r="B24" s="974">
        <f>B12+B21</f>
        <v>12</v>
      </c>
      <c r="C24" s="978">
        <f t="shared" ref="C24:E26" si="107">C12+C21</f>
        <v>7627.8795469999995</v>
      </c>
      <c r="D24" s="974">
        <f>D12+D21</f>
        <v>261</v>
      </c>
      <c r="E24" s="979">
        <f t="shared" si="107"/>
        <v>60354.432691499991</v>
      </c>
      <c r="F24" s="974">
        <f>F12+F21</f>
        <v>1</v>
      </c>
      <c r="G24" s="978">
        <f t="shared" ref="G24:I24" si="108">G12+G21</f>
        <v>49.965440000000001</v>
      </c>
      <c r="H24" s="974">
        <f t="shared" si="108"/>
        <v>9</v>
      </c>
      <c r="I24" s="979">
        <f t="shared" si="108"/>
        <v>1060.4420425999999</v>
      </c>
      <c r="J24" s="974">
        <f>J12+J21</f>
        <v>0</v>
      </c>
      <c r="K24" s="978">
        <f t="shared" ref="K24:M26" si="109">K12+K21</f>
        <v>0</v>
      </c>
      <c r="L24" s="974">
        <f t="shared" si="109"/>
        <v>8</v>
      </c>
      <c r="M24" s="979">
        <f t="shared" si="109"/>
        <v>4483.6302999999998</v>
      </c>
      <c r="N24" s="974">
        <f>N12+N21</f>
        <v>0</v>
      </c>
      <c r="O24" s="978">
        <f t="shared" ref="O24:Q26" si="110">O12+O21</f>
        <v>0</v>
      </c>
      <c r="P24" s="974">
        <f t="shared" si="110"/>
        <v>18</v>
      </c>
      <c r="Q24" s="979">
        <f t="shared" si="110"/>
        <v>1286.5801999999999</v>
      </c>
      <c r="R24" s="974">
        <f>R12+R21</f>
        <v>1</v>
      </c>
      <c r="S24" s="978">
        <f t="shared" ref="S24:U26" si="111">S12+S21</f>
        <v>500</v>
      </c>
      <c r="T24" s="974">
        <f t="shared" si="111"/>
        <v>20</v>
      </c>
      <c r="U24" s="979">
        <f t="shared" si="111"/>
        <v>3109.9755924999999</v>
      </c>
      <c r="V24" s="974">
        <f>V12+V21</f>
        <v>1</v>
      </c>
      <c r="W24" s="978">
        <f t="shared" ref="W24:Y26" si="112">W12+W21</f>
        <v>1025.22</v>
      </c>
      <c r="X24" s="974">
        <f t="shared" si="112"/>
        <v>20</v>
      </c>
      <c r="Y24" s="979">
        <f t="shared" si="112"/>
        <v>4099.09</v>
      </c>
      <c r="Z24" s="974">
        <f>Z12+Z21</f>
        <v>0</v>
      </c>
      <c r="AA24" s="978">
        <f t="shared" ref="AA24:AC26" si="113">AA12+AA21</f>
        <v>0</v>
      </c>
      <c r="AB24" s="974">
        <f t="shared" si="113"/>
        <v>31</v>
      </c>
      <c r="AC24" s="979">
        <f t="shared" si="113"/>
        <v>9284.99</v>
      </c>
      <c r="AD24" s="974">
        <f>AD12+AD21</f>
        <v>0</v>
      </c>
      <c r="AE24" s="978">
        <f t="shared" ref="AE24:AG26" si="114">AE12+AE21</f>
        <v>0</v>
      </c>
      <c r="AF24" s="974">
        <f t="shared" si="114"/>
        <v>30</v>
      </c>
      <c r="AG24" s="979">
        <f t="shared" si="114"/>
        <v>5158.3200000000006</v>
      </c>
      <c r="AH24" s="974">
        <f>AH12+AH21</f>
        <v>2</v>
      </c>
      <c r="AI24" s="978">
        <f t="shared" ref="AI24:AK26" si="115">AI12+AI21</f>
        <v>1556.4041069999998</v>
      </c>
      <c r="AJ24" s="974">
        <f t="shared" si="115"/>
        <v>24</v>
      </c>
      <c r="AK24" s="979">
        <f t="shared" si="115"/>
        <v>11874.65</v>
      </c>
      <c r="AL24" s="974">
        <f>AL12+AL21</f>
        <v>2</v>
      </c>
      <c r="AM24" s="978">
        <f t="shared" ref="AM24:AO26" si="116">AM12+AM21</f>
        <v>2160</v>
      </c>
      <c r="AN24" s="974">
        <f t="shared" si="116"/>
        <v>29</v>
      </c>
      <c r="AO24" s="979">
        <f t="shared" si="116"/>
        <v>7373.78</v>
      </c>
      <c r="AP24" s="974">
        <f>AP12+AP21</f>
        <v>2</v>
      </c>
      <c r="AQ24" s="978">
        <f t="shared" ref="AQ24:AS26" si="117">AQ12+AQ21</f>
        <v>1204.99</v>
      </c>
      <c r="AR24" s="974">
        <f t="shared" si="117"/>
        <v>20</v>
      </c>
      <c r="AS24" s="979">
        <f t="shared" si="117"/>
        <v>2213.7381</v>
      </c>
      <c r="AT24" s="974">
        <f>AT12+AT21</f>
        <v>2</v>
      </c>
      <c r="AU24" s="978">
        <f t="shared" ref="AU24:BA26" si="118">AU12+AU21</f>
        <v>1093.0700000000002</v>
      </c>
      <c r="AV24" s="974">
        <f t="shared" si="118"/>
        <v>27</v>
      </c>
      <c r="AW24" s="979">
        <f t="shared" si="118"/>
        <v>6591.0381799999996</v>
      </c>
      <c r="AX24" s="979">
        <f t="shared" si="118"/>
        <v>1</v>
      </c>
      <c r="AY24" s="979">
        <f t="shared" si="118"/>
        <v>38.229999999999997</v>
      </c>
      <c r="AZ24" s="979">
        <f t="shared" si="118"/>
        <v>25</v>
      </c>
      <c r="BA24" s="979">
        <f t="shared" si="118"/>
        <v>3818.1982764000004</v>
      </c>
    </row>
    <row r="25" spans="1:53" s="39" customFormat="1">
      <c r="A25" s="973" t="s">
        <v>1158</v>
      </c>
      <c r="B25" s="974" t="s">
        <v>263</v>
      </c>
      <c r="C25" s="976">
        <f>C13+C22</f>
        <v>2948.2887618999998</v>
      </c>
      <c r="D25" s="974" t="s">
        <v>263</v>
      </c>
      <c r="E25" s="980">
        <f t="shared" si="107"/>
        <v>30482.316544699999</v>
      </c>
      <c r="F25" s="974" t="s">
        <v>263</v>
      </c>
      <c r="G25" s="976">
        <f t="shared" ref="G25" si="119">G13+G22</f>
        <v>6.08</v>
      </c>
      <c r="H25" s="974" t="s">
        <v>263</v>
      </c>
      <c r="I25" s="980">
        <f t="shared" ref="I25" si="120">I13+I22</f>
        <v>544.99986920000003</v>
      </c>
      <c r="J25" s="974" t="s">
        <v>263</v>
      </c>
      <c r="K25" s="976">
        <f t="shared" si="109"/>
        <v>0</v>
      </c>
      <c r="L25" s="974" t="s">
        <v>263</v>
      </c>
      <c r="M25" s="980">
        <f t="shared" si="109"/>
        <v>4330.6482720000004</v>
      </c>
      <c r="N25" s="974" t="s">
        <v>263</v>
      </c>
      <c r="O25" s="976">
        <f t="shared" si="110"/>
        <v>0</v>
      </c>
      <c r="P25" s="974" t="s">
        <v>263</v>
      </c>
      <c r="Q25" s="980">
        <f t="shared" si="110"/>
        <v>308.55433370000003</v>
      </c>
      <c r="R25" s="974" t="s">
        <v>263</v>
      </c>
      <c r="S25" s="976">
        <f t="shared" si="111"/>
        <v>0</v>
      </c>
      <c r="T25" s="974" t="s">
        <v>263</v>
      </c>
      <c r="U25" s="980">
        <f t="shared" si="111"/>
        <v>1279.6101264000001</v>
      </c>
      <c r="V25" s="974" t="s">
        <v>263</v>
      </c>
      <c r="W25" s="976">
        <f t="shared" si="112"/>
        <v>424.9999914</v>
      </c>
      <c r="X25" s="974" t="s">
        <v>263</v>
      </c>
      <c r="Y25" s="980">
        <f t="shared" si="112"/>
        <v>2277.8935137999997</v>
      </c>
      <c r="Z25" s="974" t="s">
        <v>263</v>
      </c>
      <c r="AA25" s="976">
        <f t="shared" si="113"/>
        <v>0</v>
      </c>
      <c r="AB25" s="974" t="s">
        <v>263</v>
      </c>
      <c r="AC25" s="980">
        <f t="shared" si="113"/>
        <v>4014.7551442999993</v>
      </c>
      <c r="AD25" s="974" t="s">
        <v>263</v>
      </c>
      <c r="AE25" s="976">
        <f t="shared" si="114"/>
        <v>0</v>
      </c>
      <c r="AF25" s="974" t="s">
        <v>263</v>
      </c>
      <c r="AG25" s="980">
        <f t="shared" si="114"/>
        <v>332.43555279999998</v>
      </c>
      <c r="AH25" s="974" t="s">
        <v>263</v>
      </c>
      <c r="AI25" s="976">
        <f t="shared" si="115"/>
        <v>564.56411600000001</v>
      </c>
      <c r="AJ25" s="974" t="s">
        <v>263</v>
      </c>
      <c r="AK25" s="980">
        <f t="shared" si="115"/>
        <v>9510.3106193999993</v>
      </c>
      <c r="AL25" s="974" t="s">
        <v>263</v>
      </c>
      <c r="AM25" s="976">
        <f t="shared" si="116"/>
        <v>599.99979429999996</v>
      </c>
      <c r="AN25" s="974" t="s">
        <v>263</v>
      </c>
      <c r="AO25" s="980">
        <f t="shared" si="116"/>
        <v>4556.0011344000004</v>
      </c>
      <c r="AP25" s="974" t="s">
        <v>263</v>
      </c>
      <c r="AQ25" s="976">
        <f t="shared" si="117"/>
        <v>1171.5774223999999</v>
      </c>
      <c r="AR25" s="974" t="s">
        <v>263</v>
      </c>
      <c r="AS25" s="980">
        <f t="shared" si="117"/>
        <v>297.83242299999995</v>
      </c>
      <c r="AT25" s="974" t="s">
        <v>263</v>
      </c>
      <c r="AU25" s="976">
        <f t="shared" si="118"/>
        <v>181.06743779999999</v>
      </c>
      <c r="AV25" s="974" t="s">
        <v>263</v>
      </c>
      <c r="AW25" s="980">
        <f t="shared" si="118"/>
        <v>1465.5504746000001</v>
      </c>
      <c r="AX25" s="974" t="s">
        <v>263</v>
      </c>
      <c r="AY25" s="980">
        <f t="shared" ref="AY25" si="121">AY13+AY22</f>
        <v>0</v>
      </c>
      <c r="AZ25" s="974" t="s">
        <v>263</v>
      </c>
      <c r="BA25" s="980">
        <f t="shared" ref="BA25" si="122">BA13+BA22</f>
        <v>1563.7250811000001</v>
      </c>
    </row>
    <row r="26" spans="1:53" s="39" customFormat="1">
      <c r="A26" s="981" t="s">
        <v>1159</v>
      </c>
      <c r="B26" s="974" t="s">
        <v>263</v>
      </c>
      <c r="C26" s="976">
        <f t="shared" ref="C26" si="123">C14+C23</f>
        <v>4680.4220237999998</v>
      </c>
      <c r="D26" s="974" t="s">
        <v>263</v>
      </c>
      <c r="E26" s="980">
        <f t="shared" si="107"/>
        <v>29879.4787717</v>
      </c>
      <c r="F26" s="974" t="s">
        <v>263</v>
      </c>
      <c r="G26" s="976">
        <f t="shared" ref="G26" si="124">G14+G23</f>
        <v>43.885440000000003</v>
      </c>
      <c r="H26" s="974" t="s">
        <v>263</v>
      </c>
      <c r="I26" s="980">
        <f t="shared" ref="I26" si="125">I14+I23</f>
        <v>515.4421734</v>
      </c>
      <c r="J26" s="974" t="s">
        <v>263</v>
      </c>
      <c r="K26" s="976">
        <f t="shared" si="109"/>
        <v>0</v>
      </c>
      <c r="L26" s="974" t="s">
        <v>263</v>
      </c>
      <c r="M26" s="980">
        <f t="shared" si="109"/>
        <v>152.97991999999999</v>
      </c>
      <c r="N26" s="974" t="s">
        <v>263</v>
      </c>
      <c r="O26" s="976">
        <f t="shared" si="110"/>
        <v>0</v>
      </c>
      <c r="P26" s="974" t="s">
        <v>263</v>
      </c>
      <c r="Q26" s="980">
        <f t="shared" si="110"/>
        <v>978.03505679999989</v>
      </c>
      <c r="R26" s="974" t="s">
        <v>263</v>
      </c>
      <c r="S26" s="976">
        <f t="shared" si="111"/>
        <v>500</v>
      </c>
      <c r="T26" s="974" t="s">
        <v>263</v>
      </c>
      <c r="U26" s="980">
        <f t="shared" si="111"/>
        <v>1831.1174009000001</v>
      </c>
      <c r="V26" s="974" t="s">
        <v>263</v>
      </c>
      <c r="W26" s="976">
        <f t="shared" si="112"/>
        <v>600.22073309999996</v>
      </c>
      <c r="X26" s="974" t="s">
        <v>263</v>
      </c>
      <c r="Y26" s="980">
        <f t="shared" si="112"/>
        <v>1821.2716544</v>
      </c>
      <c r="Z26" s="974" t="s">
        <v>263</v>
      </c>
      <c r="AA26" s="976">
        <f t="shared" si="113"/>
        <v>0</v>
      </c>
      <c r="AB26" s="974" t="s">
        <v>263</v>
      </c>
      <c r="AC26" s="980">
        <f t="shared" si="113"/>
        <v>5271.6138113999996</v>
      </c>
      <c r="AD26" s="974" t="s">
        <v>263</v>
      </c>
      <c r="AE26" s="976">
        <f t="shared" si="114"/>
        <v>0</v>
      </c>
      <c r="AF26" s="974" t="s">
        <v>263</v>
      </c>
      <c r="AG26" s="980">
        <f t="shared" si="114"/>
        <v>4826.9779441999999</v>
      </c>
      <c r="AH26" s="974" t="s">
        <v>263</v>
      </c>
      <c r="AI26" s="976">
        <f t="shared" si="115"/>
        <v>992.17243199999996</v>
      </c>
      <c r="AJ26" s="974" t="s">
        <v>263</v>
      </c>
      <c r="AK26" s="980">
        <f t="shared" si="115"/>
        <v>2365.5451429999998</v>
      </c>
      <c r="AL26" s="974" t="s">
        <v>263</v>
      </c>
      <c r="AM26" s="976">
        <f t="shared" si="116"/>
        <v>1560.5053395</v>
      </c>
      <c r="AN26" s="974" t="s">
        <v>263</v>
      </c>
      <c r="AO26" s="980">
        <f t="shared" si="116"/>
        <v>2818.3374291999999</v>
      </c>
      <c r="AP26" s="974" t="s">
        <v>263</v>
      </c>
      <c r="AQ26" s="976">
        <f t="shared" si="117"/>
        <v>33.405000000000001</v>
      </c>
      <c r="AR26" s="974" t="s">
        <v>263</v>
      </c>
      <c r="AS26" s="980">
        <f t="shared" si="117"/>
        <v>1915.9186731999998</v>
      </c>
      <c r="AT26" s="974" t="s">
        <v>263</v>
      </c>
      <c r="AU26" s="976">
        <f t="shared" si="118"/>
        <v>911.99995919999992</v>
      </c>
      <c r="AV26" s="974" t="s">
        <v>263</v>
      </c>
      <c r="AW26" s="980">
        <f t="shared" si="118"/>
        <v>5127.3083351000005</v>
      </c>
      <c r="AX26" s="974" t="s">
        <v>263</v>
      </c>
      <c r="AY26" s="980">
        <f t="shared" ref="AY26" si="126">AY14+AY23</f>
        <v>38.23312</v>
      </c>
      <c r="AZ26" s="974" t="s">
        <v>263</v>
      </c>
      <c r="BA26" s="980">
        <f t="shared" ref="BA26" si="127">BA14+BA23</f>
        <v>2254.9312301</v>
      </c>
    </row>
    <row r="27" spans="1:53" s="39" customFormat="1">
      <c r="A27" s="955" t="s">
        <v>1164</v>
      </c>
      <c r="B27" s="414">
        <f>F27+J27+N27+R27+V27+Z27+AD27+AH27+AL27+AP27+AT27+AX27</f>
        <v>9</v>
      </c>
      <c r="C27" s="414">
        <f t="shared" ref="C27:E27" si="128">G27+K27+O27+S27+W27+AA27+AE27+AI27+AM27+AQ27+AU27+AY27</f>
        <v>7241.9912989999993</v>
      </c>
      <c r="D27" s="414">
        <f t="shared" si="128"/>
        <v>58</v>
      </c>
      <c r="E27" s="414">
        <f t="shared" si="128"/>
        <v>7868.2127025000009</v>
      </c>
      <c r="F27" s="511">
        <f>SUM(F28:F29)</f>
        <v>1</v>
      </c>
      <c r="G27" s="511">
        <f t="shared" ref="G27:I27" si="129">SUM(G28:G29)</f>
        <v>804.04506000000003</v>
      </c>
      <c r="H27" s="511">
        <f t="shared" si="129"/>
        <v>3</v>
      </c>
      <c r="I27" s="511">
        <f t="shared" si="129"/>
        <v>66.845253999999997</v>
      </c>
      <c r="J27" s="511">
        <f>SUM(J28:J29)</f>
        <v>2</v>
      </c>
      <c r="K27" s="511">
        <f t="shared" ref="K27:M27" si="130">SUM(K28:K29)</f>
        <v>2533.7220699999998</v>
      </c>
      <c r="L27" s="511">
        <f t="shared" si="130"/>
        <v>4</v>
      </c>
      <c r="M27" s="511">
        <f t="shared" si="130"/>
        <v>256.19709999999998</v>
      </c>
      <c r="N27" s="511">
        <f>SUM(N28:N29)</f>
        <v>0</v>
      </c>
      <c r="O27" s="511">
        <f t="shared" ref="O27:Q27" si="131">SUM(O28:O29)</f>
        <v>0</v>
      </c>
      <c r="P27" s="511">
        <f t="shared" si="131"/>
        <v>7</v>
      </c>
      <c r="Q27" s="511">
        <f t="shared" si="131"/>
        <v>197.90883669999999</v>
      </c>
      <c r="R27" s="511">
        <f>SUM(R28:R29)</f>
        <v>0</v>
      </c>
      <c r="S27" s="511">
        <f t="shared" ref="S27:U27" si="132">SUM(S28:S29)</f>
        <v>0</v>
      </c>
      <c r="T27" s="511">
        <f t="shared" si="132"/>
        <v>7</v>
      </c>
      <c r="U27" s="511">
        <f t="shared" si="132"/>
        <v>776.9913552999999</v>
      </c>
      <c r="V27" s="511">
        <f>SUM(V28:V29)</f>
        <v>1</v>
      </c>
      <c r="W27" s="511">
        <f t="shared" ref="W27:Y27" si="133">SUM(W28:W29)</f>
        <v>46.966444000000003</v>
      </c>
      <c r="X27" s="511">
        <f t="shared" si="133"/>
        <v>9</v>
      </c>
      <c r="Y27" s="511">
        <f t="shared" si="133"/>
        <v>1295.3971328000002</v>
      </c>
      <c r="Z27" s="511">
        <f>SUM(Z28:Z29)</f>
        <v>1</v>
      </c>
      <c r="AA27" s="511">
        <f t="shared" ref="AA27:AC27" si="134">SUM(AA28:AA29)</f>
        <v>26.86</v>
      </c>
      <c r="AB27" s="511">
        <f t="shared" si="134"/>
        <v>3</v>
      </c>
      <c r="AC27" s="511">
        <f t="shared" si="134"/>
        <v>253.06</v>
      </c>
      <c r="AD27" s="511">
        <f>SUM(AD28:AD29)</f>
        <v>1</v>
      </c>
      <c r="AE27" s="511">
        <f t="shared" ref="AE27:AG27" si="135">SUM(AE28:AE29)</f>
        <v>49.91</v>
      </c>
      <c r="AF27" s="511">
        <f t="shared" si="135"/>
        <v>3</v>
      </c>
      <c r="AG27" s="511">
        <f t="shared" si="135"/>
        <v>79.69</v>
      </c>
      <c r="AH27" s="511">
        <f>SUM(AH28:AH29)</f>
        <v>0</v>
      </c>
      <c r="AI27" s="511">
        <f t="shared" ref="AI27:AK27" si="136">SUM(AI28:AI29)</f>
        <v>0</v>
      </c>
      <c r="AJ27" s="511">
        <f t="shared" si="136"/>
        <v>4</v>
      </c>
      <c r="AK27" s="511">
        <f t="shared" si="136"/>
        <v>112.16999999999999</v>
      </c>
      <c r="AL27" s="511">
        <f>SUM(AL28:AL29)</f>
        <v>0</v>
      </c>
      <c r="AM27" s="511">
        <f t="shared" ref="AM27:AO27" si="137">SUM(AM28:AM29)</f>
        <v>0</v>
      </c>
      <c r="AN27" s="511">
        <f t="shared" si="137"/>
        <v>2</v>
      </c>
      <c r="AO27" s="511">
        <f t="shared" si="137"/>
        <v>38</v>
      </c>
      <c r="AP27" s="511">
        <f>SUM(AP28:AP29)</f>
        <v>1</v>
      </c>
      <c r="AQ27" s="511">
        <f t="shared" ref="AQ27:AS27" si="138">SUM(AQ28:AQ29)</f>
        <v>45.26</v>
      </c>
      <c r="AR27" s="511">
        <f t="shared" si="138"/>
        <v>2</v>
      </c>
      <c r="AS27" s="511">
        <f t="shared" si="138"/>
        <v>148.26</v>
      </c>
      <c r="AT27" s="511">
        <f>SUM(AT28:AT29)</f>
        <v>1</v>
      </c>
      <c r="AU27" s="511">
        <f t="shared" ref="AU27:BA27" si="139">SUM(AU28:AU29)</f>
        <v>3693.3977249999998</v>
      </c>
      <c r="AV27" s="511">
        <f t="shared" si="139"/>
        <v>5</v>
      </c>
      <c r="AW27" s="511">
        <f t="shared" si="139"/>
        <v>4265.1830237000004</v>
      </c>
      <c r="AX27" s="511">
        <f t="shared" si="139"/>
        <v>1</v>
      </c>
      <c r="AY27" s="511">
        <f t="shared" si="139"/>
        <v>41.83</v>
      </c>
      <c r="AZ27" s="511">
        <f t="shared" si="139"/>
        <v>9</v>
      </c>
      <c r="BA27" s="511">
        <f t="shared" si="139"/>
        <v>378.51</v>
      </c>
    </row>
    <row r="28" spans="1:53" s="39" customFormat="1">
      <c r="A28" s="290" t="s">
        <v>1165</v>
      </c>
      <c r="B28" s="414">
        <f t="shared" ref="B28:B35" si="140">F28+J28+N28+R28+V28+Z28+AD28+AH28+AL28+AP28+AT28+AX28</f>
        <v>8</v>
      </c>
      <c r="C28" s="414">
        <f t="shared" ref="C28:C36" si="141">G28+K28+O28+S28+W28+AA28+AE28+AI28+AM28+AQ28+AU28+AY28</f>
        <v>7215.1312989999997</v>
      </c>
      <c r="D28" s="414">
        <f t="shared" ref="D28:D36" si="142">H28+L28+P28+T28+X28+AB28+AF28+AJ28+AN28+AR28+AV28+AZ28</f>
        <v>50</v>
      </c>
      <c r="E28" s="414">
        <f t="shared" ref="E28:E36" si="143">I28+M28+Q28+U28+Y28+AC28+AG28+AK28+AO28+AS28+AW28+BA28</f>
        <v>7661.5575825000005</v>
      </c>
      <c r="F28" s="512">
        <v>1</v>
      </c>
      <c r="G28" s="512">
        <v>804.04506000000003</v>
      </c>
      <c r="H28" s="511">
        <v>2</v>
      </c>
      <c r="I28" s="513">
        <v>62.245254000000003</v>
      </c>
      <c r="J28" s="512">
        <v>2</v>
      </c>
      <c r="K28" s="512">
        <v>2533.7220699999998</v>
      </c>
      <c r="L28" s="511">
        <v>4</v>
      </c>
      <c r="M28" s="513">
        <v>256.19709999999998</v>
      </c>
      <c r="N28" s="512">
        <v>0</v>
      </c>
      <c r="O28" s="512">
        <v>0</v>
      </c>
      <c r="P28" s="511">
        <v>5</v>
      </c>
      <c r="Q28" s="513">
        <v>159.5437167</v>
      </c>
      <c r="R28" s="512">
        <v>0</v>
      </c>
      <c r="S28" s="512">
        <v>0</v>
      </c>
      <c r="T28" s="511">
        <v>7</v>
      </c>
      <c r="U28" s="513">
        <v>776.9913552999999</v>
      </c>
      <c r="V28" s="512">
        <v>1</v>
      </c>
      <c r="W28" s="512">
        <v>46.966444000000003</v>
      </c>
      <c r="X28" s="511">
        <v>9</v>
      </c>
      <c r="Y28" s="513">
        <v>1295.3971328000002</v>
      </c>
      <c r="Z28" s="512">
        <v>0</v>
      </c>
      <c r="AA28" s="512">
        <v>0</v>
      </c>
      <c r="AB28" s="511">
        <v>2</v>
      </c>
      <c r="AC28" s="513">
        <v>241.49</v>
      </c>
      <c r="AD28" s="512">
        <v>1</v>
      </c>
      <c r="AE28" s="512">
        <v>49.91</v>
      </c>
      <c r="AF28" s="511">
        <v>1</v>
      </c>
      <c r="AG28" s="513">
        <v>6.36</v>
      </c>
      <c r="AH28" s="512">
        <v>0</v>
      </c>
      <c r="AI28" s="512">
        <v>0</v>
      </c>
      <c r="AJ28" s="511">
        <v>3</v>
      </c>
      <c r="AK28" s="513">
        <v>81.38</v>
      </c>
      <c r="AL28" s="512">
        <v>0</v>
      </c>
      <c r="AM28" s="512">
        <v>0</v>
      </c>
      <c r="AN28" s="511">
        <v>2</v>
      </c>
      <c r="AO28" s="513">
        <v>38</v>
      </c>
      <c r="AP28" s="512">
        <v>1</v>
      </c>
      <c r="AQ28" s="512">
        <v>45.26</v>
      </c>
      <c r="AR28" s="511">
        <v>2</v>
      </c>
      <c r="AS28" s="513">
        <v>148.26</v>
      </c>
      <c r="AT28" s="512">
        <v>1</v>
      </c>
      <c r="AU28" s="512">
        <v>3693.3977249999998</v>
      </c>
      <c r="AV28" s="511">
        <v>5</v>
      </c>
      <c r="AW28" s="513">
        <v>4265.1830237000004</v>
      </c>
      <c r="AX28" s="512">
        <v>1</v>
      </c>
      <c r="AY28" s="512">
        <v>41.83</v>
      </c>
      <c r="AZ28" s="511">
        <v>8</v>
      </c>
      <c r="BA28" s="513">
        <v>330.51</v>
      </c>
    </row>
    <row r="29" spans="1:53" s="39" customFormat="1">
      <c r="A29" s="290" t="s">
        <v>1166</v>
      </c>
      <c r="B29" s="414">
        <f t="shared" si="140"/>
        <v>1</v>
      </c>
      <c r="C29" s="414">
        <f t="shared" si="141"/>
        <v>26.86</v>
      </c>
      <c r="D29" s="414">
        <f t="shared" si="142"/>
        <v>8</v>
      </c>
      <c r="E29" s="414">
        <f t="shared" si="143"/>
        <v>206.65512000000001</v>
      </c>
      <c r="F29" s="512">
        <v>0</v>
      </c>
      <c r="G29" s="512">
        <v>0</v>
      </c>
      <c r="H29" s="511">
        <v>1</v>
      </c>
      <c r="I29" s="513">
        <v>4.5999999999999996</v>
      </c>
      <c r="J29" s="512">
        <v>0</v>
      </c>
      <c r="K29" s="512">
        <v>0</v>
      </c>
      <c r="L29" s="511">
        <v>0</v>
      </c>
      <c r="M29" s="513">
        <v>0</v>
      </c>
      <c r="N29" s="512">
        <v>0</v>
      </c>
      <c r="O29" s="512">
        <v>0</v>
      </c>
      <c r="P29" s="511">
        <v>2</v>
      </c>
      <c r="Q29" s="513">
        <v>38.365120000000005</v>
      </c>
      <c r="R29" s="512">
        <v>0</v>
      </c>
      <c r="S29" s="512">
        <v>0</v>
      </c>
      <c r="T29" s="511">
        <v>0</v>
      </c>
      <c r="U29" s="513">
        <v>0</v>
      </c>
      <c r="V29" s="512">
        <v>0</v>
      </c>
      <c r="W29" s="512">
        <v>0</v>
      </c>
      <c r="X29" s="511">
        <v>0</v>
      </c>
      <c r="Y29" s="513">
        <v>0</v>
      </c>
      <c r="Z29" s="512">
        <v>1</v>
      </c>
      <c r="AA29" s="512">
        <v>26.86</v>
      </c>
      <c r="AB29" s="511">
        <v>1</v>
      </c>
      <c r="AC29" s="513">
        <v>11.57</v>
      </c>
      <c r="AD29" s="512">
        <v>0</v>
      </c>
      <c r="AE29" s="512">
        <v>0</v>
      </c>
      <c r="AF29" s="511">
        <v>2</v>
      </c>
      <c r="AG29" s="513">
        <v>73.33</v>
      </c>
      <c r="AH29" s="512">
        <v>0</v>
      </c>
      <c r="AI29" s="512">
        <v>0</v>
      </c>
      <c r="AJ29" s="511">
        <v>1</v>
      </c>
      <c r="AK29" s="513">
        <v>30.79</v>
      </c>
      <c r="AL29" s="512">
        <v>0</v>
      </c>
      <c r="AM29" s="512">
        <v>0</v>
      </c>
      <c r="AN29" s="511">
        <v>0</v>
      </c>
      <c r="AO29" s="513">
        <v>0</v>
      </c>
      <c r="AP29" s="512">
        <v>0</v>
      </c>
      <c r="AQ29" s="512">
        <v>0</v>
      </c>
      <c r="AR29" s="511">
        <v>0</v>
      </c>
      <c r="AS29" s="513">
        <v>0</v>
      </c>
      <c r="AT29" s="512">
        <v>0</v>
      </c>
      <c r="AU29" s="512">
        <v>0</v>
      </c>
      <c r="AV29" s="511">
        <v>0</v>
      </c>
      <c r="AW29" s="513">
        <v>0</v>
      </c>
      <c r="AX29" s="512">
        <v>0</v>
      </c>
      <c r="AY29" s="512">
        <v>0</v>
      </c>
      <c r="AZ29" s="511">
        <v>1</v>
      </c>
      <c r="BA29" s="513">
        <v>48</v>
      </c>
    </row>
    <row r="30" spans="1:53" s="39" customFormat="1">
      <c r="A30" s="955" t="s">
        <v>1167</v>
      </c>
      <c r="B30" s="414">
        <f t="shared" si="140"/>
        <v>69</v>
      </c>
      <c r="C30" s="414">
        <f t="shared" si="141"/>
        <v>7021.1732980100014</v>
      </c>
      <c r="D30" s="414">
        <f t="shared" si="142"/>
        <v>620</v>
      </c>
      <c r="E30" s="414">
        <f t="shared" si="143"/>
        <v>38134.003589003994</v>
      </c>
      <c r="F30" s="455">
        <f t="shared" ref="F30:I30" si="144">F31+F32</f>
        <v>6</v>
      </c>
      <c r="G30" s="455">
        <f t="shared" si="144"/>
        <v>2245.6400000000008</v>
      </c>
      <c r="H30" s="455">
        <f t="shared" si="144"/>
        <v>38</v>
      </c>
      <c r="I30" s="455">
        <f t="shared" si="144"/>
        <v>2589.1604000000002</v>
      </c>
      <c r="J30" s="455">
        <f t="shared" ref="J30:BA30" si="145">J31+J32</f>
        <v>5</v>
      </c>
      <c r="K30" s="455">
        <f t="shared" si="145"/>
        <v>394.24</v>
      </c>
      <c r="L30" s="455">
        <f t="shared" si="145"/>
        <v>46</v>
      </c>
      <c r="M30" s="455">
        <f t="shared" si="145"/>
        <v>1659.6699999999998</v>
      </c>
      <c r="N30" s="455">
        <f t="shared" si="145"/>
        <v>8</v>
      </c>
      <c r="O30" s="455">
        <f t="shared" si="145"/>
        <v>1747.84</v>
      </c>
      <c r="P30" s="455">
        <f t="shared" si="145"/>
        <v>36</v>
      </c>
      <c r="Q30" s="455">
        <f t="shared" si="145"/>
        <v>878.77964499999996</v>
      </c>
      <c r="R30" s="455">
        <f t="shared" si="145"/>
        <v>3</v>
      </c>
      <c r="S30" s="455">
        <f t="shared" si="145"/>
        <v>35.46</v>
      </c>
      <c r="T30" s="455">
        <f t="shared" si="145"/>
        <v>58</v>
      </c>
      <c r="U30" s="455">
        <f t="shared" si="145"/>
        <v>1291.8476999999998</v>
      </c>
      <c r="V30" s="455">
        <f t="shared" si="145"/>
        <v>10</v>
      </c>
      <c r="W30" s="455">
        <f t="shared" si="145"/>
        <v>249.29999999999995</v>
      </c>
      <c r="X30" s="455">
        <f t="shared" si="145"/>
        <v>51</v>
      </c>
      <c r="Y30" s="455">
        <f t="shared" si="145"/>
        <v>1582.11994</v>
      </c>
      <c r="Z30" s="455">
        <f t="shared" si="145"/>
        <v>6</v>
      </c>
      <c r="AA30" s="455">
        <f t="shared" si="145"/>
        <v>60.61</v>
      </c>
      <c r="AB30" s="455">
        <f t="shared" si="145"/>
        <v>60</v>
      </c>
      <c r="AC30" s="455">
        <f t="shared" si="145"/>
        <v>1930.6667424499997</v>
      </c>
      <c r="AD30" s="455">
        <f t="shared" si="145"/>
        <v>10</v>
      </c>
      <c r="AE30" s="455">
        <f t="shared" si="145"/>
        <v>1133.25</v>
      </c>
      <c r="AF30" s="455">
        <f t="shared" si="145"/>
        <v>62</v>
      </c>
      <c r="AG30" s="455">
        <f t="shared" si="145"/>
        <v>3798.7805499999999</v>
      </c>
      <c r="AH30" s="455">
        <f t="shared" si="145"/>
        <v>5</v>
      </c>
      <c r="AI30" s="455">
        <f t="shared" si="145"/>
        <v>861.17</v>
      </c>
      <c r="AJ30" s="455">
        <f t="shared" si="145"/>
        <v>53</v>
      </c>
      <c r="AK30" s="455">
        <f t="shared" si="145"/>
        <v>1916.3990360000007</v>
      </c>
      <c r="AL30" s="455">
        <f t="shared" si="145"/>
        <v>5</v>
      </c>
      <c r="AM30" s="455">
        <f t="shared" si="145"/>
        <v>77.09</v>
      </c>
      <c r="AN30" s="455">
        <f t="shared" si="145"/>
        <v>41</v>
      </c>
      <c r="AO30" s="455">
        <f t="shared" si="145"/>
        <v>16109.96954</v>
      </c>
      <c r="AP30" s="455">
        <f t="shared" si="145"/>
        <v>6</v>
      </c>
      <c r="AQ30" s="455">
        <f t="shared" si="145"/>
        <v>97.739965000000026</v>
      </c>
      <c r="AR30" s="455">
        <f t="shared" si="145"/>
        <v>55</v>
      </c>
      <c r="AS30" s="455">
        <f t="shared" si="145"/>
        <v>2168.44300011</v>
      </c>
      <c r="AT30" s="455">
        <f t="shared" si="145"/>
        <v>1</v>
      </c>
      <c r="AU30" s="455">
        <f t="shared" si="145"/>
        <v>1.33333301</v>
      </c>
      <c r="AV30" s="455">
        <f t="shared" si="145"/>
        <v>59</v>
      </c>
      <c r="AW30" s="455">
        <f t="shared" si="145"/>
        <v>1824.7620494440005</v>
      </c>
      <c r="AX30" s="455">
        <f t="shared" si="145"/>
        <v>4</v>
      </c>
      <c r="AY30" s="455">
        <f t="shared" si="145"/>
        <v>117.49999999999999</v>
      </c>
      <c r="AZ30" s="455">
        <f t="shared" si="145"/>
        <v>61</v>
      </c>
      <c r="BA30" s="455">
        <f t="shared" si="145"/>
        <v>2383.4049860000005</v>
      </c>
    </row>
    <row r="31" spans="1:53" s="39" customFormat="1">
      <c r="A31" s="290" t="s">
        <v>1165</v>
      </c>
      <c r="B31" s="414">
        <f>F31+J31+N31+R31+V31+Z31+AD31+AH31+AL31+AP31+AT31+AX31</f>
        <v>69</v>
      </c>
      <c r="C31" s="414">
        <f t="shared" si="141"/>
        <v>7021.1732980100014</v>
      </c>
      <c r="D31" s="414">
        <f t="shared" si="142"/>
        <v>564</v>
      </c>
      <c r="E31" s="414">
        <f t="shared" si="143"/>
        <v>37516.551904204003</v>
      </c>
      <c r="F31" s="967">
        <v>6</v>
      </c>
      <c r="G31" s="455">
        <v>2245.6400000000008</v>
      </c>
      <c r="H31" s="967">
        <v>37</v>
      </c>
      <c r="I31" s="455">
        <v>2584.8204000000001</v>
      </c>
      <c r="J31" s="967">
        <v>5</v>
      </c>
      <c r="K31" s="455">
        <v>394.24</v>
      </c>
      <c r="L31" s="967">
        <v>44</v>
      </c>
      <c r="M31" s="455">
        <v>1613.7299999999998</v>
      </c>
      <c r="N31" s="967">
        <v>8</v>
      </c>
      <c r="O31" s="455">
        <v>1747.84</v>
      </c>
      <c r="P31" s="967">
        <v>32</v>
      </c>
      <c r="Q31" s="455">
        <v>847.49764499999992</v>
      </c>
      <c r="R31" s="967">
        <v>3</v>
      </c>
      <c r="S31" s="455">
        <v>35.46</v>
      </c>
      <c r="T31" s="967">
        <v>54</v>
      </c>
      <c r="U31" s="455">
        <v>1270.7990999999997</v>
      </c>
      <c r="V31" s="967">
        <v>10</v>
      </c>
      <c r="W31" s="455">
        <v>249.29999999999995</v>
      </c>
      <c r="X31" s="967">
        <v>45</v>
      </c>
      <c r="Y31" s="455">
        <v>1542.95994</v>
      </c>
      <c r="Z31" s="967">
        <v>6</v>
      </c>
      <c r="AA31" s="455">
        <v>60.61</v>
      </c>
      <c r="AB31" s="967">
        <v>52</v>
      </c>
      <c r="AC31" s="455">
        <v>1840.2739824499997</v>
      </c>
      <c r="AD31" s="967">
        <v>10</v>
      </c>
      <c r="AE31" s="455">
        <v>1133.25</v>
      </c>
      <c r="AF31" s="967">
        <v>59</v>
      </c>
      <c r="AG31" s="455">
        <v>3778.2105499999998</v>
      </c>
      <c r="AH31" s="967">
        <v>5</v>
      </c>
      <c r="AI31" s="455">
        <v>861.17</v>
      </c>
      <c r="AJ31" s="967">
        <v>42</v>
      </c>
      <c r="AK31" s="455">
        <v>1777.8265000000008</v>
      </c>
      <c r="AL31" s="967">
        <v>5</v>
      </c>
      <c r="AM31" s="455">
        <v>77.09</v>
      </c>
      <c r="AN31" s="967">
        <v>38</v>
      </c>
      <c r="AO31" s="455">
        <v>16091.508040000001</v>
      </c>
      <c r="AP31" s="967">
        <v>6</v>
      </c>
      <c r="AQ31" s="455">
        <v>97.739965000000026</v>
      </c>
      <c r="AR31" s="967">
        <v>52</v>
      </c>
      <c r="AS31" s="455">
        <v>2140.6270001100002</v>
      </c>
      <c r="AT31" s="967">
        <v>1</v>
      </c>
      <c r="AU31" s="455">
        <v>1.33333301</v>
      </c>
      <c r="AV31" s="967">
        <v>52</v>
      </c>
      <c r="AW31" s="455">
        <v>1731.0205606440004</v>
      </c>
      <c r="AX31" s="967">
        <v>4</v>
      </c>
      <c r="AY31" s="455">
        <v>117.49999999999999</v>
      </c>
      <c r="AZ31" s="967">
        <v>57</v>
      </c>
      <c r="BA31" s="455">
        <v>2297.2781860000005</v>
      </c>
    </row>
    <row r="32" spans="1:53" s="39" customFormat="1">
      <c r="A32" s="290" t="s">
        <v>1166</v>
      </c>
      <c r="B32" s="414">
        <f t="shared" si="140"/>
        <v>0</v>
      </c>
      <c r="C32" s="414">
        <f t="shared" si="141"/>
        <v>0</v>
      </c>
      <c r="D32" s="414">
        <f t="shared" si="142"/>
        <v>56</v>
      </c>
      <c r="E32" s="414">
        <f t="shared" si="143"/>
        <v>617.45168479999995</v>
      </c>
      <c r="F32" s="967">
        <v>0</v>
      </c>
      <c r="G32" s="455">
        <v>0</v>
      </c>
      <c r="H32" s="967">
        <v>1</v>
      </c>
      <c r="I32" s="455">
        <v>4.34</v>
      </c>
      <c r="J32" s="967">
        <v>0</v>
      </c>
      <c r="K32" s="455">
        <v>0</v>
      </c>
      <c r="L32" s="967">
        <v>2</v>
      </c>
      <c r="M32" s="455">
        <v>45.94</v>
      </c>
      <c r="N32" s="967">
        <v>0</v>
      </c>
      <c r="O32" s="455">
        <v>0</v>
      </c>
      <c r="P32" s="967">
        <v>4</v>
      </c>
      <c r="Q32" s="455">
        <v>31.282</v>
      </c>
      <c r="R32" s="967">
        <v>0</v>
      </c>
      <c r="S32" s="455">
        <v>0</v>
      </c>
      <c r="T32" s="967">
        <v>4</v>
      </c>
      <c r="U32" s="455">
        <v>21.0486</v>
      </c>
      <c r="V32" s="967">
        <v>0</v>
      </c>
      <c r="W32" s="455">
        <v>0</v>
      </c>
      <c r="X32" s="967">
        <v>6</v>
      </c>
      <c r="Y32" s="455">
        <v>39.159999999999997</v>
      </c>
      <c r="Z32" s="967">
        <v>0</v>
      </c>
      <c r="AA32" s="455">
        <v>0</v>
      </c>
      <c r="AB32" s="967">
        <v>8</v>
      </c>
      <c r="AC32" s="455">
        <v>90.392759999999996</v>
      </c>
      <c r="AD32" s="967">
        <v>0</v>
      </c>
      <c r="AE32" s="455">
        <v>0</v>
      </c>
      <c r="AF32" s="967">
        <v>3</v>
      </c>
      <c r="AG32" s="455">
        <v>20.570000000000004</v>
      </c>
      <c r="AH32" s="967">
        <v>0</v>
      </c>
      <c r="AI32" s="455">
        <v>0</v>
      </c>
      <c r="AJ32" s="967">
        <v>11</v>
      </c>
      <c r="AK32" s="455">
        <v>138.57253599999999</v>
      </c>
      <c r="AL32" s="967">
        <v>0</v>
      </c>
      <c r="AM32" s="455">
        <v>0</v>
      </c>
      <c r="AN32" s="967">
        <v>3</v>
      </c>
      <c r="AO32" s="455">
        <v>18.461500000000001</v>
      </c>
      <c r="AP32" s="967">
        <v>0</v>
      </c>
      <c r="AQ32" s="455">
        <v>0</v>
      </c>
      <c r="AR32" s="967">
        <v>3</v>
      </c>
      <c r="AS32" s="455">
        <v>27.815999999999999</v>
      </c>
      <c r="AT32" s="967">
        <v>0</v>
      </c>
      <c r="AU32" s="455">
        <v>0</v>
      </c>
      <c r="AV32" s="967">
        <v>7</v>
      </c>
      <c r="AW32" s="455">
        <v>93.741488800000013</v>
      </c>
      <c r="AX32" s="967">
        <v>0</v>
      </c>
      <c r="AY32" s="455">
        <v>0</v>
      </c>
      <c r="AZ32" s="967">
        <v>4</v>
      </c>
      <c r="BA32" s="455">
        <v>86.126799999999989</v>
      </c>
    </row>
    <row r="33" spans="1:53" s="39" customFormat="1">
      <c r="A33" s="955" t="s">
        <v>1168</v>
      </c>
      <c r="B33" s="414">
        <f>F33+J33+N33+R33+V33+Z33+AD33+AH33+AL33+AP33+AT33+AX33</f>
        <v>15</v>
      </c>
      <c r="C33" s="414">
        <f t="shared" si="141"/>
        <v>40320.469933204993</v>
      </c>
      <c r="D33" s="414">
        <f t="shared" si="142"/>
        <v>46</v>
      </c>
      <c r="E33" s="414">
        <f t="shared" si="143"/>
        <v>28651.001407938005</v>
      </c>
      <c r="F33" s="601">
        <f t="shared" ref="F33:I33" si="146">F34+F35</f>
        <v>2</v>
      </c>
      <c r="G33" s="956">
        <f t="shared" si="146"/>
        <v>1000.49</v>
      </c>
      <c r="H33" s="601">
        <f t="shared" si="146"/>
        <v>0</v>
      </c>
      <c r="I33" s="957">
        <f t="shared" si="146"/>
        <v>0</v>
      </c>
      <c r="J33" s="601">
        <f t="shared" ref="J33:AV33" si="147">J34+J35</f>
        <v>0</v>
      </c>
      <c r="K33" s="956">
        <f t="shared" si="147"/>
        <v>0</v>
      </c>
      <c r="L33" s="601">
        <f t="shared" si="147"/>
        <v>2</v>
      </c>
      <c r="M33" s="957">
        <f t="shared" si="147"/>
        <v>349.90999999999997</v>
      </c>
      <c r="N33" s="601">
        <f t="shared" si="147"/>
        <v>1</v>
      </c>
      <c r="O33" s="956">
        <f t="shared" si="147"/>
        <v>1000</v>
      </c>
      <c r="P33" s="601">
        <f t="shared" si="147"/>
        <v>2</v>
      </c>
      <c r="Q33" s="957">
        <f t="shared" si="147"/>
        <v>799.98</v>
      </c>
      <c r="R33" s="601">
        <f t="shared" si="147"/>
        <v>2</v>
      </c>
      <c r="S33" s="956">
        <f t="shared" si="147"/>
        <v>4790</v>
      </c>
      <c r="T33" s="601">
        <f t="shared" si="147"/>
        <v>2</v>
      </c>
      <c r="U33" s="957">
        <f t="shared" si="147"/>
        <v>900</v>
      </c>
      <c r="V33" s="601">
        <f t="shared" si="147"/>
        <v>1</v>
      </c>
      <c r="W33" s="956">
        <f t="shared" si="147"/>
        <v>4999.9999999049996</v>
      </c>
      <c r="X33" s="601">
        <f t="shared" si="147"/>
        <v>3</v>
      </c>
      <c r="Y33" s="957">
        <f t="shared" si="147"/>
        <v>2399.999635445</v>
      </c>
      <c r="Z33" s="601">
        <f t="shared" si="147"/>
        <v>0</v>
      </c>
      <c r="AA33" s="956">
        <f t="shared" si="147"/>
        <v>0</v>
      </c>
      <c r="AB33" s="601">
        <f t="shared" si="147"/>
        <v>5</v>
      </c>
      <c r="AC33" s="957">
        <f t="shared" si="147"/>
        <v>3101.9966348999997</v>
      </c>
      <c r="AD33" s="601">
        <f t="shared" si="147"/>
        <v>2</v>
      </c>
      <c r="AE33" s="956">
        <f t="shared" si="147"/>
        <v>6999.9999332999996</v>
      </c>
      <c r="AF33" s="601">
        <f t="shared" si="147"/>
        <v>2</v>
      </c>
      <c r="AG33" s="957">
        <f t="shared" si="147"/>
        <v>609.12022799299996</v>
      </c>
      <c r="AH33" s="601">
        <f t="shared" si="147"/>
        <v>1</v>
      </c>
      <c r="AI33" s="956">
        <f t="shared" si="147"/>
        <v>8800</v>
      </c>
      <c r="AJ33" s="601">
        <f t="shared" si="147"/>
        <v>5</v>
      </c>
      <c r="AK33" s="957">
        <f t="shared" si="147"/>
        <v>2563.5436</v>
      </c>
      <c r="AL33" s="601">
        <f t="shared" si="147"/>
        <v>5</v>
      </c>
      <c r="AM33" s="956">
        <f t="shared" si="147"/>
        <v>9729.98</v>
      </c>
      <c r="AN33" s="601">
        <f t="shared" si="147"/>
        <v>8</v>
      </c>
      <c r="AO33" s="957">
        <f t="shared" si="147"/>
        <v>5883.3820000000005</v>
      </c>
      <c r="AP33" s="601">
        <f t="shared" si="147"/>
        <v>0</v>
      </c>
      <c r="AQ33" s="956">
        <f t="shared" si="147"/>
        <v>0</v>
      </c>
      <c r="AR33" s="601">
        <f t="shared" si="147"/>
        <v>8</v>
      </c>
      <c r="AS33" s="957">
        <f t="shared" si="147"/>
        <v>3255.2771039999998</v>
      </c>
      <c r="AT33" s="601">
        <f t="shared" si="147"/>
        <v>1</v>
      </c>
      <c r="AU33" s="956">
        <f t="shared" si="147"/>
        <v>3000</v>
      </c>
      <c r="AV33" s="601">
        <f t="shared" si="147"/>
        <v>2</v>
      </c>
      <c r="AW33" s="957">
        <f>AW34+AW35</f>
        <v>399.98</v>
      </c>
      <c r="AX33" s="957">
        <f t="shared" ref="AX33:BA33" si="148">AX34+AX35</f>
        <v>0</v>
      </c>
      <c r="AY33" s="957">
        <f t="shared" si="148"/>
        <v>0</v>
      </c>
      <c r="AZ33" s="957">
        <f t="shared" si="148"/>
        <v>7</v>
      </c>
      <c r="BA33" s="957">
        <f t="shared" si="148"/>
        <v>8387.8122056000011</v>
      </c>
    </row>
    <row r="34" spans="1:53" s="39" customFormat="1">
      <c r="A34" s="290" t="s">
        <v>1165</v>
      </c>
      <c r="B34" s="414">
        <f t="shared" si="140"/>
        <v>15</v>
      </c>
      <c r="C34" s="414">
        <f t="shared" si="141"/>
        <v>40320.469933204993</v>
      </c>
      <c r="D34" s="414">
        <f t="shared" si="142"/>
        <v>44</v>
      </c>
      <c r="E34" s="414">
        <f t="shared" si="143"/>
        <v>28534.463557938001</v>
      </c>
      <c r="F34" s="956">
        <v>2</v>
      </c>
      <c r="G34" s="956">
        <v>1000.49</v>
      </c>
      <c r="H34" s="958">
        <v>0</v>
      </c>
      <c r="I34" s="958">
        <v>0</v>
      </c>
      <c r="J34" s="958">
        <v>0</v>
      </c>
      <c r="K34" s="958">
        <v>0</v>
      </c>
      <c r="L34" s="957">
        <v>2</v>
      </c>
      <c r="M34" s="957">
        <v>349.90999999999997</v>
      </c>
      <c r="N34" s="957">
        <v>1</v>
      </c>
      <c r="O34" s="957">
        <v>1000</v>
      </c>
      <c r="P34" s="957">
        <v>2</v>
      </c>
      <c r="Q34" s="957">
        <v>799.98</v>
      </c>
      <c r="R34" s="959">
        <v>2</v>
      </c>
      <c r="S34" s="959">
        <v>4790</v>
      </c>
      <c r="T34" s="960">
        <v>2</v>
      </c>
      <c r="U34" s="961">
        <v>900</v>
      </c>
      <c r="V34" s="959">
        <v>1</v>
      </c>
      <c r="W34" s="959">
        <v>4999.9999999049996</v>
      </c>
      <c r="X34" s="960">
        <v>3</v>
      </c>
      <c r="Y34" s="961">
        <v>2399.999635445</v>
      </c>
      <c r="Z34" s="958">
        <v>0</v>
      </c>
      <c r="AA34" s="958">
        <v>0</v>
      </c>
      <c r="AB34" s="960">
        <v>5</v>
      </c>
      <c r="AC34" s="961">
        <v>3101.9966348999997</v>
      </c>
      <c r="AD34" s="959">
        <v>2</v>
      </c>
      <c r="AE34" s="959">
        <v>6999.9999332999996</v>
      </c>
      <c r="AF34" s="960">
        <v>2</v>
      </c>
      <c r="AG34" s="961">
        <v>609.12022799299996</v>
      </c>
      <c r="AH34" s="959">
        <v>1</v>
      </c>
      <c r="AI34" s="959">
        <v>8800</v>
      </c>
      <c r="AJ34" s="960">
        <v>5</v>
      </c>
      <c r="AK34" s="961">
        <v>2563.5436</v>
      </c>
      <c r="AL34" s="959">
        <v>5</v>
      </c>
      <c r="AM34" s="959">
        <v>9729.98</v>
      </c>
      <c r="AN34" s="960">
        <v>7</v>
      </c>
      <c r="AO34" s="961">
        <v>5803.39</v>
      </c>
      <c r="AP34" s="958">
        <v>0</v>
      </c>
      <c r="AQ34" s="958">
        <v>0</v>
      </c>
      <c r="AR34" s="960">
        <v>8</v>
      </c>
      <c r="AS34" s="961">
        <v>3255.2771039999998</v>
      </c>
      <c r="AT34" s="959">
        <v>1</v>
      </c>
      <c r="AU34" s="959">
        <v>3000</v>
      </c>
      <c r="AV34" s="960">
        <v>2</v>
      </c>
      <c r="AW34" s="961">
        <v>399.98</v>
      </c>
      <c r="AX34" s="958">
        <v>0</v>
      </c>
      <c r="AY34" s="958">
        <v>0</v>
      </c>
      <c r="AZ34" s="960">
        <v>6</v>
      </c>
      <c r="BA34" s="961">
        <v>8351.2663556000007</v>
      </c>
    </row>
    <row r="35" spans="1:53" s="39" customFormat="1">
      <c r="A35" s="290" t="s">
        <v>1166</v>
      </c>
      <c r="B35" s="414">
        <f t="shared" si="140"/>
        <v>0</v>
      </c>
      <c r="C35" s="414">
        <f t="shared" si="141"/>
        <v>0</v>
      </c>
      <c r="D35" s="414">
        <f t="shared" si="142"/>
        <v>2</v>
      </c>
      <c r="E35" s="414">
        <f t="shared" si="143"/>
        <v>116.53785000000001</v>
      </c>
      <c r="F35" s="958">
        <v>0</v>
      </c>
      <c r="G35" s="958">
        <v>0</v>
      </c>
      <c r="H35" s="958">
        <v>0</v>
      </c>
      <c r="I35" s="958">
        <v>0</v>
      </c>
      <c r="J35" s="958">
        <v>0</v>
      </c>
      <c r="K35" s="958">
        <v>0</v>
      </c>
      <c r="L35" s="958">
        <v>0</v>
      </c>
      <c r="M35" s="958">
        <v>0</v>
      </c>
      <c r="N35" s="958">
        <v>0</v>
      </c>
      <c r="O35" s="958">
        <v>0</v>
      </c>
      <c r="P35" s="958">
        <v>0</v>
      </c>
      <c r="Q35" s="958">
        <v>0</v>
      </c>
      <c r="R35" s="958">
        <v>0</v>
      </c>
      <c r="S35" s="958">
        <v>0</v>
      </c>
      <c r="T35" s="958">
        <v>0</v>
      </c>
      <c r="U35" s="958">
        <v>0</v>
      </c>
      <c r="V35" s="958">
        <v>0</v>
      </c>
      <c r="W35" s="958">
        <v>0</v>
      </c>
      <c r="X35" s="958">
        <v>0</v>
      </c>
      <c r="Y35" s="958">
        <v>0</v>
      </c>
      <c r="Z35" s="958">
        <v>0</v>
      </c>
      <c r="AA35" s="958">
        <v>0</v>
      </c>
      <c r="AB35" s="958">
        <v>0</v>
      </c>
      <c r="AC35" s="958">
        <v>0</v>
      </c>
      <c r="AD35" s="958">
        <v>0</v>
      </c>
      <c r="AE35" s="958">
        <v>0</v>
      </c>
      <c r="AF35" s="958">
        <v>0</v>
      </c>
      <c r="AG35" s="958">
        <v>0</v>
      </c>
      <c r="AH35" s="958">
        <v>0</v>
      </c>
      <c r="AI35" s="958">
        <v>0</v>
      </c>
      <c r="AJ35" s="958">
        <v>0</v>
      </c>
      <c r="AK35" s="958">
        <v>0</v>
      </c>
      <c r="AL35" s="958">
        <v>0</v>
      </c>
      <c r="AM35" s="958">
        <v>0</v>
      </c>
      <c r="AN35" s="960">
        <v>1</v>
      </c>
      <c r="AO35" s="961">
        <v>79.992000000000004</v>
      </c>
      <c r="AP35" s="958">
        <v>0</v>
      </c>
      <c r="AQ35" s="958">
        <v>0</v>
      </c>
      <c r="AR35" s="958">
        <v>0</v>
      </c>
      <c r="AS35" s="958">
        <v>0</v>
      </c>
      <c r="AT35" s="958">
        <v>0</v>
      </c>
      <c r="AU35" s="958">
        <v>0</v>
      </c>
      <c r="AV35" s="958">
        <v>0</v>
      </c>
      <c r="AW35" s="958">
        <v>0</v>
      </c>
      <c r="AX35" s="958">
        <v>0</v>
      </c>
      <c r="AY35" s="958">
        <v>0</v>
      </c>
      <c r="AZ35" s="960">
        <v>1</v>
      </c>
      <c r="BA35" s="961">
        <v>36.545850000000002</v>
      </c>
    </row>
    <row r="36" spans="1:53" s="39" customFormat="1">
      <c r="A36" s="952" t="s">
        <v>1169</v>
      </c>
      <c r="B36" s="414">
        <f>F36+J36+N36+R36+V36+Z36+AD36+AH36+AL36+AP36+AT36+AX36</f>
        <v>4</v>
      </c>
      <c r="C36" s="414">
        <f t="shared" si="141"/>
        <v>1652.7280414000002</v>
      </c>
      <c r="D36" s="414">
        <f t="shared" si="142"/>
        <v>47</v>
      </c>
      <c r="E36" s="414">
        <f t="shared" si="143"/>
        <v>22881.828268093999</v>
      </c>
      <c r="F36" s="415">
        <f t="shared" ref="F36:I36" si="149">F37+F38</f>
        <v>0</v>
      </c>
      <c r="G36" s="415">
        <f t="shared" si="149"/>
        <v>0</v>
      </c>
      <c r="H36" s="415">
        <f t="shared" si="149"/>
        <v>0</v>
      </c>
      <c r="I36" s="415">
        <f t="shared" si="149"/>
        <v>0</v>
      </c>
      <c r="J36" s="415">
        <f t="shared" ref="J36:BA36" si="150">J37+J38</f>
        <v>2</v>
      </c>
      <c r="K36" s="415">
        <f t="shared" si="150"/>
        <v>196.49440000000001</v>
      </c>
      <c r="L36" s="415">
        <f t="shared" si="150"/>
        <v>2</v>
      </c>
      <c r="M36" s="415">
        <f t="shared" si="150"/>
        <v>2884.6299416299998</v>
      </c>
      <c r="N36" s="415">
        <f t="shared" si="150"/>
        <v>0</v>
      </c>
      <c r="O36" s="415">
        <f t="shared" si="150"/>
        <v>0</v>
      </c>
      <c r="P36" s="415">
        <f t="shared" si="150"/>
        <v>2</v>
      </c>
      <c r="Q36" s="415">
        <f t="shared" si="150"/>
        <v>4178.51464665</v>
      </c>
      <c r="R36" s="415">
        <f t="shared" si="150"/>
        <v>0</v>
      </c>
      <c r="S36" s="415">
        <f t="shared" si="150"/>
        <v>0</v>
      </c>
      <c r="T36" s="415">
        <f t="shared" si="150"/>
        <v>4</v>
      </c>
      <c r="U36" s="415">
        <f t="shared" si="150"/>
        <v>4171.4633791999995</v>
      </c>
      <c r="V36" s="415">
        <f t="shared" si="150"/>
        <v>0</v>
      </c>
      <c r="W36" s="415">
        <f t="shared" si="150"/>
        <v>0</v>
      </c>
      <c r="X36" s="415">
        <f t="shared" si="150"/>
        <v>3</v>
      </c>
      <c r="Y36" s="415">
        <f t="shared" si="150"/>
        <v>2071.4307339380002</v>
      </c>
      <c r="Z36" s="415">
        <f t="shared" si="150"/>
        <v>0</v>
      </c>
      <c r="AA36" s="415">
        <f t="shared" si="150"/>
        <v>0</v>
      </c>
      <c r="AB36" s="415">
        <f t="shared" si="150"/>
        <v>6</v>
      </c>
      <c r="AC36" s="415">
        <f t="shared" si="150"/>
        <v>2032.7528249250001</v>
      </c>
      <c r="AD36" s="415">
        <f t="shared" si="150"/>
        <v>0</v>
      </c>
      <c r="AE36" s="415">
        <f t="shared" si="150"/>
        <v>0</v>
      </c>
      <c r="AF36" s="415">
        <f t="shared" si="150"/>
        <v>4</v>
      </c>
      <c r="AG36" s="415">
        <f t="shared" si="150"/>
        <v>1051.8724117000002</v>
      </c>
      <c r="AH36" s="415">
        <f t="shared" si="150"/>
        <v>0</v>
      </c>
      <c r="AI36" s="415">
        <f t="shared" si="150"/>
        <v>0</v>
      </c>
      <c r="AJ36" s="415">
        <f t="shared" si="150"/>
        <v>3</v>
      </c>
      <c r="AK36" s="415">
        <f t="shared" si="150"/>
        <v>497.82878820000002</v>
      </c>
      <c r="AL36" s="415">
        <f t="shared" si="150"/>
        <v>0</v>
      </c>
      <c r="AM36" s="415">
        <f t="shared" si="150"/>
        <v>0</v>
      </c>
      <c r="AN36" s="415">
        <f t="shared" si="150"/>
        <v>11</v>
      </c>
      <c r="AO36" s="415">
        <f t="shared" si="150"/>
        <v>1366.8098674000005</v>
      </c>
      <c r="AP36" s="415">
        <f t="shared" si="150"/>
        <v>0</v>
      </c>
      <c r="AQ36" s="415">
        <f t="shared" si="150"/>
        <v>0</v>
      </c>
      <c r="AR36" s="415">
        <f t="shared" si="150"/>
        <v>6</v>
      </c>
      <c r="AS36" s="415">
        <f t="shared" si="150"/>
        <v>2461.2864115960001</v>
      </c>
      <c r="AT36" s="415">
        <f t="shared" si="150"/>
        <v>0</v>
      </c>
      <c r="AU36" s="415">
        <f t="shared" si="150"/>
        <v>0</v>
      </c>
      <c r="AV36" s="415">
        <f t="shared" si="150"/>
        <v>2</v>
      </c>
      <c r="AW36" s="415">
        <f t="shared" si="150"/>
        <v>48.620803850000001</v>
      </c>
      <c r="AX36" s="415">
        <f t="shared" si="150"/>
        <v>2</v>
      </c>
      <c r="AY36" s="415">
        <f t="shared" si="150"/>
        <v>1456.2336414000001</v>
      </c>
      <c r="AZ36" s="415">
        <f t="shared" si="150"/>
        <v>4</v>
      </c>
      <c r="BA36" s="415">
        <f t="shared" si="150"/>
        <v>2116.6184590050002</v>
      </c>
    </row>
    <row r="37" spans="1:53" s="39" customFormat="1">
      <c r="A37" s="953" t="s">
        <v>1170</v>
      </c>
      <c r="B37" s="414">
        <f t="shared" ref="B37:B38" si="151">F37+J37+N37+R37+V37+Z37+AD37+AH37+AL37+AP37+AT37+AX37</f>
        <v>4</v>
      </c>
      <c r="C37" s="414">
        <f t="shared" ref="C37:C38" si="152">G37+K37+O37+S37+W37+AA37+AE37+AI37+AM37+AQ37+AU37+AY37</f>
        <v>1652.7280414000002</v>
      </c>
      <c r="D37" s="414">
        <f t="shared" ref="D37:D38" si="153">H37+L37+P37+T37+X37+AB37+AF37+AJ37+AN37+AR37+AV37+AZ37</f>
        <v>47</v>
      </c>
      <c r="E37" s="414">
        <f t="shared" ref="E37:E38" si="154">I37+M37+Q37+U37+Y37+AC37+AG37+AK37+AO37+AS37+AW37+BA37</f>
        <v>22881.828268093999</v>
      </c>
      <c r="F37" s="415">
        <v>0</v>
      </c>
      <c r="G37" s="415">
        <v>0</v>
      </c>
      <c r="H37" s="415">
        <v>0</v>
      </c>
      <c r="I37" s="415">
        <v>0</v>
      </c>
      <c r="J37" s="969">
        <v>2</v>
      </c>
      <c r="K37" s="415">
        <v>196.49440000000001</v>
      </c>
      <c r="L37" s="415">
        <v>2</v>
      </c>
      <c r="M37" s="415">
        <v>2884.6299416299998</v>
      </c>
      <c r="N37" s="415">
        <v>0</v>
      </c>
      <c r="O37" s="415">
        <v>0</v>
      </c>
      <c r="P37" s="874">
        <v>2</v>
      </c>
      <c r="Q37" s="295">
        <v>4178.51464665</v>
      </c>
      <c r="R37" s="415">
        <v>0</v>
      </c>
      <c r="S37" s="415">
        <v>0</v>
      </c>
      <c r="T37" s="874">
        <v>4</v>
      </c>
      <c r="U37" s="295">
        <v>4171.4633791999995</v>
      </c>
      <c r="V37" s="415">
        <v>0</v>
      </c>
      <c r="W37" s="415">
        <v>0</v>
      </c>
      <c r="X37" s="874">
        <v>3</v>
      </c>
      <c r="Y37" s="961">
        <v>2071.4307339380002</v>
      </c>
      <c r="Z37" s="415">
        <v>0</v>
      </c>
      <c r="AA37" s="415">
        <v>0</v>
      </c>
      <c r="AB37" s="874">
        <v>6</v>
      </c>
      <c r="AC37" s="295">
        <v>2032.7528249250001</v>
      </c>
      <c r="AD37" s="415">
        <v>0</v>
      </c>
      <c r="AE37" s="415">
        <v>0</v>
      </c>
      <c r="AF37" s="874">
        <v>4</v>
      </c>
      <c r="AG37" s="295">
        <v>1051.8724117000002</v>
      </c>
      <c r="AH37" s="415">
        <v>0</v>
      </c>
      <c r="AI37" s="415">
        <v>0</v>
      </c>
      <c r="AJ37" s="874">
        <v>3</v>
      </c>
      <c r="AK37" s="295">
        <v>497.82878820000002</v>
      </c>
      <c r="AL37" s="415">
        <v>0</v>
      </c>
      <c r="AM37" s="415">
        <v>0</v>
      </c>
      <c r="AN37" s="874">
        <v>11</v>
      </c>
      <c r="AO37" s="295">
        <v>1366.8098674000005</v>
      </c>
      <c r="AP37" s="415">
        <v>0</v>
      </c>
      <c r="AQ37" s="415">
        <v>0</v>
      </c>
      <c r="AR37" s="874">
        <v>6</v>
      </c>
      <c r="AS37" s="295">
        <v>2461.2864115960001</v>
      </c>
      <c r="AT37" s="415">
        <v>0</v>
      </c>
      <c r="AU37" s="415">
        <v>0</v>
      </c>
      <c r="AV37" s="874">
        <v>2</v>
      </c>
      <c r="AW37" s="295">
        <v>48.620803850000001</v>
      </c>
      <c r="AX37" s="969">
        <v>2</v>
      </c>
      <c r="AY37" s="872">
        <v>1456.2336414000001</v>
      </c>
      <c r="AZ37" s="874">
        <v>4</v>
      </c>
      <c r="BA37" s="295">
        <v>2116.6184590050002</v>
      </c>
    </row>
    <row r="38" spans="1:53" s="39" customFormat="1">
      <c r="A38" s="953" t="s">
        <v>1171</v>
      </c>
      <c r="B38" s="414">
        <f t="shared" si="151"/>
        <v>0</v>
      </c>
      <c r="C38" s="414">
        <f t="shared" si="152"/>
        <v>0</v>
      </c>
      <c r="D38" s="414">
        <f t="shared" si="153"/>
        <v>0</v>
      </c>
      <c r="E38" s="414">
        <f t="shared" si="154"/>
        <v>0</v>
      </c>
      <c r="F38" s="415">
        <v>0</v>
      </c>
      <c r="G38" s="415">
        <v>0</v>
      </c>
      <c r="H38" s="415">
        <v>0</v>
      </c>
      <c r="I38" s="415">
        <v>0</v>
      </c>
      <c r="J38" s="415">
        <v>0</v>
      </c>
      <c r="K38" s="415">
        <v>0</v>
      </c>
      <c r="L38" s="415">
        <v>0</v>
      </c>
      <c r="M38" s="415">
        <v>0</v>
      </c>
      <c r="N38" s="415">
        <v>0</v>
      </c>
      <c r="O38" s="415">
        <v>0</v>
      </c>
      <c r="P38" s="415">
        <v>0</v>
      </c>
      <c r="Q38" s="415">
        <v>0</v>
      </c>
      <c r="R38" s="415">
        <v>0</v>
      </c>
      <c r="S38" s="415">
        <v>0</v>
      </c>
      <c r="T38" s="415">
        <v>0</v>
      </c>
      <c r="U38" s="415">
        <v>0</v>
      </c>
      <c r="V38" s="415">
        <v>0</v>
      </c>
      <c r="W38" s="415">
        <v>0</v>
      </c>
      <c r="X38" s="415">
        <v>0</v>
      </c>
      <c r="Y38" s="415">
        <v>0</v>
      </c>
      <c r="Z38" s="415">
        <v>0</v>
      </c>
      <c r="AA38" s="415">
        <v>0</v>
      </c>
      <c r="AB38" s="415">
        <v>0</v>
      </c>
      <c r="AC38" s="415">
        <v>0</v>
      </c>
      <c r="AD38" s="415">
        <v>0</v>
      </c>
      <c r="AE38" s="415">
        <v>0</v>
      </c>
      <c r="AF38" s="415">
        <v>0</v>
      </c>
      <c r="AG38" s="415">
        <v>0</v>
      </c>
      <c r="AH38" s="415">
        <v>0</v>
      </c>
      <c r="AI38" s="415">
        <v>0</v>
      </c>
      <c r="AJ38" s="415">
        <v>0</v>
      </c>
      <c r="AK38" s="415">
        <v>0</v>
      </c>
      <c r="AL38" s="415">
        <v>0</v>
      </c>
      <c r="AM38" s="415">
        <v>0</v>
      </c>
      <c r="AN38" s="415">
        <v>0</v>
      </c>
      <c r="AO38" s="415">
        <v>0</v>
      </c>
      <c r="AP38" s="415">
        <v>0</v>
      </c>
      <c r="AQ38" s="415">
        <v>0</v>
      </c>
      <c r="AR38" s="415">
        <v>0</v>
      </c>
      <c r="AS38" s="415">
        <v>0</v>
      </c>
      <c r="AT38" s="415">
        <v>0</v>
      </c>
      <c r="AU38" s="415">
        <v>0</v>
      </c>
      <c r="AV38" s="415">
        <v>0</v>
      </c>
      <c r="AW38" s="415">
        <v>0</v>
      </c>
      <c r="AX38" s="415">
        <v>0</v>
      </c>
      <c r="AY38" s="415">
        <v>0</v>
      </c>
      <c r="AZ38" s="415">
        <v>0</v>
      </c>
      <c r="BA38" s="415">
        <v>0</v>
      </c>
    </row>
    <row r="39" spans="1:53" s="39" customFormat="1">
      <c r="A39" s="971" t="s">
        <v>1271</v>
      </c>
      <c r="B39" s="972">
        <f>B24+B27+B30+B33+B36</f>
        <v>109</v>
      </c>
      <c r="C39" s="972">
        <f t="shared" ref="C39:I39" si="155">C24+C27+C30+C33+C36</f>
        <v>63864.242118614988</v>
      </c>
      <c r="D39" s="972">
        <f t="shared" si="155"/>
        <v>1032</v>
      </c>
      <c r="E39" s="972">
        <f t="shared" si="155"/>
        <v>157889.47865903599</v>
      </c>
      <c r="F39" s="972">
        <f t="shared" si="155"/>
        <v>10</v>
      </c>
      <c r="G39" s="972">
        <f t="shared" si="155"/>
        <v>4100.1405000000004</v>
      </c>
      <c r="H39" s="972">
        <f t="shared" si="155"/>
        <v>50</v>
      </c>
      <c r="I39" s="972">
        <f t="shared" si="155"/>
        <v>3716.4476966000002</v>
      </c>
      <c r="J39" s="972">
        <f t="shared" ref="J39:BA39" si="156">J24+J27+J30+J33+J36</f>
        <v>9</v>
      </c>
      <c r="K39" s="972">
        <f t="shared" si="156"/>
        <v>3124.4564699999996</v>
      </c>
      <c r="L39" s="972">
        <f t="shared" si="156"/>
        <v>62</v>
      </c>
      <c r="M39" s="972">
        <f t="shared" si="156"/>
        <v>9634.037341629999</v>
      </c>
      <c r="N39" s="972">
        <f t="shared" si="156"/>
        <v>9</v>
      </c>
      <c r="O39" s="972">
        <f t="shared" si="156"/>
        <v>2747.84</v>
      </c>
      <c r="P39" s="972">
        <f t="shared" si="156"/>
        <v>65</v>
      </c>
      <c r="Q39" s="972">
        <f t="shared" si="156"/>
        <v>7341.7633283499999</v>
      </c>
      <c r="R39" s="972">
        <f t="shared" si="156"/>
        <v>6</v>
      </c>
      <c r="S39" s="972">
        <f t="shared" si="156"/>
        <v>5325.46</v>
      </c>
      <c r="T39" s="972">
        <f t="shared" si="156"/>
        <v>91</v>
      </c>
      <c r="U39" s="972">
        <f t="shared" si="156"/>
        <v>10250.278027</v>
      </c>
      <c r="V39" s="972">
        <f t="shared" si="156"/>
        <v>13</v>
      </c>
      <c r="W39" s="972">
        <f t="shared" si="156"/>
        <v>6321.4864439049998</v>
      </c>
      <c r="X39" s="972">
        <f t="shared" si="156"/>
        <v>86</v>
      </c>
      <c r="Y39" s="972">
        <f t="shared" si="156"/>
        <v>11448.037442183002</v>
      </c>
      <c r="Z39" s="972">
        <f t="shared" si="156"/>
        <v>7</v>
      </c>
      <c r="AA39" s="972">
        <f t="shared" si="156"/>
        <v>87.47</v>
      </c>
      <c r="AB39" s="972">
        <f t="shared" si="156"/>
        <v>105</v>
      </c>
      <c r="AC39" s="972">
        <f t="shared" si="156"/>
        <v>16603.466202274998</v>
      </c>
      <c r="AD39" s="972">
        <f t="shared" si="156"/>
        <v>13</v>
      </c>
      <c r="AE39" s="972">
        <f t="shared" si="156"/>
        <v>8183.1599332999995</v>
      </c>
      <c r="AF39" s="972">
        <f t="shared" si="156"/>
        <v>101</v>
      </c>
      <c r="AG39" s="972">
        <f t="shared" si="156"/>
        <v>10697.783189693</v>
      </c>
      <c r="AH39" s="972">
        <f t="shared" si="156"/>
        <v>8</v>
      </c>
      <c r="AI39" s="972">
        <f t="shared" si="156"/>
        <v>11217.574107</v>
      </c>
      <c r="AJ39" s="972">
        <f t="shared" si="156"/>
        <v>89</v>
      </c>
      <c r="AK39" s="972">
        <f t="shared" si="156"/>
        <v>16964.5914242</v>
      </c>
      <c r="AL39" s="972">
        <f t="shared" si="156"/>
        <v>12</v>
      </c>
      <c r="AM39" s="972">
        <f t="shared" si="156"/>
        <v>11967.07</v>
      </c>
      <c r="AN39" s="972">
        <f t="shared" si="156"/>
        <v>91</v>
      </c>
      <c r="AO39" s="972">
        <f t="shared" si="156"/>
        <v>30771.941407400001</v>
      </c>
      <c r="AP39" s="972">
        <f t="shared" si="156"/>
        <v>9</v>
      </c>
      <c r="AQ39" s="972">
        <f t="shared" si="156"/>
        <v>1347.989965</v>
      </c>
      <c r="AR39" s="972">
        <f t="shared" si="156"/>
        <v>91</v>
      </c>
      <c r="AS39" s="972">
        <f t="shared" si="156"/>
        <v>10247.004615705999</v>
      </c>
      <c r="AT39" s="972">
        <f t="shared" si="156"/>
        <v>5</v>
      </c>
      <c r="AU39" s="972">
        <f t="shared" si="156"/>
        <v>7787.8010580100008</v>
      </c>
      <c r="AV39" s="972">
        <f t="shared" si="156"/>
        <v>95</v>
      </c>
      <c r="AW39" s="972">
        <f t="shared" si="156"/>
        <v>13129.584056993999</v>
      </c>
      <c r="AX39" s="972">
        <f t="shared" si="156"/>
        <v>8</v>
      </c>
      <c r="AY39" s="972">
        <f t="shared" si="156"/>
        <v>1653.7936414000001</v>
      </c>
      <c r="AZ39" s="972">
        <f t="shared" si="156"/>
        <v>106</v>
      </c>
      <c r="BA39" s="972">
        <f t="shared" si="156"/>
        <v>17084.543927005001</v>
      </c>
    </row>
    <row r="40" spans="1:53" s="39" customFormat="1">
      <c r="A40" s="973" t="s">
        <v>1293</v>
      </c>
      <c r="B40" s="974" t="s">
        <v>263</v>
      </c>
      <c r="C40" s="975">
        <f>C25+C36</f>
        <v>4601.0168033</v>
      </c>
      <c r="D40" s="974" t="s">
        <v>263</v>
      </c>
      <c r="E40" s="975">
        <f>E25+E36</f>
        <v>53364.144812793995</v>
      </c>
      <c r="F40" s="974" t="s">
        <v>263</v>
      </c>
      <c r="G40" s="975">
        <f>G25+G36</f>
        <v>6.08</v>
      </c>
      <c r="H40" s="974" t="s">
        <v>263</v>
      </c>
      <c r="I40" s="975">
        <f>I25+I36</f>
        <v>544.99986920000003</v>
      </c>
      <c r="J40" s="974" t="s">
        <v>263</v>
      </c>
      <c r="K40" s="975">
        <f>K25+K36</f>
        <v>196.49440000000001</v>
      </c>
      <c r="L40" s="974" t="s">
        <v>263</v>
      </c>
      <c r="M40" s="975">
        <f>M25+M36</f>
        <v>7215.2782136300002</v>
      </c>
      <c r="N40" s="974" t="s">
        <v>263</v>
      </c>
      <c r="O40" s="975">
        <f>O25+O36</f>
        <v>0</v>
      </c>
      <c r="P40" s="974" t="s">
        <v>263</v>
      </c>
      <c r="Q40" s="975">
        <f>Q25+Q36</f>
        <v>4487.0689803499999</v>
      </c>
      <c r="R40" s="974" t="s">
        <v>263</v>
      </c>
      <c r="S40" s="975">
        <f>S25+S36</f>
        <v>0</v>
      </c>
      <c r="T40" s="974" t="s">
        <v>263</v>
      </c>
      <c r="U40" s="975">
        <f>U25+U36</f>
        <v>5451.0735055999994</v>
      </c>
      <c r="V40" s="974" t="s">
        <v>263</v>
      </c>
      <c r="W40" s="975">
        <f>W25+W36</f>
        <v>424.9999914</v>
      </c>
      <c r="X40" s="974" t="s">
        <v>263</v>
      </c>
      <c r="Y40" s="975">
        <f>Y25+Y36</f>
        <v>4349.3242477379999</v>
      </c>
      <c r="Z40" s="974" t="s">
        <v>263</v>
      </c>
      <c r="AA40" s="975">
        <f>AA25+AA36</f>
        <v>0</v>
      </c>
      <c r="AB40" s="974" t="s">
        <v>263</v>
      </c>
      <c r="AC40" s="975">
        <f>AC25+AC36</f>
        <v>6047.5079692249992</v>
      </c>
      <c r="AD40" s="974" t="s">
        <v>263</v>
      </c>
      <c r="AE40" s="975">
        <f>AE25+AE36</f>
        <v>0</v>
      </c>
      <c r="AF40" s="974" t="s">
        <v>263</v>
      </c>
      <c r="AG40" s="975">
        <f>AG25+AG36</f>
        <v>1384.3079645000003</v>
      </c>
      <c r="AH40" s="974" t="s">
        <v>263</v>
      </c>
      <c r="AI40" s="975">
        <f>AI25+AI36</f>
        <v>564.56411600000001</v>
      </c>
      <c r="AJ40" s="974" t="s">
        <v>263</v>
      </c>
      <c r="AK40" s="975">
        <f>AK25+AK36</f>
        <v>10008.1394076</v>
      </c>
      <c r="AL40" s="974" t="s">
        <v>263</v>
      </c>
      <c r="AM40" s="975">
        <f>AM25+AM36</f>
        <v>599.99979429999996</v>
      </c>
      <c r="AN40" s="974" t="s">
        <v>263</v>
      </c>
      <c r="AO40" s="975">
        <f>AO25+AO36</f>
        <v>5922.8110018000007</v>
      </c>
      <c r="AP40" s="974" t="s">
        <v>263</v>
      </c>
      <c r="AQ40" s="975">
        <f>AQ25+AQ36</f>
        <v>1171.5774223999999</v>
      </c>
      <c r="AR40" s="974" t="s">
        <v>263</v>
      </c>
      <c r="AS40" s="975">
        <f>AS25+AS36</f>
        <v>2759.1188345959999</v>
      </c>
      <c r="AT40" s="974" t="s">
        <v>263</v>
      </c>
      <c r="AU40" s="975">
        <f>AU25+AU36</f>
        <v>181.06743779999999</v>
      </c>
      <c r="AV40" s="974" t="s">
        <v>263</v>
      </c>
      <c r="AW40" s="975">
        <f>AW25+AW36</f>
        <v>1514.17127845</v>
      </c>
      <c r="AX40" s="974" t="s">
        <v>263</v>
      </c>
      <c r="AY40" s="975">
        <f>AY25+AY36</f>
        <v>1456.2336414000001</v>
      </c>
      <c r="AZ40" s="974" t="s">
        <v>263</v>
      </c>
      <c r="BA40" s="975">
        <f>BA25+BA36</f>
        <v>3680.3435401050001</v>
      </c>
    </row>
    <row r="41" spans="1:53" s="39" customFormat="1">
      <c r="A41" s="973" t="s">
        <v>1294</v>
      </c>
      <c r="B41" s="974" t="s">
        <v>263</v>
      </c>
      <c r="C41" s="976">
        <f>C33+C30+C27+C26</f>
        <v>59264.056554014991</v>
      </c>
      <c r="D41" s="974" t="s">
        <v>263</v>
      </c>
      <c r="E41" s="976">
        <f>E33+E30+E27+E26</f>
        <v>104532.696471142</v>
      </c>
      <c r="F41" s="974" t="s">
        <v>263</v>
      </c>
      <c r="G41" s="976">
        <f>G33+G30+G27+G26</f>
        <v>4094.060500000001</v>
      </c>
      <c r="H41" s="974" t="s">
        <v>263</v>
      </c>
      <c r="I41" s="976">
        <f>I33+I30+I27+I26</f>
        <v>3171.4478274000003</v>
      </c>
      <c r="J41" s="974" t="s">
        <v>263</v>
      </c>
      <c r="K41" s="976">
        <f>K33+K30+K27+K26</f>
        <v>2927.9620699999996</v>
      </c>
      <c r="L41" s="974" t="s">
        <v>263</v>
      </c>
      <c r="M41" s="976">
        <f>M33+M30+M27+M26</f>
        <v>2418.75702</v>
      </c>
      <c r="N41" s="974" t="s">
        <v>263</v>
      </c>
      <c r="O41" s="976">
        <f>O33+O30+O27+O26</f>
        <v>2747.84</v>
      </c>
      <c r="P41" s="974" t="s">
        <v>263</v>
      </c>
      <c r="Q41" s="976">
        <f>Q33+Q30+Q27+Q26</f>
        <v>2854.7035384999999</v>
      </c>
      <c r="R41" s="974" t="s">
        <v>263</v>
      </c>
      <c r="S41" s="976">
        <f>S33+S30+S27+S26</f>
        <v>5325.46</v>
      </c>
      <c r="T41" s="974" t="s">
        <v>263</v>
      </c>
      <c r="U41" s="976">
        <f>U33+U30+U27+U26</f>
        <v>4799.9564561999996</v>
      </c>
      <c r="V41" s="974" t="s">
        <v>263</v>
      </c>
      <c r="W41" s="976">
        <f>W33+W30+W27+W26</f>
        <v>5896.4871770049995</v>
      </c>
      <c r="X41" s="974" t="s">
        <v>263</v>
      </c>
      <c r="Y41" s="976">
        <f>Y33+Y30+Y27+Y26</f>
        <v>7098.7883626450002</v>
      </c>
      <c r="Z41" s="974" t="s">
        <v>263</v>
      </c>
      <c r="AA41" s="976">
        <f>AA33+AA30+AA27+AA26</f>
        <v>87.47</v>
      </c>
      <c r="AB41" s="974" t="s">
        <v>263</v>
      </c>
      <c r="AC41" s="976">
        <f>AC33+AC30+AC27+AC26</f>
        <v>10557.33718875</v>
      </c>
      <c r="AD41" s="974" t="s">
        <v>263</v>
      </c>
      <c r="AE41" s="976">
        <f>AE33+AE30+AE27+AE26</f>
        <v>8183.1599332999995</v>
      </c>
      <c r="AF41" s="974" t="s">
        <v>263</v>
      </c>
      <c r="AG41" s="976">
        <f>AG33+AG30+AG27+AG26</f>
        <v>9314.5687221929984</v>
      </c>
      <c r="AH41" s="974" t="s">
        <v>263</v>
      </c>
      <c r="AI41" s="976">
        <f>AI33+AI30+AI27+AI26</f>
        <v>10653.342431999999</v>
      </c>
      <c r="AJ41" s="974" t="s">
        <v>263</v>
      </c>
      <c r="AK41" s="976">
        <f>AK33+AK30+AK27+AK26</f>
        <v>6957.657779000001</v>
      </c>
      <c r="AL41" s="974" t="s">
        <v>263</v>
      </c>
      <c r="AM41" s="976">
        <f>AM33+AM30+AM27+AM26</f>
        <v>11367.575339499999</v>
      </c>
      <c r="AN41" s="974" t="s">
        <v>263</v>
      </c>
      <c r="AO41" s="976">
        <f>AO33+AO30+AO27+AO26</f>
        <v>24849.6889692</v>
      </c>
      <c r="AP41" s="974" t="s">
        <v>263</v>
      </c>
      <c r="AQ41" s="976">
        <f>AQ33+AQ30+AQ27+AQ26</f>
        <v>176.40496500000003</v>
      </c>
      <c r="AR41" s="974" t="s">
        <v>263</v>
      </c>
      <c r="AS41" s="976">
        <f>AS33+AS30+AS27+AS26</f>
        <v>7487.8987773099998</v>
      </c>
      <c r="AT41" s="974" t="s">
        <v>263</v>
      </c>
      <c r="AU41" s="976">
        <f>AU33+AU30+AU27+AU26</f>
        <v>7606.7310172100006</v>
      </c>
      <c r="AV41" s="974" t="s">
        <v>263</v>
      </c>
      <c r="AW41" s="976">
        <f>AW33+AW30+AW27+AW26</f>
        <v>11617.233408244001</v>
      </c>
      <c r="AX41" s="974" t="s">
        <v>263</v>
      </c>
      <c r="AY41" s="976">
        <f>AY33+AY30+AY27+AY26</f>
        <v>197.56311999999997</v>
      </c>
      <c r="AZ41" s="974" t="s">
        <v>263</v>
      </c>
      <c r="BA41" s="976">
        <f>BA33+BA30+BA27+BA26</f>
        <v>13404.658421700002</v>
      </c>
    </row>
    <row r="42" spans="1:53" s="39" customFormat="1">
      <c r="A42" s="949" t="s">
        <v>1172</v>
      </c>
      <c r="B42" s="950"/>
      <c r="C42" s="950"/>
      <c r="D42" s="950"/>
      <c r="E42" s="950"/>
      <c r="F42" s="950"/>
      <c r="G42" s="950"/>
      <c r="H42" s="950"/>
      <c r="I42" s="951"/>
      <c r="J42" s="950"/>
      <c r="K42" s="950"/>
      <c r="L42" s="950"/>
      <c r="M42" s="951"/>
      <c r="N42" s="950"/>
      <c r="O42" s="950"/>
      <c r="P42" s="950"/>
      <c r="Q42" s="951"/>
      <c r="R42" s="950"/>
      <c r="S42" s="950"/>
      <c r="T42" s="950"/>
      <c r="U42" s="951"/>
      <c r="V42" s="950"/>
      <c r="W42" s="950"/>
      <c r="X42" s="950"/>
      <c r="Y42" s="951"/>
      <c r="Z42" s="950"/>
      <c r="AA42" s="950"/>
      <c r="AB42" s="950"/>
      <c r="AC42" s="951"/>
      <c r="AD42" s="950"/>
      <c r="AE42" s="950"/>
      <c r="AF42" s="950"/>
      <c r="AG42" s="951"/>
      <c r="AH42" s="950"/>
      <c r="AI42" s="950"/>
      <c r="AJ42" s="950"/>
      <c r="AK42" s="951"/>
      <c r="AL42" s="950"/>
      <c r="AM42" s="950"/>
      <c r="AN42" s="950"/>
      <c r="AO42" s="951"/>
      <c r="AP42" s="950"/>
      <c r="AQ42" s="950"/>
      <c r="AR42" s="950"/>
      <c r="AS42" s="951"/>
      <c r="AT42" s="950"/>
      <c r="AU42" s="950"/>
      <c r="AV42" s="950"/>
      <c r="AW42" s="951"/>
      <c r="AX42" s="950"/>
      <c r="AY42" s="950"/>
      <c r="AZ42" s="950"/>
      <c r="BA42" s="951"/>
    </row>
    <row r="43" spans="1:53" s="39" customFormat="1" ht="30">
      <c r="A43" s="289" t="s">
        <v>1272</v>
      </c>
      <c r="B43" s="1203">
        <f>F43+J43+N43+R43+V43+Z43+AD43+AH43+AL43+AP43+AT43+AX43</f>
        <v>1120</v>
      </c>
      <c r="C43" s="1203">
        <f t="shared" ref="C43:E43" si="157">G43+K43+O43+S43+W43+AA43+AE43+AI43+AM43+AQ43+AU43+AY43</f>
        <v>664316.12712287006</v>
      </c>
      <c r="D43" s="1203">
        <f t="shared" si="157"/>
        <v>227</v>
      </c>
      <c r="E43" s="1203">
        <f t="shared" si="157"/>
        <v>173440.80634450002</v>
      </c>
      <c r="F43" s="455">
        <v>82</v>
      </c>
      <c r="G43" s="455">
        <v>44538.221061199998</v>
      </c>
      <c r="H43" s="455">
        <v>14</v>
      </c>
      <c r="I43" s="455">
        <v>8887.7000000000007</v>
      </c>
      <c r="J43" s="455">
        <v>102</v>
      </c>
      <c r="K43" s="455">
        <v>80705.079966550009</v>
      </c>
      <c r="L43" s="455">
        <v>22</v>
      </c>
      <c r="M43" s="455">
        <v>3200.4</v>
      </c>
      <c r="N43" s="455">
        <v>103</v>
      </c>
      <c r="O43" s="455">
        <v>82474.103978539977</v>
      </c>
      <c r="P43" s="455">
        <v>24</v>
      </c>
      <c r="Q43" s="455">
        <v>13673.5</v>
      </c>
      <c r="R43" s="455">
        <v>74</v>
      </c>
      <c r="S43" s="455">
        <v>32204.674105849997</v>
      </c>
      <c r="T43" s="455">
        <v>6</v>
      </c>
      <c r="U43" s="455">
        <v>18399</v>
      </c>
      <c r="V43" s="455">
        <v>69</v>
      </c>
      <c r="W43" s="455">
        <v>31211.878051179996</v>
      </c>
      <c r="X43" s="455">
        <v>24</v>
      </c>
      <c r="Y43" s="455">
        <v>16169</v>
      </c>
      <c r="Z43" s="455">
        <v>86</v>
      </c>
      <c r="AA43" s="455">
        <v>42468.475587249995</v>
      </c>
      <c r="AB43" s="455">
        <v>15</v>
      </c>
      <c r="AC43" s="455">
        <v>7608</v>
      </c>
      <c r="AD43" s="455">
        <v>70</v>
      </c>
      <c r="AE43" s="455">
        <v>25927.786404500006</v>
      </c>
      <c r="AF43" s="455">
        <v>17</v>
      </c>
      <c r="AG43" s="455">
        <v>7331.37</v>
      </c>
      <c r="AH43" s="455">
        <v>73</v>
      </c>
      <c r="AI43" s="455">
        <v>47350.935271500006</v>
      </c>
      <c r="AJ43" s="455">
        <v>14</v>
      </c>
      <c r="AK43" s="455">
        <v>24005.760000000002</v>
      </c>
      <c r="AL43" s="455">
        <v>88</v>
      </c>
      <c r="AM43" s="455">
        <v>73516.607401899993</v>
      </c>
      <c r="AN43" s="455">
        <v>17</v>
      </c>
      <c r="AO43" s="455">
        <v>34559.576999999997</v>
      </c>
      <c r="AP43" s="455">
        <v>104</v>
      </c>
      <c r="AQ43" s="455">
        <v>55706.765704499994</v>
      </c>
      <c r="AR43" s="455">
        <v>16</v>
      </c>
      <c r="AS43" s="455">
        <v>5474</v>
      </c>
      <c r="AT43" s="455">
        <v>112</v>
      </c>
      <c r="AU43" s="455">
        <v>72385.043231399992</v>
      </c>
      <c r="AV43" s="455">
        <v>21</v>
      </c>
      <c r="AW43" s="455">
        <v>8891.9793723000003</v>
      </c>
      <c r="AX43" s="455">
        <v>157</v>
      </c>
      <c r="AY43" s="455">
        <v>75826.556358499991</v>
      </c>
      <c r="AZ43" s="455">
        <v>37</v>
      </c>
      <c r="BA43" s="455">
        <v>25240.5199722</v>
      </c>
    </row>
    <row r="44" spans="1:53" s="39" customFormat="1">
      <c r="A44" s="953" t="s">
        <v>1173</v>
      </c>
      <c r="B44" s="414">
        <f t="shared" ref="B44:B45" si="158">F44+J44+N44+R44+V44+Z44+AD44+AH44+AL44+AP44+AT44+AX44</f>
        <v>974</v>
      </c>
      <c r="C44" s="414">
        <f t="shared" ref="C44:C45" si="159">G44+K44+O44+S44+W44+AA44+AE44+AI44+AM44+AQ44+AU44+AY44</f>
        <v>655565.76645666989</v>
      </c>
      <c r="D44" s="414">
        <f t="shared" ref="D44:D45" si="160">H44+L44+P44+T44+X44+AB44+AF44+AJ44+AN44+AR44+AV44+AZ44</f>
        <v>200</v>
      </c>
      <c r="E44" s="414">
        <f t="shared" ref="E44:E45" si="161">I44+M44+Q44+U44+Y44+AC44+AG44+AK44+AO44+AS44+AW44+BA44</f>
        <v>170538.04699999999</v>
      </c>
      <c r="F44" s="455">
        <v>63</v>
      </c>
      <c r="G44" s="455">
        <v>43625.391788799992</v>
      </c>
      <c r="H44" s="455">
        <v>11</v>
      </c>
      <c r="I44" s="455">
        <v>7037.2</v>
      </c>
      <c r="J44" s="455">
        <v>91</v>
      </c>
      <c r="K44" s="455">
        <v>80247.113316549992</v>
      </c>
      <c r="L44" s="455">
        <v>19</v>
      </c>
      <c r="M44" s="455">
        <v>3106.4</v>
      </c>
      <c r="N44" s="455">
        <v>87</v>
      </c>
      <c r="O44" s="455">
        <v>81606.556485839974</v>
      </c>
      <c r="P44" s="455">
        <v>23</v>
      </c>
      <c r="Q44" s="455">
        <v>13671</v>
      </c>
      <c r="R44" s="455">
        <v>67</v>
      </c>
      <c r="S44" s="455">
        <v>32013.563787649997</v>
      </c>
      <c r="T44" s="455">
        <v>5</v>
      </c>
      <c r="U44" s="455">
        <v>18350</v>
      </c>
      <c r="V44" s="455">
        <v>57</v>
      </c>
      <c r="W44" s="455">
        <v>30039.923164880001</v>
      </c>
      <c r="X44" s="455">
        <v>22</v>
      </c>
      <c r="Y44" s="455">
        <v>16071</v>
      </c>
      <c r="Z44" s="455">
        <v>72</v>
      </c>
      <c r="AA44" s="455">
        <v>42093.031615349995</v>
      </c>
      <c r="AB44" s="455">
        <v>15</v>
      </c>
      <c r="AC44" s="455">
        <v>7608</v>
      </c>
      <c r="AD44" s="455">
        <v>58</v>
      </c>
      <c r="AE44" s="455">
        <v>24498.310744500002</v>
      </c>
      <c r="AF44" s="455">
        <v>15</v>
      </c>
      <c r="AG44" s="455">
        <v>7165</v>
      </c>
      <c r="AH44" s="455">
        <v>67</v>
      </c>
      <c r="AI44" s="455">
        <v>47068.852611000002</v>
      </c>
      <c r="AJ44" s="455">
        <v>12</v>
      </c>
      <c r="AK44" s="455">
        <v>23850</v>
      </c>
      <c r="AL44" s="455">
        <v>79</v>
      </c>
      <c r="AM44" s="455">
        <v>72067.13689199998</v>
      </c>
      <c r="AN44" s="455">
        <v>14</v>
      </c>
      <c r="AO44" s="455">
        <v>34468.457000000002</v>
      </c>
      <c r="AP44" s="455">
        <v>90</v>
      </c>
      <c r="AQ44" s="455">
        <v>55189.979409499996</v>
      </c>
      <c r="AR44" s="455">
        <v>15</v>
      </c>
      <c r="AS44" s="455">
        <v>5434</v>
      </c>
      <c r="AT44" s="455">
        <v>101</v>
      </c>
      <c r="AU44" s="455">
        <v>71692.724558000002</v>
      </c>
      <c r="AV44" s="455">
        <v>17</v>
      </c>
      <c r="AW44" s="455">
        <v>8810</v>
      </c>
      <c r="AX44" s="455">
        <v>142</v>
      </c>
      <c r="AY44" s="455">
        <v>75423.182082600004</v>
      </c>
      <c r="AZ44" s="455">
        <v>32</v>
      </c>
      <c r="BA44" s="455">
        <v>24966.99</v>
      </c>
    </row>
    <row r="45" spans="1:53" s="39" customFormat="1">
      <c r="A45" s="952" t="s">
        <v>1273</v>
      </c>
      <c r="B45" s="414">
        <f t="shared" si="158"/>
        <v>45</v>
      </c>
      <c r="C45" s="414">
        <f t="shared" si="159"/>
        <v>19166.309999999998</v>
      </c>
      <c r="D45" s="414">
        <f t="shared" si="160"/>
        <v>0</v>
      </c>
      <c r="E45" s="414">
        <f t="shared" si="161"/>
        <v>0</v>
      </c>
      <c r="F45" s="455">
        <v>7</v>
      </c>
      <c r="G45" s="455">
        <v>2035.6499999999996</v>
      </c>
      <c r="H45" s="455">
        <v>0</v>
      </c>
      <c r="I45" s="455">
        <v>0</v>
      </c>
      <c r="J45" s="455">
        <v>0</v>
      </c>
      <c r="K45" s="455">
        <v>0</v>
      </c>
      <c r="L45" s="455">
        <v>0</v>
      </c>
      <c r="M45" s="455">
        <v>0</v>
      </c>
      <c r="N45" s="455">
        <v>2</v>
      </c>
      <c r="O45" s="455">
        <v>539.39</v>
      </c>
      <c r="P45" s="455">
        <v>0</v>
      </c>
      <c r="Q45" s="455">
        <v>0</v>
      </c>
      <c r="R45" s="455">
        <v>4</v>
      </c>
      <c r="S45" s="455">
        <v>3665.45</v>
      </c>
      <c r="T45" s="455">
        <v>0</v>
      </c>
      <c r="U45" s="455">
        <v>0</v>
      </c>
      <c r="V45" s="455">
        <v>2</v>
      </c>
      <c r="W45" s="455">
        <v>1947.9</v>
      </c>
      <c r="X45" s="455">
        <v>0</v>
      </c>
      <c r="Y45" s="455">
        <v>0</v>
      </c>
      <c r="Z45" s="455">
        <v>6</v>
      </c>
      <c r="AA45" s="455">
        <v>2317.92</v>
      </c>
      <c r="AB45" s="455">
        <v>0</v>
      </c>
      <c r="AC45" s="455">
        <v>0</v>
      </c>
      <c r="AD45" s="455">
        <v>5</v>
      </c>
      <c r="AE45" s="455">
        <v>2972</v>
      </c>
      <c r="AF45" s="455">
        <v>0</v>
      </c>
      <c r="AG45" s="455">
        <v>0</v>
      </c>
      <c r="AH45" s="455">
        <v>1</v>
      </c>
      <c r="AI45" s="455">
        <v>264</v>
      </c>
      <c r="AJ45" s="455">
        <v>0</v>
      </c>
      <c r="AK45" s="455">
        <v>0</v>
      </c>
      <c r="AL45" s="723">
        <v>6</v>
      </c>
      <c r="AM45" s="1210">
        <v>2014</v>
      </c>
      <c r="AN45" s="455">
        <v>0</v>
      </c>
      <c r="AO45" s="455">
        <v>0</v>
      </c>
      <c r="AP45" s="455">
        <v>5</v>
      </c>
      <c r="AQ45" s="455">
        <v>2190</v>
      </c>
      <c r="AR45" s="455">
        <v>0</v>
      </c>
      <c r="AS45" s="455">
        <v>0</v>
      </c>
      <c r="AT45" s="455">
        <v>4</v>
      </c>
      <c r="AU45" s="455">
        <v>517</v>
      </c>
      <c r="AV45" s="455">
        <v>0</v>
      </c>
      <c r="AW45" s="455">
        <v>0</v>
      </c>
      <c r="AX45" s="1211">
        <v>3</v>
      </c>
      <c r="AY45" s="970">
        <v>703</v>
      </c>
      <c r="AZ45" s="455">
        <v>0</v>
      </c>
      <c r="BA45" s="455">
        <v>0</v>
      </c>
    </row>
    <row r="46" spans="1:53" s="39" customFormat="1">
      <c r="A46" s="971" t="s">
        <v>1292</v>
      </c>
      <c r="B46" s="976">
        <f>B43+B45</f>
        <v>1165</v>
      </c>
      <c r="C46" s="976">
        <f>C43+C45</f>
        <v>683482.43712287</v>
      </c>
      <c r="D46" s="976">
        <f>D43+D45</f>
        <v>227</v>
      </c>
      <c r="E46" s="976">
        <f>E43+E45</f>
        <v>173440.80634450002</v>
      </c>
      <c r="F46" s="976">
        <f t="shared" ref="F46:I46" si="162">F43+F45</f>
        <v>89</v>
      </c>
      <c r="G46" s="976">
        <f t="shared" si="162"/>
        <v>46573.8710612</v>
      </c>
      <c r="H46" s="976">
        <f t="shared" si="162"/>
        <v>14</v>
      </c>
      <c r="I46" s="976">
        <f t="shared" si="162"/>
        <v>8887.7000000000007</v>
      </c>
      <c r="J46" s="976">
        <f t="shared" ref="J46:AX46" si="163">J43+J45</f>
        <v>102</v>
      </c>
      <c r="K46" s="976">
        <f t="shared" si="163"/>
        <v>80705.079966550009</v>
      </c>
      <c r="L46" s="976">
        <f t="shared" si="163"/>
        <v>22</v>
      </c>
      <c r="M46" s="976">
        <f t="shared" si="163"/>
        <v>3200.4</v>
      </c>
      <c r="N46" s="976">
        <f t="shared" si="163"/>
        <v>105</v>
      </c>
      <c r="O46" s="976">
        <f t="shared" si="163"/>
        <v>83013.493978539977</v>
      </c>
      <c r="P46" s="976">
        <f t="shared" si="163"/>
        <v>24</v>
      </c>
      <c r="Q46" s="976">
        <f t="shared" si="163"/>
        <v>13673.5</v>
      </c>
      <c r="R46" s="976">
        <f t="shared" si="163"/>
        <v>78</v>
      </c>
      <c r="S46" s="976">
        <f t="shared" si="163"/>
        <v>35870.124105849995</v>
      </c>
      <c r="T46" s="976">
        <f t="shared" si="163"/>
        <v>6</v>
      </c>
      <c r="U46" s="976">
        <f t="shared" si="163"/>
        <v>18399</v>
      </c>
      <c r="V46" s="976">
        <f t="shared" si="163"/>
        <v>71</v>
      </c>
      <c r="W46" s="976">
        <f t="shared" si="163"/>
        <v>33159.778051179994</v>
      </c>
      <c r="X46" s="976">
        <f t="shared" si="163"/>
        <v>24</v>
      </c>
      <c r="Y46" s="976">
        <f t="shared" si="163"/>
        <v>16169</v>
      </c>
      <c r="Z46" s="976">
        <f t="shared" si="163"/>
        <v>92</v>
      </c>
      <c r="AA46" s="976">
        <f t="shared" si="163"/>
        <v>44786.395587249994</v>
      </c>
      <c r="AB46" s="976">
        <f t="shared" si="163"/>
        <v>15</v>
      </c>
      <c r="AC46" s="976">
        <f t="shared" si="163"/>
        <v>7608</v>
      </c>
      <c r="AD46" s="976">
        <f t="shared" si="163"/>
        <v>75</v>
      </c>
      <c r="AE46" s="976">
        <f t="shared" si="163"/>
        <v>28899.786404500006</v>
      </c>
      <c r="AF46" s="976">
        <f t="shared" si="163"/>
        <v>17</v>
      </c>
      <c r="AG46" s="976">
        <f t="shared" si="163"/>
        <v>7331.37</v>
      </c>
      <c r="AH46" s="976">
        <f t="shared" si="163"/>
        <v>74</v>
      </c>
      <c r="AI46" s="976">
        <f t="shared" si="163"/>
        <v>47614.935271500006</v>
      </c>
      <c r="AJ46" s="976">
        <f t="shared" si="163"/>
        <v>14</v>
      </c>
      <c r="AK46" s="976">
        <f t="shared" si="163"/>
        <v>24005.760000000002</v>
      </c>
      <c r="AL46" s="976">
        <f t="shared" si="163"/>
        <v>94</v>
      </c>
      <c r="AM46" s="976">
        <f t="shared" si="163"/>
        <v>75530.607401899993</v>
      </c>
      <c r="AN46" s="976">
        <f t="shared" si="163"/>
        <v>17</v>
      </c>
      <c r="AO46" s="976">
        <f t="shared" si="163"/>
        <v>34559.576999999997</v>
      </c>
      <c r="AP46" s="976">
        <f t="shared" si="163"/>
        <v>109</v>
      </c>
      <c r="AQ46" s="976">
        <f t="shared" si="163"/>
        <v>57896.765704499994</v>
      </c>
      <c r="AR46" s="976">
        <f t="shared" si="163"/>
        <v>16</v>
      </c>
      <c r="AS46" s="976">
        <f t="shared" si="163"/>
        <v>5474</v>
      </c>
      <c r="AT46" s="976">
        <f t="shared" si="163"/>
        <v>116</v>
      </c>
      <c r="AU46" s="976">
        <f t="shared" si="163"/>
        <v>72902.043231399992</v>
      </c>
      <c r="AV46" s="976">
        <f t="shared" si="163"/>
        <v>21</v>
      </c>
      <c r="AW46" s="976">
        <f t="shared" si="163"/>
        <v>8891.9793723000003</v>
      </c>
      <c r="AX46" s="976">
        <f t="shared" si="163"/>
        <v>160</v>
      </c>
      <c r="AY46" s="976">
        <f t="shared" ref="AY46:BA46" si="164">AY43+AY45</f>
        <v>76529.556358499991</v>
      </c>
      <c r="AZ46" s="976">
        <f t="shared" si="164"/>
        <v>37</v>
      </c>
      <c r="BA46" s="976">
        <f t="shared" si="164"/>
        <v>25240.5199722</v>
      </c>
    </row>
    <row r="47" spans="1:53" s="39" customFormat="1">
      <c r="A47" s="949" t="s">
        <v>1174</v>
      </c>
      <c r="B47" s="950"/>
      <c r="C47" s="950"/>
      <c r="D47" s="950"/>
      <c r="E47" s="950"/>
      <c r="F47" s="950"/>
      <c r="G47" s="950"/>
      <c r="H47" s="950"/>
      <c r="I47" s="951"/>
      <c r="J47" s="950"/>
      <c r="K47" s="950"/>
      <c r="L47" s="950"/>
      <c r="M47" s="951"/>
      <c r="N47" s="950"/>
      <c r="O47" s="950"/>
      <c r="P47" s="950"/>
      <c r="Q47" s="951"/>
      <c r="R47" s="950"/>
      <c r="S47" s="950"/>
      <c r="T47" s="950"/>
      <c r="U47" s="951"/>
      <c r="V47" s="950"/>
      <c r="W47" s="950"/>
      <c r="X47" s="950"/>
      <c r="Y47" s="951"/>
      <c r="Z47" s="950"/>
      <c r="AA47" s="950"/>
      <c r="AB47" s="950"/>
      <c r="AC47" s="951"/>
      <c r="AD47" s="950"/>
      <c r="AE47" s="950"/>
      <c r="AF47" s="950"/>
      <c r="AG47" s="951"/>
      <c r="AH47" s="950"/>
      <c r="AI47" s="950"/>
      <c r="AJ47" s="950"/>
      <c r="AK47" s="951"/>
      <c r="AL47" s="950"/>
      <c r="AM47" s="950"/>
      <c r="AN47" s="950"/>
      <c r="AO47" s="951"/>
      <c r="AP47" s="950"/>
      <c r="AQ47" s="950"/>
      <c r="AR47" s="950"/>
      <c r="AS47" s="951"/>
      <c r="AT47" s="950"/>
      <c r="AU47" s="950"/>
      <c r="AV47" s="950"/>
      <c r="AW47" s="951"/>
      <c r="AX47" s="950"/>
      <c r="AY47" s="950"/>
      <c r="AZ47" s="950"/>
      <c r="BA47" s="951"/>
    </row>
    <row r="48" spans="1:53" s="39" customFormat="1">
      <c r="A48" s="955" t="s">
        <v>1274</v>
      </c>
      <c r="B48" s="414">
        <f>F48+J48+N48+R48+V48+Z48+AD48+AH48+AL48+AP48+AT48+AX48</f>
        <v>0</v>
      </c>
      <c r="C48" s="414">
        <f t="shared" ref="C48:E48" si="165">G48+K48+O48+S48+W48+AA48+AE48+AI48+AM48+AQ48+AU48+AY48</f>
        <v>0</v>
      </c>
      <c r="D48" s="414">
        <f t="shared" si="165"/>
        <v>3</v>
      </c>
      <c r="E48" s="414">
        <f t="shared" si="165"/>
        <v>5905</v>
      </c>
      <c r="F48" s="455">
        <v>0</v>
      </c>
      <c r="G48" s="455">
        <v>0</v>
      </c>
      <c r="H48" s="455">
        <v>0</v>
      </c>
      <c r="I48" s="455">
        <v>0</v>
      </c>
      <c r="J48" s="455">
        <v>0</v>
      </c>
      <c r="K48" s="455">
        <v>0</v>
      </c>
      <c r="L48" s="455">
        <v>1</v>
      </c>
      <c r="M48" s="455">
        <v>3200</v>
      </c>
      <c r="N48" s="455">
        <v>0</v>
      </c>
      <c r="O48" s="455">
        <v>0</v>
      </c>
      <c r="P48" s="455">
        <v>0</v>
      </c>
      <c r="Q48" s="455">
        <v>0</v>
      </c>
      <c r="R48" s="455">
        <v>0</v>
      </c>
      <c r="S48" s="455">
        <v>0</v>
      </c>
      <c r="T48" s="455">
        <v>0</v>
      </c>
      <c r="U48" s="455">
        <v>0</v>
      </c>
      <c r="V48" s="455">
        <v>0</v>
      </c>
      <c r="W48" s="455">
        <v>0</v>
      </c>
      <c r="X48" s="455">
        <v>2</v>
      </c>
      <c r="Y48" s="455">
        <v>2705</v>
      </c>
      <c r="Z48" s="455">
        <v>0</v>
      </c>
      <c r="AA48" s="455">
        <v>0</v>
      </c>
      <c r="AB48" s="455">
        <v>0</v>
      </c>
      <c r="AC48" s="455">
        <v>0</v>
      </c>
      <c r="AD48" s="455">
        <v>0</v>
      </c>
      <c r="AE48" s="455">
        <v>0</v>
      </c>
      <c r="AF48" s="455">
        <v>0</v>
      </c>
      <c r="AG48" s="455">
        <v>0</v>
      </c>
      <c r="AH48" s="455">
        <v>0</v>
      </c>
      <c r="AI48" s="455">
        <v>0</v>
      </c>
      <c r="AJ48" s="455">
        <v>0</v>
      </c>
      <c r="AK48" s="455">
        <v>0</v>
      </c>
      <c r="AL48" s="455">
        <v>0</v>
      </c>
      <c r="AM48" s="455">
        <v>0</v>
      </c>
      <c r="AN48" s="455">
        <v>0</v>
      </c>
      <c r="AO48" s="455">
        <v>0</v>
      </c>
      <c r="AP48" s="455">
        <v>0</v>
      </c>
      <c r="AQ48" s="455">
        <v>0</v>
      </c>
      <c r="AR48" s="455">
        <v>0</v>
      </c>
      <c r="AS48" s="455">
        <v>0</v>
      </c>
      <c r="AT48" s="455">
        <v>0</v>
      </c>
      <c r="AU48" s="455">
        <v>0</v>
      </c>
      <c r="AV48" s="455">
        <v>0</v>
      </c>
      <c r="AW48" s="455">
        <v>0</v>
      </c>
      <c r="AX48" s="455">
        <v>0</v>
      </c>
      <c r="AY48" s="455">
        <v>0</v>
      </c>
      <c r="AZ48" s="455">
        <v>0</v>
      </c>
      <c r="BA48" s="455">
        <v>0</v>
      </c>
    </row>
    <row r="49" spans="1:53" s="39" customFormat="1">
      <c r="A49" s="955" t="s">
        <v>1287</v>
      </c>
      <c r="B49" s="414">
        <f t="shared" ref="B49:B50" si="166">F49+J49+N49+R49+V49+Z49+AD49+AH49+AL49+AP49+AT49+AX49</f>
        <v>0</v>
      </c>
      <c r="C49" s="414">
        <f t="shared" ref="C49:C50" si="167">G49+K49+O49+S49+W49+AA49+AE49+AI49+AM49+AQ49+AU49+AY49</f>
        <v>0</v>
      </c>
      <c r="D49" s="414">
        <f t="shared" ref="D49:E50" si="168">H49+L49+P49+T49+X49+AB49+AF49+AJ49+AN49+AR49+AV49+AZ49</f>
        <v>14</v>
      </c>
      <c r="E49" s="414">
        <f t="shared" si="168"/>
        <v>33118.6</v>
      </c>
      <c r="F49" s="455">
        <v>0</v>
      </c>
      <c r="G49" s="455">
        <v>0</v>
      </c>
      <c r="H49" s="970">
        <v>1</v>
      </c>
      <c r="I49" s="970">
        <v>3802.59</v>
      </c>
      <c r="J49" s="455">
        <v>0</v>
      </c>
      <c r="K49" s="455">
        <v>0</v>
      </c>
      <c r="L49" s="970">
        <v>1</v>
      </c>
      <c r="M49" s="970">
        <v>4262.2</v>
      </c>
      <c r="N49" s="455">
        <v>0</v>
      </c>
      <c r="O49" s="455">
        <v>0</v>
      </c>
      <c r="P49" s="455">
        <v>0</v>
      </c>
      <c r="Q49" s="455">
        <v>0</v>
      </c>
      <c r="R49" s="455">
        <v>0</v>
      </c>
      <c r="S49" s="455">
        <v>0</v>
      </c>
      <c r="T49" s="455">
        <v>0</v>
      </c>
      <c r="U49" s="455">
        <v>0</v>
      </c>
      <c r="V49" s="455">
        <v>0</v>
      </c>
      <c r="W49" s="455">
        <v>0</v>
      </c>
      <c r="X49" s="970">
        <v>1</v>
      </c>
      <c r="Y49" s="970">
        <v>2861.95</v>
      </c>
      <c r="Z49" s="455">
        <v>0</v>
      </c>
      <c r="AA49" s="455">
        <v>0</v>
      </c>
      <c r="AB49" s="970">
        <v>1</v>
      </c>
      <c r="AC49" s="970">
        <v>403.49953210000001</v>
      </c>
      <c r="AD49" s="455">
        <v>0</v>
      </c>
      <c r="AE49" s="455">
        <v>0</v>
      </c>
      <c r="AF49" s="970">
        <v>2</v>
      </c>
      <c r="AG49" s="970">
        <v>3562</v>
      </c>
      <c r="AH49" s="455">
        <v>0</v>
      </c>
      <c r="AI49" s="455">
        <v>0</v>
      </c>
      <c r="AJ49" s="970">
        <v>1</v>
      </c>
      <c r="AK49" s="970">
        <v>199.99</v>
      </c>
      <c r="AL49" s="455">
        <v>0</v>
      </c>
      <c r="AM49" s="455">
        <v>0</v>
      </c>
      <c r="AN49" s="970">
        <v>1</v>
      </c>
      <c r="AO49" s="970">
        <v>669.20539259999998</v>
      </c>
      <c r="AP49" s="455">
        <v>0</v>
      </c>
      <c r="AQ49" s="455">
        <v>0</v>
      </c>
      <c r="AR49" s="970">
        <v>2</v>
      </c>
      <c r="AS49" s="970">
        <v>4453.3650752999984</v>
      </c>
      <c r="AT49" s="455">
        <v>0</v>
      </c>
      <c r="AU49" s="455">
        <v>0</v>
      </c>
      <c r="AV49" s="455">
        <v>1</v>
      </c>
      <c r="AW49" s="455">
        <v>879.79999999999927</v>
      </c>
      <c r="AX49" s="455">
        <v>0</v>
      </c>
      <c r="AY49" s="455">
        <v>0</v>
      </c>
      <c r="AZ49" s="455">
        <v>3</v>
      </c>
      <c r="BA49" s="455">
        <v>12024</v>
      </c>
    </row>
    <row r="50" spans="1:53" s="39" customFormat="1">
      <c r="A50" s="971" t="s">
        <v>1290</v>
      </c>
      <c r="B50" s="977">
        <f t="shared" si="166"/>
        <v>0</v>
      </c>
      <c r="C50" s="977">
        <f t="shared" si="167"/>
        <v>0</v>
      </c>
      <c r="D50" s="977">
        <f t="shared" si="168"/>
        <v>17</v>
      </c>
      <c r="E50" s="977">
        <f t="shared" ref="E50" si="169">I50+M50+Q50+U50+Y50+AC50+AG50+AK50+AO50+AS50+AW50+BA50</f>
        <v>39023.600000000006</v>
      </c>
      <c r="F50" s="976">
        <f>SUM(F48:F49)</f>
        <v>0</v>
      </c>
      <c r="G50" s="976">
        <f t="shared" ref="G50:AU50" si="170">SUM(G48:G49)</f>
        <v>0</v>
      </c>
      <c r="H50" s="976">
        <f t="shared" si="170"/>
        <v>1</v>
      </c>
      <c r="I50" s="976">
        <f t="shared" si="170"/>
        <v>3802.59</v>
      </c>
      <c r="J50" s="976">
        <f t="shared" si="170"/>
        <v>0</v>
      </c>
      <c r="K50" s="976">
        <f t="shared" si="170"/>
        <v>0</v>
      </c>
      <c r="L50" s="976">
        <f t="shared" si="170"/>
        <v>2</v>
      </c>
      <c r="M50" s="976">
        <f t="shared" si="170"/>
        <v>7462.2</v>
      </c>
      <c r="N50" s="976">
        <f t="shared" si="170"/>
        <v>0</v>
      </c>
      <c r="O50" s="976">
        <f t="shared" si="170"/>
        <v>0</v>
      </c>
      <c r="P50" s="976">
        <f t="shared" si="170"/>
        <v>0</v>
      </c>
      <c r="Q50" s="976">
        <f t="shared" si="170"/>
        <v>0</v>
      </c>
      <c r="R50" s="976">
        <f t="shared" si="170"/>
        <v>0</v>
      </c>
      <c r="S50" s="976">
        <f t="shared" si="170"/>
        <v>0</v>
      </c>
      <c r="T50" s="976">
        <f t="shared" si="170"/>
        <v>0</v>
      </c>
      <c r="U50" s="976">
        <f t="shared" si="170"/>
        <v>0</v>
      </c>
      <c r="V50" s="976">
        <f t="shared" si="170"/>
        <v>0</v>
      </c>
      <c r="W50" s="976">
        <f t="shared" si="170"/>
        <v>0</v>
      </c>
      <c r="X50" s="976">
        <f t="shared" si="170"/>
        <v>3</v>
      </c>
      <c r="Y50" s="976">
        <f t="shared" si="170"/>
        <v>5566.95</v>
      </c>
      <c r="Z50" s="976">
        <f t="shared" si="170"/>
        <v>0</v>
      </c>
      <c r="AA50" s="976">
        <f t="shared" si="170"/>
        <v>0</v>
      </c>
      <c r="AB50" s="976">
        <f t="shared" si="170"/>
        <v>1</v>
      </c>
      <c r="AC50" s="976">
        <f t="shared" si="170"/>
        <v>403.49953210000001</v>
      </c>
      <c r="AD50" s="976">
        <f t="shared" si="170"/>
        <v>0</v>
      </c>
      <c r="AE50" s="976">
        <f t="shared" si="170"/>
        <v>0</v>
      </c>
      <c r="AF50" s="976">
        <f t="shared" si="170"/>
        <v>2</v>
      </c>
      <c r="AG50" s="976">
        <f t="shared" si="170"/>
        <v>3562</v>
      </c>
      <c r="AH50" s="976">
        <f t="shared" si="170"/>
        <v>0</v>
      </c>
      <c r="AI50" s="976">
        <f t="shared" si="170"/>
        <v>0</v>
      </c>
      <c r="AJ50" s="976">
        <f t="shared" si="170"/>
        <v>1</v>
      </c>
      <c r="AK50" s="976">
        <f t="shared" si="170"/>
        <v>199.99</v>
      </c>
      <c r="AL50" s="976">
        <f t="shared" si="170"/>
        <v>0</v>
      </c>
      <c r="AM50" s="976">
        <f t="shared" si="170"/>
        <v>0</v>
      </c>
      <c r="AN50" s="976">
        <f t="shared" si="170"/>
        <v>1</v>
      </c>
      <c r="AO50" s="976">
        <f t="shared" si="170"/>
        <v>669.20539259999998</v>
      </c>
      <c r="AP50" s="976">
        <f t="shared" si="170"/>
        <v>0</v>
      </c>
      <c r="AQ50" s="976">
        <f t="shared" si="170"/>
        <v>0</v>
      </c>
      <c r="AR50" s="976">
        <f t="shared" si="170"/>
        <v>2</v>
      </c>
      <c r="AS50" s="976">
        <f t="shared" si="170"/>
        <v>4453.3650752999984</v>
      </c>
      <c r="AT50" s="976">
        <f t="shared" si="170"/>
        <v>0</v>
      </c>
      <c r="AU50" s="976">
        <f t="shared" si="170"/>
        <v>0</v>
      </c>
      <c r="AV50" s="976">
        <f t="shared" ref="AV50" si="171">SUM(AV48:AV49)</f>
        <v>1</v>
      </c>
      <c r="AW50" s="976">
        <f t="shared" ref="AW50:BA50" si="172">SUM(AW48:AW49)</f>
        <v>879.79999999999927</v>
      </c>
      <c r="AX50" s="976">
        <f t="shared" si="172"/>
        <v>0</v>
      </c>
      <c r="AY50" s="976">
        <f t="shared" si="172"/>
        <v>0</v>
      </c>
      <c r="AZ50" s="976">
        <f t="shared" si="172"/>
        <v>3</v>
      </c>
      <c r="BA50" s="976">
        <f t="shared" si="172"/>
        <v>12024</v>
      </c>
    </row>
    <row r="51" spans="1:53">
      <c r="A51" s="1410" t="s">
        <v>82</v>
      </c>
      <c r="B51" s="1410"/>
      <c r="C51" s="1410"/>
      <c r="D51" s="1410"/>
      <c r="E51" s="1410"/>
      <c r="F51" s="1410"/>
      <c r="G51" s="1410"/>
      <c r="H51" s="1410"/>
      <c r="I51" s="1410"/>
      <c r="J51" s="75"/>
      <c r="K51" s="75"/>
    </row>
    <row r="52" spans="1:53">
      <c r="A52" s="1199" t="s">
        <v>1343</v>
      </c>
      <c r="B52" s="1199"/>
      <c r="C52" s="1199"/>
      <c r="D52" s="1199"/>
      <c r="E52" s="1199"/>
      <c r="F52" s="1199"/>
      <c r="G52" s="1199"/>
      <c r="H52" s="1199"/>
      <c r="I52" s="1199"/>
      <c r="J52" s="75"/>
      <c r="K52" s="75"/>
    </row>
    <row r="53" spans="1:53">
      <c r="A53" s="1199" t="s">
        <v>1344</v>
      </c>
      <c r="B53" s="1199"/>
      <c r="C53" s="1199"/>
      <c r="D53" s="1199"/>
      <c r="E53" s="1199"/>
      <c r="F53" s="1199"/>
      <c r="G53" s="1199"/>
      <c r="H53" s="1199"/>
      <c r="I53" s="1199"/>
      <c r="J53" s="75"/>
      <c r="K53" s="75"/>
    </row>
    <row r="54" spans="1:53">
      <c r="A54" s="1198" t="s">
        <v>1288</v>
      </c>
      <c r="B54" s="1198"/>
      <c r="C54" s="1198"/>
      <c r="D54" s="1198"/>
      <c r="E54" s="1198"/>
      <c r="F54" s="1198"/>
      <c r="G54" s="1198"/>
      <c r="H54" s="1198"/>
      <c r="I54" s="1198"/>
      <c r="J54" s="75"/>
      <c r="K54" s="75"/>
    </row>
    <row r="55" spans="1:53">
      <c r="A55" s="422" t="s">
        <v>1289</v>
      </c>
      <c r="B55" s="422"/>
      <c r="C55" s="422"/>
      <c r="D55" s="422"/>
      <c r="E55" s="422"/>
      <c r="F55" s="422"/>
      <c r="G55" s="422"/>
      <c r="H55" s="422"/>
      <c r="I55" s="422"/>
      <c r="J55" s="422"/>
      <c r="K55" s="422"/>
    </row>
    <row r="56" spans="1:53">
      <c r="A56" s="468" t="s">
        <v>1198</v>
      </c>
      <c r="B56" s="468"/>
      <c r="C56" s="468"/>
      <c r="D56" s="468"/>
      <c r="E56" s="468"/>
      <c r="F56" s="468"/>
      <c r="G56" s="468"/>
      <c r="H56" s="468"/>
      <c r="I56" s="468"/>
      <c r="J56" s="468"/>
      <c r="K56" s="468"/>
    </row>
    <row r="57" spans="1:53">
      <c r="A57" s="468"/>
      <c r="B57" s="468"/>
      <c r="C57" s="468"/>
      <c r="D57" s="468"/>
      <c r="E57" s="468"/>
      <c r="F57" s="468"/>
      <c r="G57" s="468"/>
      <c r="H57" s="468"/>
      <c r="I57" s="468"/>
      <c r="J57" s="468"/>
      <c r="K57" s="468"/>
    </row>
    <row r="58" spans="1:53">
      <c r="A58" s="75"/>
      <c r="B58" s="75"/>
      <c r="C58" s="75"/>
      <c r="D58" s="75"/>
      <c r="E58" s="75"/>
      <c r="F58" s="75"/>
      <c r="G58" s="75"/>
      <c r="H58" s="75"/>
      <c r="I58" s="75"/>
      <c r="J58" s="75"/>
      <c r="K58" s="75"/>
    </row>
    <row r="64" spans="1:53">
      <c r="M64" s="80"/>
      <c r="N64" s="80"/>
      <c r="O64" s="80"/>
      <c r="P64" s="80"/>
      <c r="Q64" s="80"/>
      <c r="R64" s="81"/>
      <c r="T64" s="81"/>
      <c r="V64" s="81"/>
    </row>
    <row r="65" spans="12:22">
      <c r="L65" s="80"/>
      <c r="M65" s="80"/>
      <c r="N65" s="80"/>
      <c r="O65" s="80"/>
      <c r="P65" s="80"/>
      <c r="Q65" s="80"/>
      <c r="R65" s="81"/>
      <c r="T65" s="81"/>
      <c r="V65" s="81"/>
    </row>
    <row r="66" spans="12:22">
      <c r="M66" s="80"/>
      <c r="N66" s="80"/>
      <c r="O66" s="80"/>
      <c r="P66" s="80"/>
      <c r="Q66" s="80"/>
      <c r="R66" s="81"/>
      <c r="T66" s="81"/>
      <c r="V66" s="81"/>
    </row>
    <row r="67" spans="12:22">
      <c r="M67" s="80"/>
      <c r="N67" s="80"/>
      <c r="O67" s="80"/>
      <c r="P67" s="80"/>
      <c r="Q67" s="80"/>
      <c r="R67" s="81"/>
      <c r="T67" s="81"/>
      <c r="V67" s="81"/>
    </row>
    <row r="68" spans="12:22">
      <c r="M68" s="80"/>
      <c r="N68" s="80"/>
      <c r="O68" s="80"/>
      <c r="P68" s="80"/>
      <c r="Q68" s="80"/>
      <c r="R68" s="81"/>
      <c r="T68" s="81"/>
      <c r="V68" s="81"/>
    </row>
    <row r="69" spans="12:22">
      <c r="M69" s="80"/>
      <c r="N69" s="80"/>
      <c r="O69" s="80"/>
      <c r="P69" s="80"/>
      <c r="Q69" s="80"/>
      <c r="R69" s="81"/>
      <c r="T69" s="81"/>
      <c r="V69" s="81"/>
    </row>
    <row r="70" spans="12:22">
      <c r="M70" s="80"/>
      <c r="N70" s="80"/>
      <c r="O70" s="80"/>
      <c r="P70" s="80"/>
      <c r="Q70" s="80"/>
      <c r="R70" s="81"/>
      <c r="T70" s="81"/>
      <c r="V70" s="81"/>
    </row>
    <row r="71" spans="12:22">
      <c r="M71" s="80"/>
      <c r="N71" s="80"/>
      <c r="O71" s="80"/>
      <c r="P71" s="80"/>
      <c r="Q71" s="80"/>
      <c r="R71" s="81"/>
      <c r="T71" s="81"/>
      <c r="V71" s="81"/>
    </row>
    <row r="72" spans="12:22">
      <c r="M72" s="80"/>
      <c r="N72" s="80"/>
      <c r="O72" s="80"/>
      <c r="P72" s="80"/>
      <c r="Q72" s="80"/>
      <c r="R72" s="81"/>
      <c r="T72" s="81"/>
      <c r="V72" s="81"/>
    </row>
    <row r="73" spans="12:22">
      <c r="M73" s="80"/>
      <c r="N73" s="80"/>
      <c r="O73" s="80"/>
      <c r="P73" s="80"/>
      <c r="Q73" s="80"/>
      <c r="R73" s="81"/>
      <c r="T73" s="81"/>
      <c r="V73" s="81"/>
    </row>
    <row r="74" spans="12:22">
      <c r="M74" s="80"/>
      <c r="N74" s="80"/>
      <c r="O74" s="80"/>
      <c r="P74" s="80"/>
      <c r="Q74" s="80"/>
      <c r="R74" s="81"/>
      <c r="T74" s="81"/>
      <c r="V74" s="81"/>
    </row>
    <row r="75" spans="12:22">
      <c r="M75" s="80"/>
      <c r="N75" s="80"/>
      <c r="O75" s="80"/>
      <c r="P75" s="80"/>
      <c r="Q75" s="80"/>
      <c r="R75" s="81"/>
      <c r="T75" s="81"/>
      <c r="V75" s="81"/>
    </row>
    <row r="76" spans="12:22">
      <c r="M76" s="80"/>
      <c r="N76" s="80"/>
      <c r="O76" s="80"/>
      <c r="P76" s="80"/>
      <c r="Q76" s="80"/>
      <c r="R76" s="81"/>
      <c r="T76" s="81"/>
      <c r="V76" s="81"/>
    </row>
    <row r="77" spans="12:22">
      <c r="M77" s="80"/>
      <c r="N77" s="80"/>
      <c r="O77" s="80"/>
      <c r="P77" s="80"/>
      <c r="Q77" s="80"/>
      <c r="R77" s="81"/>
      <c r="T77" s="81"/>
      <c r="V77" s="81"/>
    </row>
    <row r="78" spans="12:22">
      <c r="M78" s="80"/>
      <c r="N78" s="80"/>
      <c r="O78" s="80"/>
      <c r="P78" s="80"/>
      <c r="Q78" s="80"/>
      <c r="R78" s="81"/>
      <c r="T78" s="81"/>
      <c r="V78" s="81"/>
    </row>
    <row r="79" spans="12:22">
      <c r="M79" s="80"/>
      <c r="N79" s="80"/>
      <c r="O79" s="80"/>
      <c r="P79" s="80"/>
      <c r="Q79" s="80"/>
      <c r="R79" s="81"/>
      <c r="T79" s="81"/>
      <c r="V79" s="81"/>
    </row>
    <row r="80" spans="12:22">
      <c r="N80" s="80"/>
      <c r="O80" s="80"/>
      <c r="P80" s="80"/>
      <c r="Q80" s="80"/>
      <c r="R80" s="81"/>
      <c r="T80" s="81"/>
      <c r="V80" s="81"/>
    </row>
    <row r="81" spans="1:22">
      <c r="N81" s="80"/>
      <c r="O81" s="80"/>
      <c r="P81" s="80"/>
      <c r="Q81" s="80"/>
      <c r="R81" s="81"/>
      <c r="T81" s="81"/>
      <c r="V81" s="81"/>
    </row>
    <row r="82" spans="1:22">
      <c r="N82" s="80"/>
      <c r="O82" s="80"/>
      <c r="P82" s="80"/>
      <c r="Q82" s="80"/>
      <c r="R82" s="81"/>
      <c r="T82" s="81"/>
      <c r="V82" s="81"/>
    </row>
    <row r="83" spans="1:22">
      <c r="N83" s="80"/>
      <c r="O83" s="80"/>
      <c r="P83" s="80"/>
      <c r="Q83" s="80"/>
      <c r="R83" s="81"/>
      <c r="T83" s="81"/>
      <c r="V83" s="81"/>
    </row>
    <row r="84" spans="1:22" ht="15.75">
      <c r="A84" s="86"/>
      <c r="B84" s="87"/>
      <c r="C84" s="87"/>
      <c r="D84" s="88"/>
      <c r="E84" s="89"/>
      <c r="G84" s="89"/>
      <c r="H84" s="89"/>
      <c r="I84" s="89"/>
      <c r="N84" s="80"/>
      <c r="O84" s="80"/>
      <c r="P84" s="80"/>
      <c r="Q84" s="80"/>
      <c r="R84" s="81"/>
      <c r="T84" s="81"/>
      <c r="V84" s="81"/>
    </row>
    <row r="85" spans="1:22">
      <c r="A85" s="90"/>
      <c r="B85" s="91"/>
      <c r="C85" s="91"/>
      <c r="D85" s="280"/>
      <c r="E85" s="280"/>
      <c r="G85" s="92"/>
      <c r="H85" s="92"/>
      <c r="I85" s="92"/>
    </row>
    <row r="86" spans="1:22">
      <c r="A86" s="90"/>
      <c r="B86" s="91"/>
      <c r="C86" s="91"/>
      <c r="D86" s="91"/>
      <c r="E86" s="91"/>
      <c r="G86" s="91"/>
      <c r="H86" s="91"/>
      <c r="I86" s="91"/>
    </row>
    <row r="87" spans="1:22">
      <c r="A87" s="90"/>
      <c r="B87" s="91"/>
      <c r="C87" s="91"/>
      <c r="D87" s="91"/>
      <c r="E87" s="91"/>
      <c r="G87" s="91"/>
      <c r="H87" s="91"/>
      <c r="I87" s="91"/>
      <c r="J87" s="93"/>
      <c r="K87" s="94"/>
    </row>
    <row r="91" spans="1:22">
      <c r="L91" s="80"/>
      <c r="M91" s="80"/>
    </row>
    <row r="94" spans="1:22">
      <c r="B94" s="80"/>
      <c r="C94" s="80"/>
      <c r="D94" s="80"/>
      <c r="E94" s="80"/>
      <c r="F94" s="80"/>
      <c r="G94" s="80"/>
      <c r="H94" s="80"/>
      <c r="I94" s="80"/>
      <c r="J94" s="80"/>
      <c r="K94" s="80"/>
    </row>
    <row r="95" spans="1:22">
      <c r="B95" s="80"/>
      <c r="C95" s="80"/>
      <c r="D95" s="80"/>
      <c r="E95" s="80"/>
      <c r="F95" s="80"/>
      <c r="G95" s="80"/>
      <c r="H95" s="80"/>
      <c r="I95" s="80"/>
      <c r="J95" s="80"/>
      <c r="K95" s="80"/>
    </row>
    <row r="101" spans="10:10">
      <c r="J101" s="95"/>
    </row>
  </sheetData>
  <mergeCells count="42">
    <mergeCell ref="AX2:BA2"/>
    <mergeCell ref="AX3:AY3"/>
    <mergeCell ref="AZ3:BA3"/>
    <mergeCell ref="F2:I2"/>
    <mergeCell ref="AP2:AS2"/>
    <mergeCell ref="AP3:AQ3"/>
    <mergeCell ref="AR3:AS3"/>
    <mergeCell ref="AT2:AW2"/>
    <mergeCell ref="AT3:AU3"/>
    <mergeCell ref="AV3:AW3"/>
    <mergeCell ref="AH2:AK2"/>
    <mergeCell ref="AH3:AI3"/>
    <mergeCell ref="AJ3:AK3"/>
    <mergeCell ref="AL2:AO2"/>
    <mergeCell ref="AL3:AM3"/>
    <mergeCell ref="AN3:AO3"/>
    <mergeCell ref="Z2:AC2"/>
    <mergeCell ref="Z3:AA3"/>
    <mergeCell ref="AB3:AC3"/>
    <mergeCell ref="AD2:AG2"/>
    <mergeCell ref="AD3:AE3"/>
    <mergeCell ref="AF3:AG3"/>
    <mergeCell ref="R2:U2"/>
    <mergeCell ref="R3:S3"/>
    <mergeCell ref="T3:U3"/>
    <mergeCell ref="V2:Y2"/>
    <mergeCell ref="V3:W3"/>
    <mergeCell ref="X3:Y3"/>
    <mergeCell ref="J2:M2"/>
    <mergeCell ref="J3:K3"/>
    <mergeCell ref="L3:M3"/>
    <mergeCell ref="N2:Q2"/>
    <mergeCell ref="N3:O3"/>
    <mergeCell ref="P3:Q3"/>
    <mergeCell ref="F3:G3"/>
    <mergeCell ref="H3:I3"/>
    <mergeCell ref="A1:E1"/>
    <mergeCell ref="A51:I51"/>
    <mergeCell ref="A2:A4"/>
    <mergeCell ref="B2:E2"/>
    <mergeCell ref="B3:C3"/>
    <mergeCell ref="D3:E3"/>
  </mergeCells>
  <printOptions horizontalCentered="1"/>
  <pageMargins left="0.7" right="0.7" top="0.75" bottom="0.75" header="0.3" footer="0.3"/>
  <pageSetup paperSize="9" scale="57" fitToWidth="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workbookViewId="0">
      <selection sqref="A1:J1"/>
    </sheetView>
  </sheetViews>
  <sheetFormatPr defaultColWidth="9.140625" defaultRowHeight="15"/>
  <cols>
    <col min="1" max="1" width="14.42578125" style="438" bestFit="1" customWidth="1"/>
    <col min="2" max="3" width="14.85546875" style="438" bestFit="1" customWidth="1"/>
    <col min="4" max="4" width="13.7109375" style="438" bestFit="1" customWidth="1"/>
    <col min="5" max="6" width="14.85546875" style="438" bestFit="1" customWidth="1"/>
    <col min="7" max="7" width="13.7109375" style="438" bestFit="1" customWidth="1"/>
    <col min="8" max="9" width="12.85546875" style="438" bestFit="1" customWidth="1"/>
    <col min="10" max="10" width="16.140625" style="438" bestFit="1" customWidth="1"/>
    <col min="11" max="11" width="4.5703125" style="438" bestFit="1" customWidth="1"/>
    <col min="12" max="16384" width="9.140625" style="438"/>
  </cols>
  <sheetData>
    <row r="1" spans="1:18" ht="15" customHeight="1">
      <c r="A1" s="1638" t="s">
        <v>1378</v>
      </c>
      <c r="B1" s="1639"/>
      <c r="C1" s="1639"/>
      <c r="D1" s="1639"/>
      <c r="E1" s="1639"/>
      <c r="F1" s="1639"/>
      <c r="G1" s="1639"/>
      <c r="H1" s="1639"/>
      <c r="I1" s="1639"/>
      <c r="J1" s="1640"/>
    </row>
    <row r="2" spans="1:18" s="443" customFormat="1">
      <c r="A2" s="1641" t="s">
        <v>117</v>
      </c>
      <c r="B2" s="1642" t="s">
        <v>670</v>
      </c>
      <c r="C2" s="1642"/>
      <c r="D2" s="1642"/>
      <c r="E2" s="1642" t="s">
        <v>143</v>
      </c>
      <c r="F2" s="1642"/>
      <c r="G2" s="1642"/>
      <c r="H2" s="1642" t="s">
        <v>97</v>
      </c>
      <c r="I2" s="1642"/>
      <c r="J2" s="1642"/>
      <c r="K2" s="438"/>
      <c r="L2" s="438"/>
      <c r="M2" s="438"/>
      <c r="N2" s="438"/>
      <c r="O2" s="438"/>
      <c r="P2" s="438"/>
      <c r="Q2" s="438"/>
      <c r="R2" s="438"/>
    </row>
    <row r="3" spans="1:18" s="443" customFormat="1" ht="45">
      <c r="A3" s="1641"/>
      <c r="B3" s="1318" t="s">
        <v>1132</v>
      </c>
      <c r="C3" s="1318" t="s">
        <v>1133</v>
      </c>
      <c r="D3" s="1318" t="s">
        <v>1134</v>
      </c>
      <c r="E3" s="1318" t="s">
        <v>1132</v>
      </c>
      <c r="F3" s="1318" t="s">
        <v>1133</v>
      </c>
      <c r="G3" s="1318" t="s">
        <v>1134</v>
      </c>
      <c r="H3" s="1318" t="s">
        <v>1132</v>
      </c>
      <c r="I3" s="1318" t="s">
        <v>1133</v>
      </c>
      <c r="J3" s="1318" t="s">
        <v>1134</v>
      </c>
      <c r="K3" s="438"/>
      <c r="L3" s="438"/>
      <c r="M3" s="438"/>
      <c r="N3" s="438"/>
      <c r="O3" s="438"/>
      <c r="P3" s="438"/>
      <c r="Q3" s="438"/>
      <c r="R3" s="438"/>
    </row>
    <row r="4" spans="1:18" s="444" customFormat="1">
      <c r="A4" s="1319" t="s">
        <v>72</v>
      </c>
      <c r="B4" s="1320">
        <v>1248991.0899999999</v>
      </c>
      <c r="C4" s="1320">
        <v>1066936.5499999998</v>
      </c>
      <c r="D4" s="1320">
        <v>182054.54</v>
      </c>
      <c r="E4" s="1320">
        <v>1582997.0100000002</v>
      </c>
      <c r="F4" s="1320">
        <v>1640885.9999999998</v>
      </c>
      <c r="G4" s="1320">
        <v>-57888.990000000005</v>
      </c>
      <c r="H4" s="1320">
        <v>2831988.0999999996</v>
      </c>
      <c r="I4" s="1320">
        <v>2707822.5499999993</v>
      </c>
      <c r="J4" s="1320">
        <v>124165.55000000002</v>
      </c>
      <c r="K4" s="438"/>
      <c r="L4" s="438"/>
      <c r="M4" s="438"/>
      <c r="N4" s="438"/>
      <c r="O4" s="438"/>
      <c r="P4" s="438"/>
      <c r="Q4" s="438"/>
      <c r="R4" s="438"/>
    </row>
    <row r="5" spans="1:18" s="444" customFormat="1">
      <c r="A5" s="1319" t="s">
        <v>1381</v>
      </c>
      <c r="B5" s="1320">
        <f>SUM(B6:B17)</f>
        <v>1689869.16</v>
      </c>
      <c r="C5" s="1320">
        <f t="shared" ref="C5:J5" si="0">SUM(C6:C17)</f>
        <v>1489137.0499999998</v>
      </c>
      <c r="D5" s="1320">
        <f t="shared" si="0"/>
        <v>200732.11000000004</v>
      </c>
      <c r="E5" s="1320">
        <f t="shared" si="0"/>
        <v>1900513.16</v>
      </c>
      <c r="F5" s="1320">
        <f t="shared" si="0"/>
        <v>2096290.51</v>
      </c>
      <c r="G5" s="1320">
        <f t="shared" si="0"/>
        <v>-195777.35</v>
      </c>
      <c r="H5" s="1320">
        <f t="shared" si="0"/>
        <v>3590382.3200000003</v>
      </c>
      <c r="I5" s="1320">
        <f t="shared" si="0"/>
        <v>3585427.5599999996</v>
      </c>
      <c r="J5" s="1320">
        <f t="shared" si="0"/>
        <v>4954.7600000000239</v>
      </c>
      <c r="K5" s="445"/>
      <c r="L5" s="445"/>
      <c r="M5" s="445"/>
      <c r="N5" s="445"/>
      <c r="O5" s="445"/>
      <c r="P5" s="445"/>
      <c r="Q5" s="445"/>
      <c r="R5" s="445"/>
    </row>
    <row r="6" spans="1:18" s="443" customFormat="1">
      <c r="A6" s="1321" t="s">
        <v>126</v>
      </c>
      <c r="B6" s="907">
        <v>80247.92</v>
      </c>
      <c r="C6" s="1322">
        <v>84780.51</v>
      </c>
      <c r="D6" s="907">
        <f>B6-C6</f>
        <v>-4532.5899999999965</v>
      </c>
      <c r="E6" s="1323">
        <v>121660.18</v>
      </c>
      <c r="F6" s="907">
        <v>112359.5</v>
      </c>
      <c r="G6" s="907">
        <f>E6-F6</f>
        <v>9300.679999999993</v>
      </c>
      <c r="H6" s="907">
        <f t="shared" ref="H6:J17" si="1">B6+E6</f>
        <v>201908.09999999998</v>
      </c>
      <c r="I6" s="907">
        <f t="shared" si="1"/>
        <v>197140.01</v>
      </c>
      <c r="J6" s="907">
        <f t="shared" si="1"/>
        <v>4768.0899999999965</v>
      </c>
      <c r="K6" s="438"/>
      <c r="L6" s="438"/>
      <c r="M6" s="438"/>
      <c r="N6" s="438"/>
      <c r="O6" s="438"/>
      <c r="P6" s="438"/>
      <c r="Q6" s="438"/>
      <c r="R6" s="438"/>
    </row>
    <row r="7" spans="1:18" s="443" customFormat="1">
      <c r="A7" s="1321" t="s">
        <v>127</v>
      </c>
      <c r="B7" s="907">
        <v>100303.37</v>
      </c>
      <c r="C7" s="1322">
        <v>97856.86</v>
      </c>
      <c r="D7" s="907">
        <f t="shared" ref="D7:D17" si="2">B7-C7</f>
        <v>2446.5099999999948</v>
      </c>
      <c r="E7" s="1323">
        <v>155537.95000000001</v>
      </c>
      <c r="F7" s="907">
        <v>160344.10999999999</v>
      </c>
      <c r="G7" s="907">
        <f t="shared" ref="G7:G17" si="3">E7-F7</f>
        <v>-4806.1599999999744</v>
      </c>
      <c r="H7" s="907">
        <f t="shared" si="1"/>
        <v>255841.32</v>
      </c>
      <c r="I7" s="907">
        <f t="shared" si="1"/>
        <v>258200.96999999997</v>
      </c>
      <c r="J7" s="907">
        <f t="shared" si="1"/>
        <v>-2359.6499999999796</v>
      </c>
      <c r="K7" s="438"/>
      <c r="L7" s="438"/>
      <c r="M7" s="438"/>
      <c r="N7" s="438"/>
      <c r="O7" s="438"/>
      <c r="P7" s="438"/>
      <c r="Q7" s="438"/>
      <c r="R7" s="438"/>
    </row>
    <row r="8" spans="1:18" s="443" customFormat="1">
      <c r="A8" s="1321" t="s">
        <v>208</v>
      </c>
      <c r="B8" s="1324">
        <v>109374.51</v>
      </c>
      <c r="C8" s="1325">
        <v>103710.48</v>
      </c>
      <c r="D8" s="907">
        <f t="shared" si="2"/>
        <v>5664.0299999999988</v>
      </c>
      <c r="E8" s="1326">
        <v>164816.95999999999</v>
      </c>
      <c r="F8" s="1324">
        <v>156191.88</v>
      </c>
      <c r="G8" s="907">
        <f t="shared" si="3"/>
        <v>8625.0799999999872</v>
      </c>
      <c r="H8" s="1324">
        <f t="shared" si="1"/>
        <v>274191.46999999997</v>
      </c>
      <c r="I8" s="1324">
        <f t="shared" si="1"/>
        <v>259902.36</v>
      </c>
      <c r="J8" s="1324">
        <f t="shared" si="1"/>
        <v>14289.109999999986</v>
      </c>
      <c r="K8" s="438"/>
      <c r="L8" s="438"/>
      <c r="M8" s="438"/>
      <c r="N8" s="438"/>
      <c r="O8" s="438"/>
      <c r="P8" s="438"/>
      <c r="Q8" s="438"/>
      <c r="R8" s="438"/>
    </row>
    <row r="9" spans="1:18" s="443" customFormat="1">
      <c r="A9" s="1327" t="s">
        <v>209</v>
      </c>
      <c r="B9" s="905">
        <v>95495.32</v>
      </c>
      <c r="C9" s="905">
        <v>87787.86</v>
      </c>
      <c r="D9" s="907">
        <f t="shared" si="2"/>
        <v>7707.4600000000064</v>
      </c>
      <c r="E9" s="905">
        <v>81903.47</v>
      </c>
      <c r="F9" s="906">
        <v>78832.25</v>
      </c>
      <c r="G9" s="907">
        <f t="shared" si="3"/>
        <v>3071.2200000000012</v>
      </c>
      <c r="H9" s="907">
        <f t="shared" si="1"/>
        <v>177398.79</v>
      </c>
      <c r="I9" s="907">
        <f t="shared" si="1"/>
        <v>166620.10999999999</v>
      </c>
      <c r="J9" s="907">
        <f t="shared" si="1"/>
        <v>10778.680000000008</v>
      </c>
      <c r="K9" s="438"/>
      <c r="L9" s="438"/>
      <c r="M9" s="438"/>
      <c r="N9" s="438"/>
      <c r="O9" s="438"/>
      <c r="P9" s="438"/>
      <c r="Q9" s="438"/>
      <c r="R9" s="438"/>
    </row>
    <row r="10" spans="1:18" s="443" customFormat="1">
      <c r="A10" s="1321" t="s">
        <v>1177</v>
      </c>
      <c r="B10" s="905">
        <v>136454.48000000001</v>
      </c>
      <c r="C10" s="905">
        <v>110953.63</v>
      </c>
      <c r="D10" s="907">
        <f t="shared" si="2"/>
        <v>25500.850000000006</v>
      </c>
      <c r="E10" s="905">
        <v>157708.51</v>
      </c>
      <c r="F10" s="906">
        <v>192190.55</v>
      </c>
      <c r="G10" s="907">
        <f t="shared" si="3"/>
        <v>-34482.039999999979</v>
      </c>
      <c r="H10" s="907">
        <f t="shared" si="1"/>
        <v>294162.99</v>
      </c>
      <c r="I10" s="907">
        <f t="shared" si="1"/>
        <v>303144.18</v>
      </c>
      <c r="J10" s="907">
        <f t="shared" si="1"/>
        <v>-8981.1899999999732</v>
      </c>
      <c r="K10" s="438"/>
      <c r="L10" s="438"/>
      <c r="M10" s="438"/>
      <c r="N10" s="438"/>
      <c r="O10" s="438"/>
      <c r="P10" s="438"/>
      <c r="Q10" s="438"/>
      <c r="R10" s="438"/>
    </row>
    <row r="11" spans="1:18" s="443" customFormat="1">
      <c r="A11" s="1321" t="s">
        <v>1187</v>
      </c>
      <c r="B11" s="905">
        <v>145156.1</v>
      </c>
      <c r="C11" s="905">
        <v>124313.47</v>
      </c>
      <c r="D11" s="907">
        <f t="shared" si="2"/>
        <v>20842.630000000005</v>
      </c>
      <c r="E11" s="905">
        <v>153253.64000000001</v>
      </c>
      <c r="F11" s="906">
        <v>162030.96</v>
      </c>
      <c r="G11" s="907">
        <f t="shared" si="3"/>
        <v>-8777.3199999999779</v>
      </c>
      <c r="H11" s="907">
        <f t="shared" si="1"/>
        <v>298409.74</v>
      </c>
      <c r="I11" s="907">
        <f t="shared" si="1"/>
        <v>286344.43</v>
      </c>
      <c r="J11" s="907">
        <f t="shared" si="1"/>
        <v>12065.310000000027</v>
      </c>
      <c r="K11" s="438"/>
      <c r="L11" s="438"/>
      <c r="M11" s="438"/>
      <c r="N11" s="438"/>
      <c r="O11" s="438"/>
      <c r="P11" s="438"/>
      <c r="Q11" s="438"/>
      <c r="R11" s="438"/>
    </row>
    <row r="12" spans="1:18" s="443" customFormat="1" ht="15" customHeight="1">
      <c r="A12" s="1321" t="s">
        <v>1191</v>
      </c>
      <c r="B12" s="905">
        <v>109154.74</v>
      </c>
      <c r="C12" s="905">
        <v>89242.61</v>
      </c>
      <c r="D12" s="907">
        <f t="shared" si="2"/>
        <v>19912.130000000005</v>
      </c>
      <c r="E12" s="905">
        <v>137325.71</v>
      </c>
      <c r="F12" s="906">
        <v>144823.78</v>
      </c>
      <c r="G12" s="907">
        <f t="shared" si="3"/>
        <v>-7498.070000000007</v>
      </c>
      <c r="H12" s="907">
        <f t="shared" si="1"/>
        <v>246480.45</v>
      </c>
      <c r="I12" s="907">
        <f t="shared" si="1"/>
        <v>234066.39</v>
      </c>
      <c r="J12" s="907">
        <f t="shared" si="1"/>
        <v>12414.059999999998</v>
      </c>
      <c r="K12" s="438"/>
      <c r="L12" s="438"/>
      <c r="M12" s="438"/>
      <c r="N12" s="438"/>
      <c r="O12" s="438"/>
      <c r="P12" s="438"/>
      <c r="Q12" s="438"/>
      <c r="R12" s="438"/>
    </row>
    <row r="13" spans="1:18" s="443" customFormat="1" ht="15" customHeight="1">
      <c r="A13" s="1321" t="s">
        <v>1199</v>
      </c>
      <c r="B13" s="905">
        <v>112154.12</v>
      </c>
      <c r="C13" s="905">
        <v>94130.11</v>
      </c>
      <c r="D13" s="907">
        <f t="shared" si="2"/>
        <v>18024.009999999995</v>
      </c>
      <c r="E13" s="905">
        <v>168157.53</v>
      </c>
      <c r="F13" s="906">
        <v>195441.04</v>
      </c>
      <c r="G13" s="907">
        <f t="shared" si="3"/>
        <v>-27283.510000000009</v>
      </c>
      <c r="H13" s="907">
        <f t="shared" si="1"/>
        <v>280311.65000000002</v>
      </c>
      <c r="I13" s="907">
        <f t="shared" si="1"/>
        <v>289571.15000000002</v>
      </c>
      <c r="J13" s="907">
        <f t="shared" si="1"/>
        <v>-9259.5000000000146</v>
      </c>
      <c r="K13" s="438"/>
      <c r="L13" s="438"/>
      <c r="M13" s="438"/>
      <c r="N13" s="438"/>
      <c r="O13" s="438"/>
      <c r="P13" s="438"/>
      <c r="Q13" s="438"/>
      <c r="R13" s="438"/>
    </row>
    <row r="14" spans="1:18" s="443" customFormat="1" ht="15" customHeight="1">
      <c r="A14" s="1321" t="s">
        <v>1379</v>
      </c>
      <c r="B14" s="905">
        <v>184687.27</v>
      </c>
      <c r="C14" s="905">
        <v>161059.57999999999</v>
      </c>
      <c r="D14" s="907">
        <f t="shared" si="2"/>
        <v>23627.690000000002</v>
      </c>
      <c r="E14" s="905">
        <v>178658.35</v>
      </c>
      <c r="F14" s="906">
        <v>192767.92</v>
      </c>
      <c r="G14" s="907">
        <f t="shared" si="3"/>
        <v>-14109.570000000007</v>
      </c>
      <c r="H14" s="907">
        <f t="shared" si="1"/>
        <v>363345.62</v>
      </c>
      <c r="I14" s="907">
        <f t="shared" si="1"/>
        <v>353827.5</v>
      </c>
      <c r="J14" s="907">
        <f t="shared" si="1"/>
        <v>9518.1199999999953</v>
      </c>
      <c r="K14" s="438"/>
      <c r="L14" s="438"/>
      <c r="M14" s="438"/>
      <c r="N14" s="438"/>
      <c r="O14" s="438"/>
      <c r="P14" s="438"/>
      <c r="Q14" s="438"/>
      <c r="R14" s="438"/>
    </row>
    <row r="15" spans="1:18" s="443" customFormat="1" ht="15" customHeight="1">
      <c r="A15" s="1321" t="s">
        <v>1380</v>
      </c>
      <c r="B15" s="905">
        <v>214680.41</v>
      </c>
      <c r="C15" s="905">
        <v>191669.78</v>
      </c>
      <c r="D15" s="907">
        <f t="shared" si="2"/>
        <v>23010.630000000005</v>
      </c>
      <c r="E15" s="905">
        <v>183609.65</v>
      </c>
      <c r="F15" s="906">
        <v>205251.54</v>
      </c>
      <c r="G15" s="907">
        <f t="shared" si="3"/>
        <v>-21641.890000000014</v>
      </c>
      <c r="H15" s="907">
        <f t="shared" si="1"/>
        <v>398290.06</v>
      </c>
      <c r="I15" s="907">
        <f t="shared" si="1"/>
        <v>396921.32</v>
      </c>
      <c r="J15" s="907">
        <f t="shared" si="1"/>
        <v>1368.7399999999907</v>
      </c>
      <c r="K15" s="438"/>
      <c r="L15" s="438"/>
      <c r="M15" s="438"/>
      <c r="N15" s="438"/>
      <c r="O15" s="438"/>
      <c r="P15" s="438"/>
      <c r="Q15" s="438"/>
      <c r="R15" s="438"/>
    </row>
    <row r="16" spans="1:18" s="443" customFormat="1" ht="15" customHeight="1">
      <c r="A16" s="1321" t="s">
        <v>1300</v>
      </c>
      <c r="B16" s="905">
        <v>199638.6</v>
      </c>
      <c r="C16" s="905">
        <v>185343.23</v>
      </c>
      <c r="D16" s="907">
        <f t="shared" si="2"/>
        <v>14295.369999999995</v>
      </c>
      <c r="E16" s="905">
        <v>188214.25</v>
      </c>
      <c r="F16" s="906">
        <v>234512.54</v>
      </c>
      <c r="G16" s="907">
        <f t="shared" si="3"/>
        <v>-46298.290000000008</v>
      </c>
      <c r="H16" s="907">
        <f t="shared" si="1"/>
        <v>387852.85</v>
      </c>
      <c r="I16" s="907">
        <f t="shared" si="1"/>
        <v>419855.77</v>
      </c>
      <c r="J16" s="907">
        <f t="shared" si="1"/>
        <v>-32002.920000000013</v>
      </c>
      <c r="K16" s="438"/>
      <c r="L16" s="438"/>
      <c r="M16" s="438"/>
      <c r="N16" s="438"/>
      <c r="O16" s="438"/>
      <c r="P16" s="438"/>
      <c r="Q16" s="438"/>
      <c r="R16" s="438"/>
    </row>
    <row r="17" spans="1:18" s="443" customFormat="1" ht="15" customHeight="1">
      <c r="A17" s="1321" t="s">
        <v>1356</v>
      </c>
      <c r="B17" s="905">
        <v>202522.32</v>
      </c>
      <c r="C17" s="905">
        <v>158288.93</v>
      </c>
      <c r="D17" s="907">
        <f t="shared" si="2"/>
        <v>44233.390000000014</v>
      </c>
      <c r="E17" s="905">
        <v>209666.96</v>
      </c>
      <c r="F17" s="906">
        <v>261544.44</v>
      </c>
      <c r="G17" s="907">
        <f t="shared" si="3"/>
        <v>-51877.48000000001</v>
      </c>
      <c r="H17" s="907">
        <f t="shared" si="1"/>
        <v>412189.28</v>
      </c>
      <c r="I17" s="907">
        <f t="shared" si="1"/>
        <v>419833.37</v>
      </c>
      <c r="J17" s="907">
        <f t="shared" si="1"/>
        <v>-7644.0899999999965</v>
      </c>
      <c r="K17" s="438"/>
      <c r="L17" s="438"/>
      <c r="M17" s="438"/>
      <c r="N17" s="438"/>
      <c r="O17" s="438"/>
      <c r="P17" s="438"/>
      <c r="Q17" s="438"/>
      <c r="R17" s="438"/>
    </row>
    <row r="18" spans="1:18">
      <c r="A18" s="1637" t="s">
        <v>1135</v>
      </c>
      <c r="B18" s="1637"/>
      <c r="C18" s="1637"/>
      <c r="D18" s="1637"/>
      <c r="E18" s="1637"/>
      <c r="F18" s="1637"/>
      <c r="G18" s="1637"/>
      <c r="H18" s="1637"/>
      <c r="I18" s="1637"/>
      <c r="J18" s="1637"/>
    </row>
    <row r="19" spans="1:18">
      <c r="A19" s="1218" t="s">
        <v>149</v>
      </c>
      <c r="B19" s="1218"/>
      <c r="C19" s="908"/>
      <c r="D19" s="908"/>
      <c r="E19" s="908"/>
      <c r="F19" s="908"/>
      <c r="G19" s="908"/>
      <c r="H19" s="908"/>
      <c r="I19" s="908"/>
      <c r="J19" s="908"/>
    </row>
  </sheetData>
  <mergeCells count="6">
    <mergeCell ref="A18:J18"/>
    <mergeCell ref="A1:J1"/>
    <mergeCell ref="A2:A3"/>
    <mergeCell ref="B2:D2"/>
    <mergeCell ref="E2:G2"/>
    <mergeCell ref="H2:J2"/>
  </mergeCells>
  <pageMargins left="0.7" right="0.7" top="0.75" bottom="0.75" header="0.3" footer="0.3"/>
  <pageSetup paperSize="9" scale="91"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sheetViews>
  <sheetFormatPr defaultColWidth="9.140625" defaultRowHeight="15"/>
  <cols>
    <col min="1" max="1" width="54.85546875" style="579" customWidth="1"/>
    <col min="2" max="2" width="16.28515625" style="845" bestFit="1" customWidth="1"/>
    <col min="3" max="3" width="18.7109375" style="845" bestFit="1" customWidth="1"/>
    <col min="4" max="4" width="15.140625" style="845" bestFit="1" customWidth="1"/>
    <col min="5" max="5" width="15" style="845" bestFit="1" customWidth="1"/>
    <col min="6" max="6" width="18.28515625" style="845" bestFit="1" customWidth="1"/>
    <col min="7" max="7" width="16.28515625" style="579" bestFit="1" customWidth="1"/>
    <col min="8" max="8" width="15" style="579" bestFit="1" customWidth="1"/>
    <col min="9" max="9" width="11.7109375" style="579" bestFit="1" customWidth="1"/>
    <col min="10" max="10" width="15" style="579" bestFit="1" customWidth="1"/>
    <col min="11" max="11" width="17.85546875" style="579" bestFit="1" customWidth="1"/>
    <col min="12" max="12" width="16.28515625" style="579" bestFit="1" customWidth="1"/>
    <col min="13" max="13" width="15" style="579" bestFit="1" customWidth="1"/>
    <col min="14" max="14" width="12.28515625" style="579" bestFit="1" customWidth="1"/>
    <col min="15" max="15" width="15" style="579" bestFit="1" customWidth="1"/>
    <col min="16" max="16" width="16.28515625" style="579" bestFit="1" customWidth="1"/>
    <col min="17" max="16384" width="9.140625" style="579"/>
  </cols>
  <sheetData>
    <row r="1" spans="1:21" s="909" customFormat="1">
      <c r="A1" s="1328" t="s">
        <v>57</v>
      </c>
      <c r="B1" s="1329"/>
      <c r="C1" s="1329"/>
      <c r="D1" s="1329"/>
      <c r="E1" s="1329"/>
      <c r="F1" s="1329"/>
      <c r="G1" s="1330"/>
      <c r="H1" s="1330"/>
      <c r="I1" s="1330"/>
      <c r="J1" s="1330"/>
      <c r="K1" s="1330"/>
      <c r="L1" s="1330"/>
      <c r="M1" s="1330"/>
      <c r="N1" s="1330"/>
      <c r="O1" s="1330"/>
      <c r="P1" s="1331"/>
    </row>
    <row r="2" spans="1:21" s="909" customFormat="1">
      <c r="A2" s="910" t="s">
        <v>117</v>
      </c>
      <c r="B2" s="1643">
        <v>45323</v>
      </c>
      <c r="C2" s="1643"/>
      <c r="D2" s="1643"/>
      <c r="E2" s="1643"/>
      <c r="F2" s="1643"/>
      <c r="G2" s="1643">
        <v>45292</v>
      </c>
      <c r="H2" s="1643"/>
      <c r="I2" s="1643"/>
      <c r="J2" s="1643"/>
      <c r="K2" s="1643"/>
      <c r="L2" s="1643">
        <v>44958</v>
      </c>
      <c r="M2" s="1643"/>
      <c r="N2" s="1643"/>
      <c r="O2" s="1643"/>
      <c r="P2" s="1643"/>
      <c r="R2"/>
      <c r="S2"/>
      <c r="T2"/>
      <c r="U2"/>
    </row>
    <row r="3" spans="1:21" s="909" customFormat="1">
      <c r="A3" s="910" t="s">
        <v>669</v>
      </c>
      <c r="B3" s="1332" t="s">
        <v>1136</v>
      </c>
      <c r="C3" s="1332" t="s">
        <v>1137</v>
      </c>
      <c r="D3" s="1332" t="s">
        <v>1138</v>
      </c>
      <c r="E3" s="1332" t="s">
        <v>1139</v>
      </c>
      <c r="F3" s="1332" t="s">
        <v>97</v>
      </c>
      <c r="G3" s="1333" t="s">
        <v>1136</v>
      </c>
      <c r="H3" s="1333" t="s">
        <v>1137</v>
      </c>
      <c r="I3" s="1333" t="s">
        <v>1138</v>
      </c>
      <c r="J3" s="1333" t="s">
        <v>1139</v>
      </c>
      <c r="K3" s="1333" t="s">
        <v>97</v>
      </c>
      <c r="L3" s="1334" t="s">
        <v>1367</v>
      </c>
      <c r="M3" s="1334" t="s">
        <v>1137</v>
      </c>
      <c r="N3" s="1334" t="s">
        <v>1138</v>
      </c>
      <c r="O3" s="1334" t="s">
        <v>1140</v>
      </c>
      <c r="P3" s="1334" t="s">
        <v>97</v>
      </c>
      <c r="R3"/>
      <c r="S3"/>
      <c r="T3"/>
      <c r="U3"/>
    </row>
    <row r="4" spans="1:21" s="909" customFormat="1">
      <c r="A4" s="911" t="s">
        <v>1141</v>
      </c>
      <c r="B4" s="912">
        <v>145041</v>
      </c>
      <c r="C4" s="912">
        <v>6748</v>
      </c>
      <c r="D4" s="1335">
        <v>97</v>
      </c>
      <c r="E4" s="872">
        <v>1766</v>
      </c>
      <c r="F4" s="1336">
        <v>153652</v>
      </c>
      <c r="G4" s="872">
        <v>142280</v>
      </c>
      <c r="H4" s="872">
        <v>6687</v>
      </c>
      <c r="I4" s="1337">
        <v>97</v>
      </c>
      <c r="J4" s="872">
        <v>1766</v>
      </c>
      <c r="K4" s="1336">
        <v>150830</v>
      </c>
      <c r="L4" s="913">
        <v>137650</v>
      </c>
      <c r="M4" s="913">
        <v>5649</v>
      </c>
      <c r="N4" s="913">
        <v>52</v>
      </c>
      <c r="O4" s="913">
        <v>1937</v>
      </c>
      <c r="P4" s="914">
        <v>145288</v>
      </c>
      <c r="R4"/>
      <c r="S4"/>
      <c r="T4"/>
      <c r="U4"/>
    </row>
    <row r="5" spans="1:21" s="909" customFormat="1">
      <c r="A5" s="1651" t="s">
        <v>1142</v>
      </c>
      <c r="B5" s="1652"/>
      <c r="C5" s="1652"/>
      <c r="D5" s="1652"/>
      <c r="E5" s="1652"/>
      <c r="F5" s="1652"/>
      <c r="G5" s="1652"/>
      <c r="H5" s="1652"/>
      <c r="I5" s="1652"/>
      <c r="J5" s="1652"/>
      <c r="K5" s="1652"/>
      <c r="L5" s="1652"/>
      <c r="M5" s="1652"/>
      <c r="N5" s="1652"/>
      <c r="O5" s="1652"/>
      <c r="P5" s="1653"/>
      <c r="R5"/>
      <c r="S5"/>
      <c r="T5"/>
      <c r="U5"/>
    </row>
    <row r="6" spans="1:21" s="909" customFormat="1">
      <c r="A6" s="915" t="s">
        <v>1143</v>
      </c>
      <c r="B6" s="1338">
        <v>295073.58877000003</v>
      </c>
      <c r="C6" s="1338">
        <v>34768.230119999993</v>
      </c>
      <c r="D6" s="1338">
        <v>0</v>
      </c>
      <c r="E6" s="1644">
        <v>269422.85895000002</v>
      </c>
      <c r="F6" s="913">
        <f>SUM(B6:D6)</f>
        <v>329841.81889</v>
      </c>
      <c r="G6" s="1339">
        <v>291197.78120000003</v>
      </c>
      <c r="H6" s="1339">
        <v>33977.735800000009</v>
      </c>
      <c r="I6" s="1339">
        <v>0</v>
      </c>
      <c r="J6" s="1647">
        <v>271618.30177999998</v>
      </c>
      <c r="K6" s="1339">
        <f>SUM(G6:I6)</f>
        <v>325175.51700000005</v>
      </c>
      <c r="L6" s="913">
        <v>231664.93613000005</v>
      </c>
      <c r="M6" s="913">
        <v>23624.562529999999</v>
      </c>
      <c r="N6" s="913">
        <v>0</v>
      </c>
      <c r="O6" s="1648">
        <v>220916.64767999999</v>
      </c>
      <c r="P6" s="914">
        <f>SUM(L6:N6)</f>
        <v>255289.49866000004</v>
      </c>
      <c r="R6"/>
      <c r="S6"/>
      <c r="T6"/>
      <c r="U6"/>
    </row>
    <row r="7" spans="1:21" s="909" customFormat="1">
      <c r="A7" s="915" t="s">
        <v>1144</v>
      </c>
      <c r="B7" s="1338">
        <v>746.8985299999996</v>
      </c>
      <c r="C7" s="1338">
        <v>338.80399999999997</v>
      </c>
      <c r="D7" s="1338">
        <v>739.34</v>
      </c>
      <c r="E7" s="1645"/>
      <c r="F7" s="913">
        <f t="shared" ref="F7:F16" si="0">SUM(B7:D7)</f>
        <v>1825.0425299999997</v>
      </c>
      <c r="G7" s="1339">
        <v>771.74070999999969</v>
      </c>
      <c r="H7" s="1339">
        <v>398.64399999999995</v>
      </c>
      <c r="I7" s="1339">
        <v>739.34</v>
      </c>
      <c r="J7" s="1647"/>
      <c r="K7" s="1339">
        <f t="shared" ref="K7:K16" si="1">SUM(G7:I7)</f>
        <v>1909.7247099999995</v>
      </c>
      <c r="L7" s="913">
        <v>573.45038999999986</v>
      </c>
      <c r="M7" s="913">
        <v>354.15069999999997</v>
      </c>
      <c r="N7" s="913">
        <v>41.02</v>
      </c>
      <c r="O7" s="1649"/>
      <c r="P7" s="914">
        <f t="shared" ref="P7:P16" si="2">SUM(L7:N7)</f>
        <v>968.62108999999987</v>
      </c>
      <c r="R7"/>
      <c r="S7"/>
      <c r="T7"/>
      <c r="U7"/>
    </row>
    <row r="8" spans="1:21" s="909" customFormat="1">
      <c r="A8" s="915" t="s">
        <v>1145</v>
      </c>
      <c r="B8" s="1338">
        <v>2318815.4667099998</v>
      </c>
      <c r="C8" s="1338">
        <v>177431.47859999997</v>
      </c>
      <c r="D8" s="1338">
        <v>0</v>
      </c>
      <c r="E8" s="1645"/>
      <c r="F8" s="913">
        <f t="shared" si="0"/>
        <v>2496246.9453099999</v>
      </c>
      <c r="G8" s="1339">
        <v>2277522.9126099995</v>
      </c>
      <c r="H8" s="1339">
        <v>176135.73331000001</v>
      </c>
      <c r="I8" s="1339">
        <v>0</v>
      </c>
      <c r="J8" s="1647"/>
      <c r="K8" s="1339">
        <f t="shared" si="1"/>
        <v>2453658.6459199996</v>
      </c>
      <c r="L8" s="913">
        <v>2010634.0260600003</v>
      </c>
      <c r="M8" s="913">
        <v>166416.24249999999</v>
      </c>
      <c r="N8" s="913">
        <v>0</v>
      </c>
      <c r="O8" s="1649"/>
      <c r="P8" s="914">
        <f t="shared" si="2"/>
        <v>2177050.2685600002</v>
      </c>
      <c r="R8"/>
      <c r="S8"/>
      <c r="T8"/>
      <c r="U8"/>
    </row>
    <row r="9" spans="1:21" s="909" customFormat="1">
      <c r="A9" s="915" t="s">
        <v>1146</v>
      </c>
      <c r="B9" s="1338">
        <v>17617.205000000002</v>
      </c>
      <c r="C9" s="1338">
        <v>220.29</v>
      </c>
      <c r="D9" s="1338">
        <v>0</v>
      </c>
      <c r="E9" s="1645"/>
      <c r="F9" s="913">
        <f t="shared" si="0"/>
        <v>17837.495000000003</v>
      </c>
      <c r="G9" s="1339">
        <v>28912.994000000002</v>
      </c>
      <c r="H9" s="1339">
        <v>206.85000000000002</v>
      </c>
      <c r="I9" s="1339">
        <v>0</v>
      </c>
      <c r="J9" s="1647"/>
      <c r="K9" s="1339">
        <f t="shared" si="1"/>
        <v>29119.844000000001</v>
      </c>
      <c r="L9" s="913">
        <v>21605.528190000001</v>
      </c>
      <c r="M9" s="913">
        <v>312.34000000000003</v>
      </c>
      <c r="N9" s="913">
        <v>84.19</v>
      </c>
      <c r="O9" s="1649"/>
      <c r="P9" s="914">
        <f t="shared" si="2"/>
        <v>22002.05819</v>
      </c>
      <c r="R9"/>
      <c r="S9"/>
      <c r="T9"/>
      <c r="U9"/>
    </row>
    <row r="10" spans="1:21" s="909" customFormat="1">
      <c r="A10" s="915" t="s">
        <v>1147</v>
      </c>
      <c r="B10" s="1338">
        <v>902.24999999999989</v>
      </c>
      <c r="C10" s="1338">
        <v>1109.8200000000002</v>
      </c>
      <c r="D10" s="1338">
        <v>0</v>
      </c>
      <c r="E10" s="1645"/>
      <c r="F10" s="913">
        <f t="shared" si="0"/>
        <v>2012.0700000000002</v>
      </c>
      <c r="G10" s="1339">
        <v>985.71</v>
      </c>
      <c r="H10" s="1339">
        <v>1144.8700000000001</v>
      </c>
      <c r="I10" s="1339">
        <v>0</v>
      </c>
      <c r="J10" s="1647"/>
      <c r="K10" s="1339">
        <f t="shared" si="1"/>
        <v>2130.58</v>
      </c>
      <c r="L10" s="913">
        <v>1934.24</v>
      </c>
      <c r="M10" s="913">
        <v>1895.62</v>
      </c>
      <c r="N10" s="913">
        <v>0</v>
      </c>
      <c r="O10" s="1649"/>
      <c r="P10" s="914">
        <f t="shared" si="2"/>
        <v>3829.8599999999997</v>
      </c>
      <c r="R10"/>
      <c r="S10"/>
      <c r="T10"/>
      <c r="U10"/>
    </row>
    <row r="11" spans="1:21" s="909" customFormat="1">
      <c r="A11" s="915" t="s">
        <v>1148</v>
      </c>
      <c r="B11" s="1338">
        <v>88.6</v>
      </c>
      <c r="C11" s="1338">
        <v>33.800000000000004</v>
      </c>
      <c r="D11" s="1338">
        <v>0</v>
      </c>
      <c r="E11" s="1645"/>
      <c r="F11" s="913">
        <f t="shared" si="0"/>
        <v>122.4</v>
      </c>
      <c r="G11" s="1339">
        <v>88.6</v>
      </c>
      <c r="H11" s="1339">
        <v>32.39</v>
      </c>
      <c r="I11" s="1339">
        <v>0</v>
      </c>
      <c r="J11" s="1647"/>
      <c r="K11" s="1339">
        <f t="shared" si="1"/>
        <v>120.99</v>
      </c>
      <c r="L11" s="913">
        <v>173.94000000000003</v>
      </c>
      <c r="M11" s="913">
        <v>2.82</v>
      </c>
      <c r="N11" s="913">
        <v>0</v>
      </c>
      <c r="O11" s="1649"/>
      <c r="P11" s="914">
        <f t="shared" si="2"/>
        <v>176.76000000000002</v>
      </c>
      <c r="R11"/>
      <c r="S11"/>
      <c r="T11"/>
      <c r="U11"/>
    </row>
    <row r="12" spans="1:21" s="909" customFormat="1">
      <c r="A12" s="915" t="s">
        <v>1149</v>
      </c>
      <c r="B12" s="1338">
        <v>184.08499</v>
      </c>
      <c r="C12" s="1338">
        <v>0</v>
      </c>
      <c r="D12" s="1338">
        <v>0</v>
      </c>
      <c r="E12" s="1645"/>
      <c r="F12" s="913">
        <f t="shared" si="0"/>
        <v>184.08499</v>
      </c>
      <c r="G12" s="1339">
        <v>180.69131999999999</v>
      </c>
      <c r="H12" s="1339">
        <v>0</v>
      </c>
      <c r="I12" s="1339">
        <v>0</v>
      </c>
      <c r="J12" s="1647"/>
      <c r="K12" s="1339">
        <f t="shared" si="1"/>
        <v>180.69131999999999</v>
      </c>
      <c r="L12" s="913">
        <v>292.90117999999995</v>
      </c>
      <c r="M12" s="913">
        <v>0</v>
      </c>
      <c r="N12" s="913">
        <v>0</v>
      </c>
      <c r="O12" s="1649"/>
      <c r="P12" s="914">
        <f t="shared" si="2"/>
        <v>292.90117999999995</v>
      </c>
      <c r="R12"/>
      <c r="S12"/>
      <c r="T12"/>
      <c r="U12"/>
    </row>
    <row r="13" spans="1:21" s="909" customFormat="1">
      <c r="A13" s="915" t="s">
        <v>1150</v>
      </c>
      <c r="B13" s="1338">
        <v>-0.62</v>
      </c>
      <c r="C13" s="1338">
        <v>0</v>
      </c>
      <c r="D13" s="1338">
        <v>0</v>
      </c>
      <c r="E13" s="1645"/>
      <c r="F13" s="913">
        <f t="shared" si="0"/>
        <v>-0.62</v>
      </c>
      <c r="G13" s="1339">
        <v>-0.27</v>
      </c>
      <c r="H13" s="1339">
        <v>0</v>
      </c>
      <c r="I13" s="1339">
        <v>0</v>
      </c>
      <c r="J13" s="1647"/>
      <c r="K13" s="1339">
        <f t="shared" si="1"/>
        <v>-0.27</v>
      </c>
      <c r="L13" s="913">
        <v>0</v>
      </c>
      <c r="M13" s="913">
        <v>0</v>
      </c>
      <c r="N13" s="913">
        <v>0</v>
      </c>
      <c r="O13" s="1649"/>
      <c r="P13" s="914">
        <f t="shared" si="2"/>
        <v>0</v>
      </c>
      <c r="R13"/>
      <c r="S13"/>
      <c r="T13"/>
      <c r="U13"/>
    </row>
    <row r="14" spans="1:21" s="909" customFormat="1">
      <c r="A14" s="915" t="s">
        <v>1151</v>
      </c>
      <c r="B14" s="1338">
        <v>1</v>
      </c>
      <c r="C14" s="1338">
        <v>0</v>
      </c>
      <c r="D14" s="1338">
        <v>0.89</v>
      </c>
      <c r="E14" s="1645"/>
      <c r="F14" s="913">
        <f t="shared" si="0"/>
        <v>1.8900000000000001</v>
      </c>
      <c r="G14" s="1339">
        <v>7</v>
      </c>
      <c r="H14" s="1339">
        <v>0</v>
      </c>
      <c r="I14" s="1339">
        <v>0.89</v>
      </c>
      <c r="J14" s="1647"/>
      <c r="K14" s="1339">
        <f t="shared" si="1"/>
        <v>7.89</v>
      </c>
      <c r="L14" s="913">
        <v>1</v>
      </c>
      <c r="M14" s="913">
        <v>0</v>
      </c>
      <c r="N14" s="913">
        <v>0</v>
      </c>
      <c r="O14" s="1649"/>
      <c r="P14" s="914">
        <f t="shared" si="2"/>
        <v>1</v>
      </c>
      <c r="R14"/>
      <c r="S14"/>
      <c r="T14"/>
      <c r="U14"/>
    </row>
    <row r="15" spans="1:21" s="909" customFormat="1">
      <c r="A15" s="915" t="s">
        <v>81</v>
      </c>
      <c r="B15" s="1338">
        <v>65892.932990000045</v>
      </c>
      <c r="C15" s="1338">
        <v>46592.077550000002</v>
      </c>
      <c r="D15" s="1338">
        <v>1.51</v>
      </c>
      <c r="E15" s="1645"/>
      <c r="F15" s="913">
        <f t="shared" si="0"/>
        <v>112486.52054000004</v>
      </c>
      <c r="G15" s="1339">
        <v>64808.984280000011</v>
      </c>
      <c r="H15" s="1339">
        <v>44270.203860000009</v>
      </c>
      <c r="I15" s="1339">
        <v>1.51</v>
      </c>
      <c r="J15" s="1647"/>
      <c r="K15" s="1339">
        <f t="shared" si="1"/>
        <v>109080.69814000001</v>
      </c>
      <c r="L15" s="913">
        <v>28421.971659999996</v>
      </c>
      <c r="M15" s="913">
        <v>30847.446759999999</v>
      </c>
      <c r="N15" s="913">
        <v>1.91</v>
      </c>
      <c r="O15" s="1649"/>
      <c r="P15" s="914">
        <f t="shared" si="2"/>
        <v>59271.328419999998</v>
      </c>
      <c r="R15"/>
      <c r="S15"/>
      <c r="T15"/>
      <c r="U15"/>
    </row>
    <row r="16" spans="1:21" s="909" customFormat="1">
      <c r="A16" s="915" t="s">
        <v>331</v>
      </c>
      <c r="B16" s="1338">
        <v>12545.055989999999</v>
      </c>
      <c r="C16" s="1338">
        <v>5846.8407100000004</v>
      </c>
      <c r="D16" s="1338">
        <v>0</v>
      </c>
      <c r="E16" s="1645"/>
      <c r="F16" s="913">
        <f t="shared" si="0"/>
        <v>18391.896699999998</v>
      </c>
      <c r="G16" s="1339">
        <v>12862.669050000004</v>
      </c>
      <c r="H16" s="1339">
        <v>4933.842450000001</v>
      </c>
      <c r="I16" s="1339">
        <v>0</v>
      </c>
      <c r="J16" s="1647"/>
      <c r="K16" s="1339">
        <f t="shared" si="1"/>
        <v>17796.511500000004</v>
      </c>
      <c r="L16" s="913">
        <v>4045.8267299999966</v>
      </c>
      <c r="M16" s="913">
        <v>5155.885699999998</v>
      </c>
      <c r="N16" s="913">
        <v>0.05</v>
      </c>
      <c r="O16" s="1649"/>
      <c r="P16" s="914">
        <f t="shared" si="2"/>
        <v>9201.7624299999934</v>
      </c>
      <c r="R16"/>
      <c r="S16"/>
      <c r="T16"/>
      <c r="U16"/>
    </row>
    <row r="17" spans="1:21" s="909" customFormat="1">
      <c r="A17" s="915" t="s">
        <v>1140</v>
      </c>
      <c r="B17" s="913">
        <v>0</v>
      </c>
      <c r="C17" s="913">
        <v>0</v>
      </c>
      <c r="D17" s="913">
        <v>0</v>
      </c>
      <c r="E17" s="1646"/>
      <c r="F17" s="913">
        <f>E6</f>
        <v>269422.85895000002</v>
      </c>
      <c r="G17" s="1339">
        <v>0</v>
      </c>
      <c r="H17" s="1339">
        <v>0</v>
      </c>
      <c r="I17" s="1339">
        <v>0</v>
      </c>
      <c r="J17" s="1647"/>
      <c r="K17" s="1339">
        <f>J6</f>
        <v>271618.30177999998</v>
      </c>
      <c r="L17" s="913">
        <v>0</v>
      </c>
      <c r="M17" s="913">
        <v>0</v>
      </c>
      <c r="N17" s="913">
        <v>0</v>
      </c>
      <c r="O17" s="1650"/>
      <c r="P17" s="914">
        <f>O6</f>
        <v>220916.64767999999</v>
      </c>
      <c r="R17"/>
      <c r="S17"/>
      <c r="T17"/>
      <c r="U17"/>
    </row>
    <row r="18" spans="1:21" s="909" customFormat="1">
      <c r="A18" s="495" t="s">
        <v>97</v>
      </c>
      <c r="B18" s="914">
        <f>SUM(B6:B17)</f>
        <v>2711866.4629799998</v>
      </c>
      <c r="C18" s="914">
        <f t="shared" ref="C18:F18" si="3">SUM(C6:C17)</f>
        <v>266341.34097999998</v>
      </c>
      <c r="D18" s="914">
        <f t="shared" si="3"/>
        <v>741.74</v>
      </c>
      <c r="E18" s="914">
        <f>E6</f>
        <v>269422.85895000002</v>
      </c>
      <c r="F18" s="914">
        <f t="shared" si="3"/>
        <v>3248372.4029099997</v>
      </c>
      <c r="G18" s="1340">
        <f>SUM(G6:G17)</f>
        <v>2677338.81317</v>
      </c>
      <c r="H18" s="1340">
        <f t="shared" ref="H18:K18" si="4">SUM(H6:H17)</f>
        <v>261100.26942000006</v>
      </c>
      <c r="I18" s="1340">
        <f t="shared" si="4"/>
        <v>741.74</v>
      </c>
      <c r="J18" s="1340">
        <f>J6</f>
        <v>271618.30177999998</v>
      </c>
      <c r="K18" s="1340">
        <f t="shared" si="4"/>
        <v>3210799.1243700003</v>
      </c>
      <c r="L18" s="914">
        <f>SUM(L6:L17)</f>
        <v>2299347.8203400001</v>
      </c>
      <c r="M18" s="914">
        <f t="shared" ref="M18:P18" si="5">SUM(M6:M17)</f>
        <v>228609.06818999996</v>
      </c>
      <c r="N18" s="914">
        <f t="shared" si="5"/>
        <v>127.17</v>
      </c>
      <c r="O18" s="914">
        <f t="shared" si="5"/>
        <v>220916.64767999999</v>
      </c>
      <c r="P18" s="914">
        <f t="shared" si="5"/>
        <v>2749000.70621</v>
      </c>
      <c r="R18"/>
      <c r="S18"/>
      <c r="T18"/>
      <c r="U18"/>
    </row>
    <row r="19" spans="1:21" s="909" customFormat="1" ht="15.75">
      <c r="A19" s="916" t="s">
        <v>82</v>
      </c>
      <c r="B19" s="917"/>
      <c r="C19" s="917"/>
      <c r="D19" s="917"/>
      <c r="E19" s="917"/>
      <c r="F19" s="917"/>
      <c r="G19" s="916"/>
      <c r="H19" s="916"/>
      <c r="I19" s="916"/>
      <c r="J19" s="918"/>
      <c r="K19" s="918"/>
      <c r="L19" s="919"/>
      <c r="M19" s="919"/>
      <c r="N19" s="919"/>
      <c r="O19" s="919"/>
      <c r="P19" s="919"/>
    </row>
    <row r="20" spans="1:21" s="909" customFormat="1">
      <c r="A20" s="920" t="s">
        <v>1152</v>
      </c>
      <c r="B20" s="921"/>
      <c r="C20" s="921"/>
      <c r="D20" s="921"/>
      <c r="E20" s="921"/>
      <c r="F20" s="921"/>
      <c r="G20" s="922"/>
      <c r="H20" s="920"/>
      <c r="I20" s="920"/>
      <c r="J20" s="920"/>
      <c r="K20" s="920"/>
      <c r="L20" s="923"/>
      <c r="M20" s="924"/>
      <c r="N20" s="924"/>
      <c r="O20" s="924"/>
      <c r="P20" s="924"/>
    </row>
    <row r="21" spans="1:21" s="909" customFormat="1">
      <c r="A21" s="925" t="s">
        <v>1368</v>
      </c>
      <c r="B21" s="926"/>
      <c r="C21" s="926"/>
      <c r="D21" s="926"/>
      <c r="E21" s="926"/>
      <c r="F21" s="926"/>
      <c r="G21" s="928"/>
      <c r="H21" s="928"/>
      <c r="I21" s="928"/>
      <c r="J21" s="928"/>
      <c r="K21" s="928"/>
      <c r="L21" s="927"/>
      <c r="M21" s="927"/>
      <c r="N21" s="927"/>
      <c r="O21" s="927"/>
      <c r="P21" s="927"/>
    </row>
    <row r="22" spans="1:21" s="909" customFormat="1">
      <c r="A22" s="928" t="s">
        <v>1369</v>
      </c>
      <c r="B22" s="929"/>
      <c r="C22" s="929"/>
      <c r="D22" s="929"/>
      <c r="E22" s="929"/>
      <c r="F22" s="929"/>
      <c r="G22" s="928"/>
      <c r="H22" s="928"/>
      <c r="I22" s="928"/>
      <c r="J22" s="928"/>
      <c r="K22" s="928"/>
      <c r="L22" s="924"/>
      <c r="M22" s="924"/>
      <c r="N22" s="924"/>
      <c r="O22" s="924"/>
      <c r="P22" s="924"/>
    </row>
    <row r="23" spans="1:21" s="909" customFormat="1">
      <c r="A23" s="928" t="s">
        <v>1370</v>
      </c>
      <c r="B23" s="929"/>
      <c r="C23" s="929"/>
      <c r="D23" s="929"/>
      <c r="E23" s="929"/>
      <c r="F23" s="929"/>
      <c r="G23" s="928"/>
      <c r="H23" s="928"/>
      <c r="I23" s="928"/>
      <c r="J23" s="928"/>
      <c r="K23" s="928"/>
      <c r="L23" s="924"/>
      <c r="M23" s="924"/>
      <c r="N23" s="924"/>
      <c r="O23" s="924"/>
      <c r="P23" s="924"/>
    </row>
    <row r="24" spans="1:21">
      <c r="A24" s="920"/>
      <c r="B24" s="921"/>
      <c r="C24" s="921"/>
      <c r="D24" s="921"/>
      <c r="E24" s="921"/>
      <c r="F24" s="921"/>
      <c r="G24" s="920"/>
      <c r="H24" s="920"/>
      <c r="I24" s="920"/>
      <c r="J24" s="920"/>
      <c r="K24" s="920"/>
      <c r="L24" s="924"/>
      <c r="M24" s="924"/>
      <c r="N24" s="924"/>
      <c r="O24" s="924"/>
      <c r="P24" s="924"/>
      <c r="Q24" s="909"/>
    </row>
  </sheetData>
  <mergeCells count="7">
    <mergeCell ref="B2:F2"/>
    <mergeCell ref="E6:E17"/>
    <mergeCell ref="J6:J17"/>
    <mergeCell ref="O6:O17"/>
    <mergeCell ref="G2:K2"/>
    <mergeCell ref="L2:P2"/>
    <mergeCell ref="A5:P5"/>
  </mergeCells>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heetViews>
  <sheetFormatPr defaultColWidth="9.140625" defaultRowHeight="15"/>
  <cols>
    <col min="1" max="1" width="54.140625" style="149" customWidth="1"/>
    <col min="2" max="2" width="9.140625" style="149" bestFit="1" customWidth="1"/>
    <col min="3" max="5" width="10.28515625" style="149" bestFit="1" customWidth="1"/>
    <col min="6" max="6" width="14.42578125" style="149" customWidth="1"/>
    <col min="7" max="7" width="17.5703125" style="149" bestFit="1" customWidth="1"/>
    <col min="8" max="10" width="8.85546875" style="149" bestFit="1" customWidth="1"/>
    <col min="11" max="11" width="14.7109375" style="149" bestFit="1" customWidth="1"/>
    <col min="12" max="12" width="17.5703125" style="149" bestFit="1" customWidth="1"/>
    <col min="13" max="16384" width="9.140625" style="149"/>
  </cols>
  <sheetData>
    <row r="1" spans="1:12" ht="15.75" customHeight="1">
      <c r="A1" s="1178" t="s">
        <v>639</v>
      </c>
      <c r="B1" s="1173"/>
      <c r="C1" s="1173"/>
      <c r="D1" s="1173"/>
      <c r="E1" s="1173"/>
      <c r="F1" s="1173"/>
      <c r="G1" s="1173"/>
      <c r="H1" s="1173"/>
      <c r="I1" s="1173"/>
      <c r="J1" s="1173"/>
      <c r="K1" s="1173"/>
      <c r="L1" s="1173"/>
    </row>
    <row r="2" spans="1:12" s="150" customFormat="1" ht="18.75" customHeight="1">
      <c r="A2" s="1565" t="s">
        <v>640</v>
      </c>
      <c r="B2" s="1565" t="s">
        <v>641</v>
      </c>
      <c r="C2" s="1655" t="s">
        <v>642</v>
      </c>
      <c r="D2" s="1519"/>
      <c r="E2" s="1519"/>
      <c r="F2" s="1519"/>
      <c r="G2" s="1519"/>
      <c r="H2" s="1562" t="s">
        <v>643</v>
      </c>
      <c r="I2" s="1562"/>
      <c r="J2" s="1562"/>
      <c r="K2" s="1562"/>
      <c r="L2" s="1562"/>
    </row>
    <row r="3" spans="1:12" s="150" customFormat="1" ht="63.75" customHeight="1">
      <c r="A3" s="1478"/>
      <c r="B3" s="1478"/>
      <c r="C3" s="1176">
        <v>45382</v>
      </c>
      <c r="D3" s="1176">
        <v>45323</v>
      </c>
      <c r="E3" s="1176">
        <v>45016</v>
      </c>
      <c r="F3" s="1267" t="s">
        <v>1358</v>
      </c>
      <c r="G3" s="1268" t="s">
        <v>1359</v>
      </c>
      <c r="H3" s="1176">
        <v>45352</v>
      </c>
      <c r="I3" s="1176">
        <v>45323</v>
      </c>
      <c r="J3" s="1176">
        <v>44986</v>
      </c>
      <c r="K3" s="1268" t="s">
        <v>1202</v>
      </c>
      <c r="L3" s="1177" t="s">
        <v>1203</v>
      </c>
    </row>
    <row r="4" spans="1:12" s="150" customFormat="1" ht="18" customHeight="1">
      <c r="A4" s="1180" t="s">
        <v>644</v>
      </c>
      <c r="B4" s="1181" t="s">
        <v>645</v>
      </c>
      <c r="C4" s="1269">
        <v>5945</v>
      </c>
      <c r="D4" s="1269">
        <v>5926</v>
      </c>
      <c r="E4" s="1269">
        <v>5843</v>
      </c>
      <c r="F4" s="1270">
        <f t="shared" ref="F4:F17" si="0">(C4-E4)/E4*100</f>
        <v>1.7456785897655314</v>
      </c>
      <c r="G4" s="1270">
        <f t="shared" ref="G4:G17" si="1">(C4-D4)/D4*100</f>
        <v>0.32062099223759699</v>
      </c>
      <c r="H4" s="1271">
        <v>6322</v>
      </c>
      <c r="I4" s="1271">
        <v>6296</v>
      </c>
      <c r="J4" s="1271">
        <v>6043</v>
      </c>
      <c r="K4" s="1270">
        <f t="shared" ref="K4:K17" si="2">IFERROR((H4/J4-1)*100,"-")</f>
        <v>4.6169121297368942</v>
      </c>
      <c r="L4" s="1179">
        <f t="shared" ref="L4:L17" si="3">IFERROR((H4/I4-1)*100,"-")</f>
        <v>0.41296060991105055</v>
      </c>
    </row>
    <row r="5" spans="1:12" s="150" customFormat="1" ht="18" customHeight="1">
      <c r="A5" s="1180" t="s">
        <v>646</v>
      </c>
      <c r="B5" s="1181" t="s">
        <v>645</v>
      </c>
      <c r="C5" s="1269">
        <v>281</v>
      </c>
      <c r="D5" s="1269">
        <v>281</v>
      </c>
      <c r="E5" s="1269">
        <v>283</v>
      </c>
      <c r="F5" s="1270">
        <f t="shared" si="0"/>
        <v>-0.70671378091872794</v>
      </c>
      <c r="G5" s="1270">
        <f t="shared" si="1"/>
        <v>0</v>
      </c>
      <c r="H5" s="1271">
        <v>580</v>
      </c>
      <c r="I5" s="1271">
        <v>582</v>
      </c>
      <c r="J5" s="1271">
        <v>588</v>
      </c>
      <c r="K5" s="1270">
        <f t="shared" si="2"/>
        <v>-1.3605442176870763</v>
      </c>
      <c r="L5" s="1270">
        <f t="shared" si="3"/>
        <v>-0.34364261168384758</v>
      </c>
    </row>
    <row r="6" spans="1:12" s="150" customFormat="1" ht="18" customHeight="1">
      <c r="A6" s="1180" t="s">
        <v>1185</v>
      </c>
      <c r="B6" s="1181" t="s">
        <v>645</v>
      </c>
      <c r="C6" s="1269">
        <v>5</v>
      </c>
      <c r="D6" s="1269">
        <v>5</v>
      </c>
      <c r="E6" s="1269">
        <v>4</v>
      </c>
      <c r="F6" s="1270">
        <f t="shared" si="0"/>
        <v>25</v>
      </c>
      <c r="G6" s="1270">
        <f t="shared" si="1"/>
        <v>0</v>
      </c>
      <c r="H6" s="1271">
        <v>3</v>
      </c>
      <c r="I6" s="1271">
        <v>3</v>
      </c>
      <c r="J6" s="1271">
        <v>3</v>
      </c>
      <c r="K6" s="1270">
        <f t="shared" si="2"/>
        <v>0</v>
      </c>
      <c r="L6" s="1270">
        <f t="shared" si="3"/>
        <v>0</v>
      </c>
    </row>
    <row r="7" spans="1:12" s="150" customFormat="1" ht="18" customHeight="1">
      <c r="A7" s="1180" t="s">
        <v>647</v>
      </c>
      <c r="B7" s="1181" t="s">
        <v>648</v>
      </c>
      <c r="C7" s="1269">
        <v>357.70758999999998</v>
      </c>
      <c r="D7" s="1269">
        <v>354.68889000000001</v>
      </c>
      <c r="E7" s="1269">
        <v>314.63</v>
      </c>
      <c r="F7" s="1270">
        <f t="shared" si="0"/>
        <v>13.691507484982356</v>
      </c>
      <c r="G7" s="1270">
        <f t="shared" si="1"/>
        <v>0.85108388932057244</v>
      </c>
      <c r="H7" s="1271">
        <v>1156.0541900000001</v>
      </c>
      <c r="I7" s="1271">
        <v>1127.82754</v>
      </c>
      <c r="J7" s="1271">
        <v>830.01540999999997</v>
      </c>
      <c r="K7" s="1270">
        <f t="shared" si="2"/>
        <v>39.281051420479059</v>
      </c>
      <c r="L7" s="1270">
        <f t="shared" si="3"/>
        <v>2.5027452335487421</v>
      </c>
    </row>
    <row r="8" spans="1:12" s="150" customFormat="1" ht="18" customHeight="1">
      <c r="A8" s="1180" t="s">
        <v>649</v>
      </c>
      <c r="B8" s="1181" t="s">
        <v>650</v>
      </c>
      <c r="C8" s="1269">
        <v>71917.043376300004</v>
      </c>
      <c r="D8" s="1269">
        <v>71573.134707599995</v>
      </c>
      <c r="E8" s="1269">
        <v>68058.800383499998</v>
      </c>
      <c r="F8" s="1270">
        <f t="shared" si="0"/>
        <v>5.6689847177138732</v>
      </c>
      <c r="G8" s="1270">
        <f t="shared" si="1"/>
        <v>0.48049965969073455</v>
      </c>
      <c r="H8" s="1271">
        <v>34043.801648699999</v>
      </c>
      <c r="I8" s="1271">
        <v>33702.002428</v>
      </c>
      <c r="J8" s="1271">
        <v>30945.0075989</v>
      </c>
      <c r="K8" s="1270">
        <f t="shared" si="2"/>
        <v>10.013873933933537</v>
      </c>
      <c r="L8" s="1270">
        <f t="shared" si="3"/>
        <v>1.0141807491415689</v>
      </c>
    </row>
    <row r="9" spans="1:12" s="150" customFormat="1" ht="18" customHeight="1">
      <c r="A9" s="1180" t="s">
        <v>651</v>
      </c>
      <c r="B9" s="1181" t="s">
        <v>652</v>
      </c>
      <c r="C9" s="1272">
        <v>32831975.857470494</v>
      </c>
      <c r="D9" s="1272">
        <v>32880559.634072579</v>
      </c>
      <c r="E9" s="1272">
        <v>22261190.595970742</v>
      </c>
      <c r="F9" s="1270">
        <f t="shared" si="0"/>
        <v>47.485264617486614</v>
      </c>
      <c r="G9" s="1270">
        <f t="shared" si="1"/>
        <v>-0.14775836282220875</v>
      </c>
      <c r="H9" s="1271">
        <v>5711832.1573000001</v>
      </c>
      <c r="I9" s="1271">
        <v>5752680.2642000001</v>
      </c>
      <c r="J9" s="1271">
        <v>3405158.1593999998</v>
      </c>
      <c r="K9" s="1270">
        <f t="shared" si="2"/>
        <v>67.74058325403729</v>
      </c>
      <c r="L9" s="1270">
        <f t="shared" si="3"/>
        <v>-0.71007087173270422</v>
      </c>
    </row>
    <row r="10" spans="1:12" s="150" customFormat="1" ht="18" customHeight="1">
      <c r="A10" s="1180" t="s">
        <v>653</v>
      </c>
      <c r="B10" s="1181" t="s">
        <v>650</v>
      </c>
      <c r="C10" s="1269">
        <v>81777.734080236492</v>
      </c>
      <c r="D10" s="1269">
        <v>80954.747898753194</v>
      </c>
      <c r="E10" s="1269">
        <v>72621.334608438483</v>
      </c>
      <c r="F10" s="1270">
        <f t="shared" si="0"/>
        <v>12.608415310965725</v>
      </c>
      <c r="G10" s="1270">
        <f t="shared" si="1"/>
        <v>1.0166002647708492</v>
      </c>
      <c r="H10" s="1271">
        <v>39418.823949999998</v>
      </c>
      <c r="I10" s="1271">
        <v>38968.031439999999</v>
      </c>
      <c r="J10" s="1271">
        <v>35421.421609999998</v>
      </c>
      <c r="K10" s="1270">
        <f t="shared" si="2"/>
        <v>11.285267948905453</v>
      </c>
      <c r="L10" s="1270">
        <f t="shared" si="3"/>
        <v>1.156826489154561</v>
      </c>
    </row>
    <row r="11" spans="1:12" s="150" customFormat="1" ht="18" customHeight="1">
      <c r="A11" s="1180" t="s">
        <v>654</v>
      </c>
      <c r="B11" s="1181" t="s">
        <v>652</v>
      </c>
      <c r="C11" s="1272">
        <v>37121680.021722957</v>
      </c>
      <c r="D11" s="1272">
        <v>37126108.144685574</v>
      </c>
      <c r="E11" s="1272">
        <v>26308596.322236788</v>
      </c>
      <c r="F11" s="1270">
        <f t="shared" si="0"/>
        <v>41.100952582356662</v>
      </c>
      <c r="G11" s="1270">
        <f t="shared" si="1"/>
        <v>-1.1927247923104078E-2</v>
      </c>
      <c r="H11" s="1271">
        <v>6119551.051</v>
      </c>
      <c r="I11" s="1271">
        <v>6156277.0820000004</v>
      </c>
      <c r="J11" s="1271">
        <v>3708994.5290000001</v>
      </c>
      <c r="K11" s="1270">
        <f t="shared" si="2"/>
        <v>64.992183276418089</v>
      </c>
      <c r="L11" s="1270">
        <f t="shared" si="3"/>
        <v>-0.5965623462170333</v>
      </c>
    </row>
    <row r="12" spans="1:12" s="150" customFormat="1" ht="18" customHeight="1">
      <c r="A12" s="1180" t="s">
        <v>655</v>
      </c>
      <c r="B12" s="1181" t="s">
        <v>650</v>
      </c>
      <c r="C12" s="1269">
        <v>2252.5348285999999</v>
      </c>
      <c r="D12" s="1269">
        <v>2831.0560581</v>
      </c>
      <c r="E12" s="1269">
        <v>1446.745208</v>
      </c>
      <c r="F12" s="1270">
        <f t="shared" si="0"/>
        <v>55.696719515244439</v>
      </c>
      <c r="G12" s="1270">
        <f t="shared" si="1"/>
        <v>-20.43482070391293</v>
      </c>
      <c r="H12" s="1271">
        <v>2855.5919730000001</v>
      </c>
      <c r="I12" s="1271">
        <v>5224.3765489999996</v>
      </c>
      <c r="J12" s="1271">
        <v>1749.5002340000001</v>
      </c>
      <c r="K12" s="1270">
        <f t="shared" si="2"/>
        <v>63.223297574020208</v>
      </c>
      <c r="L12" s="1270">
        <f t="shared" si="3"/>
        <v>-45.341000094133911</v>
      </c>
    </row>
    <row r="13" spans="1:12" s="150" customFormat="1" ht="18" customHeight="1">
      <c r="A13" s="1180" t="s">
        <v>1204</v>
      </c>
      <c r="B13" s="1181" t="s">
        <v>650</v>
      </c>
      <c r="C13" s="1269">
        <v>125.14082381111112</v>
      </c>
      <c r="D13" s="1269">
        <v>141.55280290499999</v>
      </c>
      <c r="E13" s="1269">
        <v>72.337260400000005</v>
      </c>
      <c r="F13" s="1270">
        <f t="shared" si="0"/>
        <v>72.996355016938281</v>
      </c>
      <c r="G13" s="1270">
        <f t="shared" si="1"/>
        <v>-11.59424522656991</v>
      </c>
      <c r="H13" s="1271">
        <v>158.64399850000001</v>
      </c>
      <c r="I13" s="1271">
        <v>248.77983566666666</v>
      </c>
      <c r="J13" s="1271">
        <v>87.47501170000001</v>
      </c>
      <c r="K13" s="1270">
        <f t="shared" si="2"/>
        <v>81.359219526689117</v>
      </c>
      <c r="L13" s="1270">
        <f t="shared" si="3"/>
        <v>-36.231166776489552</v>
      </c>
    </row>
    <row r="14" spans="1:12" s="150" customFormat="1" ht="18" customHeight="1">
      <c r="A14" s="1180" t="s">
        <v>656</v>
      </c>
      <c r="B14" s="1181" t="s">
        <v>652</v>
      </c>
      <c r="C14" s="1269">
        <v>831663.26663619257</v>
      </c>
      <c r="D14" s="1269">
        <v>800834.3634796096</v>
      </c>
      <c r="E14" s="1269">
        <v>406585.95832824294</v>
      </c>
      <c r="F14" s="1270">
        <f t="shared" si="0"/>
        <v>104.54795587524406</v>
      </c>
      <c r="G14" s="1270">
        <f t="shared" si="1"/>
        <v>3.8495979396578317</v>
      </c>
      <c r="H14" s="1271">
        <v>331767.80511100002</v>
      </c>
      <c r="I14" s="1271">
        <v>508775.64208800002</v>
      </c>
      <c r="J14" s="1271">
        <v>163544.58046900001</v>
      </c>
      <c r="K14" s="1270">
        <f t="shared" si="2"/>
        <v>102.86077604013717</v>
      </c>
      <c r="L14" s="1270">
        <f t="shared" si="3"/>
        <v>-34.790941691030085</v>
      </c>
    </row>
    <row r="15" spans="1:12" s="150" customFormat="1" ht="18" customHeight="1">
      <c r="A15" s="1180" t="s">
        <v>1205</v>
      </c>
      <c r="B15" s="1181" t="s">
        <v>652</v>
      </c>
      <c r="C15" s="1269">
        <v>46203.514813121808</v>
      </c>
      <c r="D15" s="1269">
        <v>40041.71817398048</v>
      </c>
      <c r="E15" s="1269">
        <v>20329.297916412146</v>
      </c>
      <c r="F15" s="1270">
        <f t="shared" si="0"/>
        <v>127.27550652804895</v>
      </c>
      <c r="G15" s="1270">
        <f t="shared" si="1"/>
        <v>15.388442155175367</v>
      </c>
      <c r="H15" s="1271">
        <v>18431.54472838889</v>
      </c>
      <c r="I15" s="1271">
        <v>24227.411528000001</v>
      </c>
      <c r="J15" s="1271">
        <v>8177.2290234500006</v>
      </c>
      <c r="K15" s="1270">
        <f t="shared" si="2"/>
        <v>125.40086226681906</v>
      </c>
      <c r="L15" s="1270">
        <f t="shared" si="3"/>
        <v>-23.922765306201764</v>
      </c>
    </row>
    <row r="16" spans="1:12" s="150" customFormat="1" ht="18" customHeight="1">
      <c r="A16" s="1180" t="s">
        <v>657</v>
      </c>
      <c r="B16" s="1181" t="s">
        <v>645</v>
      </c>
      <c r="C16" s="1269">
        <v>3</v>
      </c>
      <c r="D16" s="1269">
        <v>1</v>
      </c>
      <c r="E16" s="1269">
        <v>0</v>
      </c>
      <c r="F16" s="1270">
        <f>IFERROR(LN((C16-E16)/E16),0)</f>
        <v>0</v>
      </c>
      <c r="G16" s="1270">
        <f t="shared" si="1"/>
        <v>200</v>
      </c>
      <c r="H16" s="1269">
        <v>0</v>
      </c>
      <c r="I16" s="1271">
        <v>65</v>
      </c>
      <c r="J16" s="1271">
        <v>0</v>
      </c>
      <c r="K16" s="1270" t="str">
        <f t="shared" si="2"/>
        <v>-</v>
      </c>
      <c r="L16" s="1270" t="s">
        <v>263</v>
      </c>
    </row>
    <row r="17" spans="1:12" s="150" customFormat="1" ht="18" customHeight="1">
      <c r="A17" s="1180" t="s">
        <v>658</v>
      </c>
      <c r="B17" s="1181" t="s">
        <v>659</v>
      </c>
      <c r="C17" s="1269">
        <v>84.260300000000001</v>
      </c>
      <c r="D17" s="1269">
        <v>83.968699999999998</v>
      </c>
      <c r="E17" s="1269">
        <v>85.0381</v>
      </c>
      <c r="F17" s="1270">
        <f t="shared" si="0"/>
        <v>-0.91464884563507309</v>
      </c>
      <c r="G17" s="1270">
        <f t="shared" si="1"/>
        <v>0.3472722574006773</v>
      </c>
      <c r="H17" s="1271">
        <v>14.7994275086653</v>
      </c>
      <c r="I17" s="1271">
        <v>14.8666849792722</v>
      </c>
      <c r="J17" s="1271">
        <v>13.188196446730499</v>
      </c>
      <c r="K17" s="1270">
        <f t="shared" si="2"/>
        <v>12.21722066730544</v>
      </c>
      <c r="L17" s="1270">
        <f t="shared" si="3"/>
        <v>-0.45240395354225749</v>
      </c>
    </row>
    <row r="18" spans="1:12" s="150" customFormat="1" ht="18" customHeight="1">
      <c r="A18" s="1182"/>
      <c r="B18" s="1183"/>
      <c r="C18" s="1184"/>
      <c r="D18" s="1184"/>
      <c r="E18" s="1184"/>
      <c r="F18" s="1185"/>
      <c r="G18" s="1185"/>
      <c r="H18" s="1174"/>
      <c r="I18" s="1174"/>
      <c r="J18" s="1174"/>
      <c r="K18" s="1175"/>
      <c r="L18" s="1175"/>
    </row>
    <row r="19" spans="1:12" s="260" customFormat="1" ht="36.75" customHeight="1">
      <c r="A19" s="1656" t="s">
        <v>660</v>
      </c>
      <c r="B19" s="1656"/>
      <c r="C19" s="1656"/>
      <c r="D19" s="1656"/>
      <c r="E19" s="1656"/>
      <c r="F19" s="1656"/>
      <c r="G19" s="1656"/>
      <c r="H19" s="1656"/>
      <c r="I19" s="1656"/>
      <c r="J19" s="1656"/>
      <c r="K19" s="1656"/>
      <c r="L19" s="1656"/>
    </row>
    <row r="20" spans="1:12" s="260" customFormat="1" ht="13.5" customHeight="1">
      <c r="A20" s="1511" t="s">
        <v>661</v>
      </c>
      <c r="B20" s="1511"/>
      <c r="C20" s="1511"/>
      <c r="D20" s="1511"/>
      <c r="E20" s="1511"/>
      <c r="F20" s="1511"/>
      <c r="G20" s="1511"/>
      <c r="H20" s="1511"/>
      <c r="I20" s="1511"/>
      <c r="J20" s="1511"/>
      <c r="K20" s="1511"/>
      <c r="L20" s="1511"/>
    </row>
    <row r="21" spans="1:12" s="260" customFormat="1">
      <c r="A21" s="1654"/>
      <c r="B21" s="1654"/>
      <c r="C21" s="1654"/>
      <c r="D21" s="1654"/>
      <c r="E21" s="1654"/>
      <c r="F21" s="1654"/>
      <c r="G21" s="1654"/>
      <c r="H21" s="1654"/>
      <c r="I21" s="1654"/>
      <c r="J21" s="1654"/>
      <c r="K21" s="1654"/>
      <c r="L21" s="1654"/>
    </row>
    <row r="22" spans="1:12" s="260" customFormat="1">
      <c r="A22" s="1511"/>
      <c r="B22" s="1511"/>
      <c r="C22" s="1511"/>
      <c r="D22" s="1511"/>
      <c r="E22" s="1511"/>
      <c r="F22" s="1511"/>
      <c r="G22" s="1511"/>
      <c r="H22" s="1511"/>
      <c r="I22" s="1511"/>
      <c r="J22" s="1511"/>
      <c r="K22" s="1511"/>
      <c r="L22" s="1511"/>
    </row>
    <row r="24" spans="1:12">
      <c r="K24" s="712"/>
    </row>
  </sheetData>
  <mergeCells count="8">
    <mergeCell ref="A22:L22"/>
    <mergeCell ref="A21:L21"/>
    <mergeCell ref="A20:L20"/>
    <mergeCell ref="A2:A3"/>
    <mergeCell ref="B2:B3"/>
    <mergeCell ref="C2:G2"/>
    <mergeCell ref="H2:L2"/>
    <mergeCell ref="A19:L19"/>
  </mergeCells>
  <printOptions horizontalCentered="1"/>
  <pageMargins left="0.78431372549019618" right="0.78431372549019618" top="0.98039215686274517" bottom="0.98039215686274517" header="0.50980392156862753" footer="0.50980392156862753"/>
  <pageSetup paperSize="9" scale="6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heetViews>
  <sheetFormatPr defaultColWidth="9.140625" defaultRowHeight="15"/>
  <cols>
    <col min="1" max="1" width="14.5703125" style="149" bestFit="1" customWidth="1"/>
    <col min="2" max="2" width="16.85546875" style="149" customWidth="1"/>
    <col min="3" max="5" width="14.5703125" style="149" bestFit="1" customWidth="1"/>
    <col min="6" max="6" width="14.140625" style="149" bestFit="1" customWidth="1"/>
    <col min="7" max="7" width="17.42578125" style="149" customWidth="1"/>
    <col min="8" max="9" width="14.5703125" style="149" bestFit="1" customWidth="1"/>
    <col min="10" max="10" width="14.140625" style="149" customWidth="1"/>
    <col min="11" max="11" width="19.5703125" style="149" bestFit="1" customWidth="1"/>
    <col min="12" max="12" width="4.5703125" style="149" bestFit="1" customWidth="1"/>
    <col min="13" max="16384" width="9.140625" style="149"/>
  </cols>
  <sheetData>
    <row r="1" spans="1:11" ht="16.5" customHeight="1">
      <c r="A1" s="557" t="s">
        <v>59</v>
      </c>
      <c r="B1" s="557"/>
      <c r="C1" s="557"/>
      <c r="D1" s="557"/>
      <c r="E1" s="557"/>
      <c r="F1" s="557"/>
      <c r="G1" s="557"/>
      <c r="H1" s="557"/>
      <c r="I1" s="557"/>
      <c r="J1" s="557"/>
      <c r="K1" s="557"/>
    </row>
    <row r="2" spans="1:11" s="150" customFormat="1" ht="18" customHeight="1">
      <c r="A2" s="1657" t="s">
        <v>147</v>
      </c>
      <c r="B2" s="1658" t="s">
        <v>79</v>
      </c>
      <c r="C2" s="1659"/>
      <c r="D2" s="1659"/>
      <c r="E2" s="1659"/>
      <c r="F2" s="1660"/>
      <c r="G2" s="1658" t="s">
        <v>80</v>
      </c>
      <c r="H2" s="1659"/>
      <c r="I2" s="1659"/>
      <c r="J2" s="1659"/>
      <c r="K2" s="1660"/>
    </row>
    <row r="3" spans="1:11" s="150" customFormat="1" ht="67.5" customHeight="1">
      <c r="A3" s="1497"/>
      <c r="B3" s="752" t="s">
        <v>662</v>
      </c>
      <c r="C3" s="752" t="s">
        <v>663</v>
      </c>
      <c r="D3" s="753" t="s">
        <v>664</v>
      </c>
      <c r="E3" s="753" t="s">
        <v>665</v>
      </c>
      <c r="F3" s="752" t="s">
        <v>666</v>
      </c>
      <c r="G3" s="752" t="s">
        <v>662</v>
      </c>
      <c r="H3" s="752" t="s">
        <v>663</v>
      </c>
      <c r="I3" s="753" t="s">
        <v>664</v>
      </c>
      <c r="J3" s="753" t="s">
        <v>665</v>
      </c>
      <c r="K3" s="752" t="s">
        <v>667</v>
      </c>
    </row>
    <row r="4" spans="1:11" s="150" customFormat="1" ht="30" customHeight="1">
      <c r="A4" s="754" t="s">
        <v>72</v>
      </c>
      <c r="B4" s="755">
        <v>40987</v>
      </c>
      <c r="C4" s="755">
        <v>283</v>
      </c>
      <c r="D4" s="755">
        <v>59401</v>
      </c>
      <c r="E4" s="756">
        <v>3224331.49</v>
      </c>
      <c r="F4" s="757">
        <v>30218889.594000001</v>
      </c>
      <c r="G4" s="755">
        <v>20323</v>
      </c>
      <c r="H4" s="755">
        <v>588</v>
      </c>
      <c r="I4" s="755">
        <v>18676</v>
      </c>
      <c r="J4" s="756">
        <v>612850.53859999997</v>
      </c>
      <c r="K4" s="756">
        <v>3971126.9040000001</v>
      </c>
    </row>
    <row r="5" spans="1:11" s="150" customFormat="1" ht="18" customHeight="1">
      <c r="A5" s="754" t="s">
        <v>557</v>
      </c>
      <c r="B5" s="758">
        <f t="shared" ref="B5:F5" si="0">INDEX(B6:B17,COUNTA(B6:B17))</f>
        <v>46015</v>
      </c>
      <c r="C5" s="758">
        <f t="shared" si="0"/>
        <v>281</v>
      </c>
      <c r="D5" s="758">
        <f t="shared" si="0"/>
        <v>61665</v>
      </c>
      <c r="E5" s="758">
        <f t="shared" si="0"/>
        <v>3773299.28</v>
      </c>
      <c r="F5" s="758">
        <f t="shared" si="0"/>
        <v>42344187.609999999</v>
      </c>
      <c r="G5" s="758">
        <f>INDEX(G6:G17,COUNTA(G6:G17))</f>
        <v>23060</v>
      </c>
      <c r="H5" s="758">
        <f t="shared" ref="H5:K5" si="1">INDEX(H6:H17,COUNTA(H6:H17))</f>
        <v>580</v>
      </c>
      <c r="I5" s="758">
        <f t="shared" si="1"/>
        <v>17487</v>
      </c>
      <c r="J5" s="758">
        <f t="shared" si="1"/>
        <v>661463.29700000002</v>
      </c>
      <c r="K5" s="758">
        <f t="shared" si="1"/>
        <v>6420627.6279999996</v>
      </c>
    </row>
    <row r="6" spans="1:11" s="150" customFormat="1" ht="18" customHeight="1">
      <c r="A6" s="300">
        <v>45017</v>
      </c>
      <c r="B6" s="360">
        <v>41234</v>
      </c>
      <c r="C6" s="360">
        <v>283</v>
      </c>
      <c r="D6" s="360">
        <v>59651</v>
      </c>
      <c r="E6" s="360">
        <v>3264065.77</v>
      </c>
      <c r="F6" s="360">
        <v>31351759.860999998</v>
      </c>
      <c r="G6" s="360">
        <v>20418</v>
      </c>
      <c r="H6" s="360">
        <v>588</v>
      </c>
      <c r="I6" s="360">
        <v>17134</v>
      </c>
      <c r="J6" s="364">
        <v>619237.53391013201</v>
      </c>
      <c r="K6" s="364">
        <v>4238439.9096999997</v>
      </c>
    </row>
    <row r="7" spans="1:11" s="150" customFormat="1" ht="18" customHeight="1">
      <c r="A7" s="300">
        <v>45047</v>
      </c>
      <c r="B7" s="360">
        <v>41517</v>
      </c>
      <c r="C7" s="360">
        <v>283</v>
      </c>
      <c r="D7" s="360">
        <v>59668</v>
      </c>
      <c r="E7" s="360">
        <v>3304274.44</v>
      </c>
      <c r="F7" s="360">
        <v>32494958.458999999</v>
      </c>
      <c r="G7" s="360">
        <v>20586</v>
      </c>
      <c r="H7" s="360">
        <v>586</v>
      </c>
      <c r="I7" s="360">
        <v>17131</v>
      </c>
      <c r="J7" s="364">
        <v>619862.78287804697</v>
      </c>
      <c r="K7" s="364">
        <v>4444450.1590999998</v>
      </c>
    </row>
    <row r="8" spans="1:11" s="150" customFormat="1" ht="18" customHeight="1">
      <c r="A8" s="300">
        <v>45078</v>
      </c>
      <c r="B8" s="360">
        <v>41855</v>
      </c>
      <c r="C8" s="360">
        <v>284</v>
      </c>
      <c r="D8" s="360">
        <v>59682</v>
      </c>
      <c r="E8" s="360">
        <v>3328673.12</v>
      </c>
      <c r="F8" s="360">
        <v>33739255.607000001</v>
      </c>
      <c r="G8" s="360">
        <v>20759</v>
      </c>
      <c r="H8" s="360">
        <v>588</v>
      </c>
      <c r="I8" s="360">
        <v>17143</v>
      </c>
      <c r="J8" s="364">
        <v>623171.51865432202</v>
      </c>
      <c r="K8" s="364">
        <v>4529067.7816999992</v>
      </c>
    </row>
    <row r="9" spans="1:11" s="150" customFormat="1" ht="18" customHeight="1">
      <c r="A9" s="300">
        <v>45108</v>
      </c>
      <c r="B9" s="360">
        <v>42097</v>
      </c>
      <c r="C9" s="360">
        <v>284</v>
      </c>
      <c r="D9" s="360">
        <v>59684</v>
      </c>
      <c r="E9" s="360">
        <v>3362414.18</v>
      </c>
      <c r="F9" s="360">
        <v>34576522.625</v>
      </c>
      <c r="G9" s="360">
        <v>20915</v>
      </c>
      <c r="H9" s="360">
        <v>588</v>
      </c>
      <c r="I9" s="360">
        <v>17190</v>
      </c>
      <c r="J9" s="364">
        <v>626296.30232309003</v>
      </c>
      <c r="K9" s="364">
        <v>4748609.5821999991</v>
      </c>
    </row>
    <row r="10" spans="1:11" s="150" customFormat="1">
      <c r="A10" s="300">
        <v>45139</v>
      </c>
      <c r="B10" s="360">
        <v>42355</v>
      </c>
      <c r="C10" s="360">
        <v>282</v>
      </c>
      <c r="D10" s="360">
        <v>60442</v>
      </c>
      <c r="E10" s="360">
        <v>3412513.45</v>
      </c>
      <c r="F10" s="360">
        <v>34859167.706</v>
      </c>
      <c r="G10" s="360">
        <v>21084</v>
      </c>
      <c r="H10" s="360">
        <v>587</v>
      </c>
      <c r="I10" s="360">
        <v>17112</v>
      </c>
      <c r="J10" s="364">
        <v>622620.01006809098</v>
      </c>
      <c r="K10" s="364">
        <v>4817237.363499999</v>
      </c>
    </row>
    <row r="11" spans="1:11" s="150" customFormat="1">
      <c r="A11" s="300">
        <v>45170</v>
      </c>
      <c r="B11" s="360">
        <v>42643</v>
      </c>
      <c r="C11" s="360">
        <v>284</v>
      </c>
      <c r="D11" s="360">
        <v>60435</v>
      </c>
      <c r="E11" s="360">
        <v>3449096.72</v>
      </c>
      <c r="F11" s="360">
        <v>35562253.607999995</v>
      </c>
      <c r="G11" s="360">
        <v>21236</v>
      </c>
      <c r="H11" s="360">
        <v>585</v>
      </c>
      <c r="I11" s="360">
        <v>17445</v>
      </c>
      <c r="J11" s="364">
        <v>627284.41537963797</v>
      </c>
      <c r="K11" s="364">
        <v>5087152.9691999992</v>
      </c>
    </row>
    <row r="12" spans="1:11" s="150" customFormat="1">
      <c r="A12" s="300">
        <v>45200</v>
      </c>
      <c r="B12" s="360">
        <v>42999</v>
      </c>
      <c r="C12" s="360">
        <v>283</v>
      </c>
      <c r="D12" s="360">
        <v>61535</v>
      </c>
      <c r="E12" s="360">
        <v>3492316.48</v>
      </c>
      <c r="F12" s="360">
        <v>34958006.004999995</v>
      </c>
      <c r="G12" s="360">
        <v>21458</v>
      </c>
      <c r="H12" s="360">
        <v>585</v>
      </c>
      <c r="I12" s="360">
        <v>17443</v>
      </c>
      <c r="J12" s="364">
        <v>631488.80623111106</v>
      </c>
      <c r="K12" s="364">
        <v>4996613.0767999999</v>
      </c>
    </row>
    <row r="13" spans="1:11" s="150" customFormat="1">
      <c r="A13" s="300">
        <v>45231</v>
      </c>
      <c r="B13" s="301">
        <v>43376</v>
      </c>
      <c r="C13" s="301">
        <v>284</v>
      </c>
      <c r="D13" s="301">
        <v>61295</v>
      </c>
      <c r="E13" s="301">
        <v>3494951.82</v>
      </c>
      <c r="F13" s="360">
        <v>37122261.241999999</v>
      </c>
      <c r="G13" s="360">
        <v>21640</v>
      </c>
      <c r="H13" s="360">
        <v>585</v>
      </c>
      <c r="I13" s="360">
        <v>17379</v>
      </c>
      <c r="J13" s="364">
        <v>636978.94826257089</v>
      </c>
      <c r="K13" s="364">
        <v>5366738.4394999994</v>
      </c>
    </row>
    <row r="14" spans="1:11" s="150" customFormat="1" ht="18" customHeight="1">
      <c r="A14" s="300">
        <v>45261</v>
      </c>
      <c r="B14" s="301">
        <v>43957</v>
      </c>
      <c r="C14" s="301">
        <v>284</v>
      </c>
      <c r="D14" s="301">
        <v>61298</v>
      </c>
      <c r="E14" s="301">
        <v>3510012.09</v>
      </c>
      <c r="F14" s="360">
        <v>39802507.601999998</v>
      </c>
      <c r="G14" s="360">
        <v>21909</v>
      </c>
      <c r="H14" s="360">
        <v>583</v>
      </c>
      <c r="I14" s="360">
        <v>17400</v>
      </c>
      <c r="J14" s="364">
        <v>642054.37933573395</v>
      </c>
      <c r="K14" s="364">
        <v>5779649.1907000002</v>
      </c>
    </row>
    <row r="15" spans="1:11" s="150" customFormat="1">
      <c r="A15" s="300">
        <v>45292</v>
      </c>
      <c r="B15" s="301">
        <v>44427</v>
      </c>
      <c r="C15" s="301">
        <v>283</v>
      </c>
      <c r="D15" s="301">
        <v>61585</v>
      </c>
      <c r="E15" s="301">
        <v>3675826.3299999996</v>
      </c>
      <c r="F15" s="360">
        <v>41410370.368000001</v>
      </c>
      <c r="G15" s="360">
        <v>22252</v>
      </c>
      <c r="H15" s="360">
        <v>582</v>
      </c>
      <c r="I15" s="360">
        <v>17448</v>
      </c>
      <c r="J15" s="364">
        <v>650909.23609999998</v>
      </c>
      <c r="K15" s="364">
        <v>6218817.3339999998</v>
      </c>
    </row>
    <row r="16" spans="1:11" s="150" customFormat="1">
      <c r="A16" s="300">
        <v>45323</v>
      </c>
      <c r="B16" s="1186">
        <v>45096</v>
      </c>
      <c r="C16" s="1186">
        <v>281</v>
      </c>
      <c r="D16" s="1186">
        <v>61650</v>
      </c>
      <c r="E16" s="1186">
        <v>3725061.95</v>
      </c>
      <c r="F16" s="1187">
        <v>42257748.490999997</v>
      </c>
      <c r="G16" s="1187">
        <v>22382</v>
      </c>
      <c r="H16" s="1187">
        <v>582</v>
      </c>
      <c r="I16" s="1187">
        <v>17473</v>
      </c>
      <c r="J16" s="1188">
        <v>652771.08160000003</v>
      </c>
      <c r="K16" s="1188">
        <v>6451299.0389999999</v>
      </c>
    </row>
    <row r="17" spans="1:11" s="150" customFormat="1">
      <c r="A17" s="300">
        <v>45352</v>
      </c>
      <c r="B17" s="1186">
        <v>46015</v>
      </c>
      <c r="C17" s="1186">
        <v>281</v>
      </c>
      <c r="D17" s="1186">
        <v>61665</v>
      </c>
      <c r="E17" s="1186">
        <v>3773299.28</v>
      </c>
      <c r="F17" s="1186">
        <v>42344187.609999999</v>
      </c>
      <c r="G17" s="1187">
        <v>23060</v>
      </c>
      <c r="H17" s="1187">
        <v>580</v>
      </c>
      <c r="I17" s="1187">
        <v>17487</v>
      </c>
      <c r="J17" s="1188">
        <v>661463.29700000002</v>
      </c>
      <c r="K17" s="1188">
        <v>6420627.6279999996</v>
      </c>
    </row>
    <row r="18" spans="1:11" s="150" customFormat="1" ht="15" customHeight="1">
      <c r="A18" s="1656" t="s">
        <v>668</v>
      </c>
      <c r="B18" s="1512"/>
      <c r="C18" s="1512"/>
      <c r="D18" s="1512"/>
      <c r="E18" s="1512"/>
      <c r="F18" s="1512"/>
      <c r="G18" s="1512"/>
      <c r="H18" s="1512"/>
      <c r="I18" s="1512"/>
      <c r="J18" s="1512"/>
      <c r="K18" s="1512"/>
    </row>
    <row r="19" spans="1:11" s="150" customFormat="1">
      <c r="A19" s="1190" t="s">
        <v>661</v>
      </c>
      <c r="B19" s="1190"/>
      <c r="C19" s="1190"/>
      <c r="D19" s="1190"/>
      <c r="E19" s="1190"/>
      <c r="F19" s="1190"/>
      <c r="G19" s="1189"/>
      <c r="H19" s="1189"/>
      <c r="I19" s="1189"/>
      <c r="J19" s="1189"/>
      <c r="K19" s="1189"/>
    </row>
    <row r="20" spans="1:11" s="150" customFormat="1"/>
    <row r="21" spans="1:11" s="150" customFormat="1">
      <c r="A21" s="149"/>
      <c r="B21" s="149"/>
      <c r="C21" s="149"/>
      <c r="D21" s="149"/>
      <c r="E21" s="149"/>
      <c r="F21" s="149"/>
      <c r="G21" s="149"/>
      <c r="H21" s="149"/>
    </row>
  </sheetData>
  <mergeCells count="4">
    <mergeCell ref="A2:A3"/>
    <mergeCell ref="B2:F2"/>
    <mergeCell ref="G2:K2"/>
    <mergeCell ref="A18:K18"/>
  </mergeCells>
  <printOptions horizontalCentered="1"/>
  <pageMargins left="0.78431372549019618" right="0.78431372549019618" top="0.98039215686274517" bottom="0.98039215686274517" header="0.50980392156862753" footer="0.50980392156862753"/>
  <pageSetup paperSize="9" scale="10"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Normal="100" workbookViewId="0"/>
  </sheetViews>
  <sheetFormatPr defaultColWidth="9.140625" defaultRowHeight="15"/>
  <cols>
    <col min="1" max="1" width="51" style="149" bestFit="1" customWidth="1"/>
    <col min="2" max="2" width="10.140625" style="149" bestFit="1" customWidth="1"/>
    <col min="3" max="4" width="8.85546875" style="149" bestFit="1" customWidth="1"/>
    <col min="5" max="5" width="10.28515625" style="149" bestFit="1" customWidth="1"/>
    <col min="6" max="6" width="12.7109375" style="149" customWidth="1"/>
    <col min="7" max="7" width="8.7109375" style="149" customWidth="1"/>
    <col min="8" max="8" width="8.85546875" style="149" bestFit="1" customWidth="1"/>
    <col min="9" max="9" width="10.28515625" style="149" bestFit="1" customWidth="1"/>
    <col min="10" max="10" width="14.85546875" style="149" customWidth="1"/>
    <col min="11" max="16384" width="9.140625" style="149"/>
  </cols>
  <sheetData>
    <row r="1" spans="1:11" ht="15.75" customHeight="1">
      <c r="A1" s="1213" t="s">
        <v>1360</v>
      </c>
    </row>
    <row r="2" spans="1:11" s="1189" customFormat="1" ht="18" customHeight="1">
      <c r="A2" s="1664" t="s">
        <v>669</v>
      </c>
      <c r="B2" s="1664" t="s">
        <v>641</v>
      </c>
      <c r="C2" s="1661" t="s">
        <v>143</v>
      </c>
      <c r="D2" s="1663"/>
      <c r="E2" s="1661" t="s">
        <v>670</v>
      </c>
      <c r="F2" s="1663"/>
      <c r="G2" s="1661" t="s">
        <v>331</v>
      </c>
      <c r="H2" s="1663"/>
      <c r="I2" s="1661" t="s">
        <v>97</v>
      </c>
      <c r="J2" s="1663"/>
    </row>
    <row r="3" spans="1:11" s="1189" customFormat="1" ht="16.5" customHeight="1">
      <c r="A3" s="1497"/>
      <c r="B3" s="1497"/>
      <c r="C3" s="1273" t="s">
        <v>142</v>
      </c>
      <c r="D3" s="1273" t="s">
        <v>671</v>
      </c>
      <c r="E3" s="1273" t="s">
        <v>142</v>
      </c>
      <c r="F3" s="1273" t="s">
        <v>671</v>
      </c>
      <c r="G3" s="1273" t="s">
        <v>142</v>
      </c>
      <c r="H3" s="1273" t="s">
        <v>671</v>
      </c>
      <c r="I3" s="1273" t="s">
        <v>142</v>
      </c>
      <c r="J3" s="1273" t="s">
        <v>671</v>
      </c>
    </row>
    <row r="4" spans="1:11" s="1189" customFormat="1" ht="18" customHeight="1">
      <c r="A4" s="1661" t="s">
        <v>79</v>
      </c>
      <c r="B4" s="1662"/>
      <c r="C4" s="1662"/>
      <c r="D4" s="1662"/>
      <c r="E4" s="1662"/>
      <c r="F4" s="1662"/>
      <c r="G4" s="1662"/>
      <c r="H4" s="1662"/>
      <c r="I4" s="1662"/>
      <c r="J4" s="1663"/>
    </row>
    <row r="5" spans="1:11" s="1189" customFormat="1" ht="27" customHeight="1">
      <c r="A5" s="1274" t="s">
        <v>672</v>
      </c>
      <c r="B5" s="1275" t="s">
        <v>673</v>
      </c>
      <c r="C5" s="1269">
        <v>826</v>
      </c>
      <c r="D5" s="1269">
        <v>3392</v>
      </c>
      <c r="E5" s="1269">
        <v>5945</v>
      </c>
      <c r="F5" s="1269">
        <v>35416</v>
      </c>
      <c r="G5" s="1269">
        <v>382</v>
      </c>
      <c r="H5" s="1269">
        <v>7148</v>
      </c>
      <c r="I5" s="1276">
        <f>G5+E5+C5</f>
        <v>7153</v>
      </c>
      <c r="J5" s="1276">
        <f>H5+F5+D5</f>
        <v>45956</v>
      </c>
    </row>
    <row r="6" spans="1:11" s="1189" customFormat="1">
      <c r="A6" s="1274" t="s">
        <v>674</v>
      </c>
      <c r="B6" s="1275" t="s">
        <v>673</v>
      </c>
      <c r="C6" s="1269">
        <v>8418</v>
      </c>
      <c r="D6" s="1269">
        <v>15518</v>
      </c>
      <c r="E6" s="1269">
        <v>6173</v>
      </c>
      <c r="F6" s="1269">
        <v>44131</v>
      </c>
      <c r="G6" s="1269">
        <v>2676</v>
      </c>
      <c r="H6" s="1269">
        <v>51155</v>
      </c>
      <c r="I6" s="1276">
        <f t="shared" ref="I6:J10" si="0">G6+E6+C6</f>
        <v>17267</v>
      </c>
      <c r="J6" s="1276">
        <f t="shared" si="0"/>
        <v>110804</v>
      </c>
    </row>
    <row r="7" spans="1:11" s="1189" customFormat="1">
      <c r="A7" s="1274" t="s">
        <v>675</v>
      </c>
      <c r="B7" s="1275" t="s">
        <v>676</v>
      </c>
      <c r="C7" s="1277">
        <v>102177.02867</v>
      </c>
      <c r="D7" s="1277">
        <v>2734264.5009900001</v>
      </c>
      <c r="E7" s="1277">
        <v>7191704.33763</v>
      </c>
      <c r="F7" s="1272">
        <v>17668268.346590001</v>
      </c>
      <c r="G7" s="1277">
        <v>883892.04172364867</v>
      </c>
      <c r="H7" s="1277">
        <v>9131849.7313854974</v>
      </c>
      <c r="I7" s="1276">
        <f t="shared" si="0"/>
        <v>8177773.4080236489</v>
      </c>
      <c r="J7" s="1276">
        <f t="shared" si="0"/>
        <v>29534382.578965496</v>
      </c>
    </row>
    <row r="8" spans="1:11" s="1189" customFormat="1">
      <c r="A8" s="1274" t="s">
        <v>677</v>
      </c>
      <c r="B8" s="1275" t="s">
        <v>678</v>
      </c>
      <c r="C8" s="1277">
        <v>3174046.7085117968</v>
      </c>
      <c r="D8" s="1277">
        <v>1414288.9777003459</v>
      </c>
      <c r="E8" s="1272">
        <v>32831975.857470494</v>
      </c>
      <c r="F8" s="1277">
        <v>1627619.3998359542</v>
      </c>
      <c r="G8" s="1277">
        <v>1115657.45574067</v>
      </c>
      <c r="H8" s="1277">
        <v>2180599.2135014283</v>
      </c>
      <c r="I8" s="1276">
        <f t="shared" si="0"/>
        <v>37121680.021722965</v>
      </c>
      <c r="J8" s="1276">
        <f t="shared" si="0"/>
        <v>5222507.5910377288</v>
      </c>
    </row>
    <row r="9" spans="1:11" s="1189" customFormat="1" ht="27" customHeight="1">
      <c r="A9" s="1274" t="s">
        <v>679</v>
      </c>
      <c r="B9" s="1275" t="s">
        <v>680</v>
      </c>
      <c r="C9" s="1269">
        <v>585.45964000000004</v>
      </c>
      <c r="D9" s="1269">
        <v>2269.2618000000002</v>
      </c>
      <c r="E9" s="1277">
        <v>225253.48285999999</v>
      </c>
      <c r="F9" s="1278">
        <v>582.90738999999996</v>
      </c>
      <c r="G9" s="1278">
        <v>7982.4695598899998</v>
      </c>
      <c r="H9" s="1278">
        <v>923.16873999999996</v>
      </c>
      <c r="I9" s="1276">
        <f t="shared" si="0"/>
        <v>233821.41205988996</v>
      </c>
      <c r="J9" s="1276">
        <f t="shared" si="0"/>
        <v>3775.3379300000001</v>
      </c>
      <c r="K9" s="254"/>
    </row>
    <row r="10" spans="1:11" s="1189" customFormat="1">
      <c r="A10" s="1274" t="s">
        <v>681</v>
      </c>
      <c r="B10" s="1275" t="s">
        <v>682</v>
      </c>
      <c r="C10" s="1269">
        <v>114295.8040494</v>
      </c>
      <c r="D10" s="1269">
        <v>39100.895440499997</v>
      </c>
      <c r="E10" s="1277">
        <v>831663.26663619257</v>
      </c>
      <c r="F10" s="1269">
        <v>7027.4661175500005</v>
      </c>
      <c r="G10" s="1269">
        <v>12602.784659339999</v>
      </c>
      <c r="H10" s="1269">
        <v>425.572636725</v>
      </c>
      <c r="I10" s="1276">
        <f t="shared" si="0"/>
        <v>958561.85534493264</v>
      </c>
      <c r="J10" s="1276">
        <f t="shared" si="0"/>
        <v>46553.934194775</v>
      </c>
      <c r="K10" s="254"/>
    </row>
    <row r="11" spans="1:11" s="1189" customFormat="1" ht="18" customHeight="1">
      <c r="A11" s="1661" t="s">
        <v>80</v>
      </c>
      <c r="B11" s="1662"/>
      <c r="C11" s="1662"/>
      <c r="D11" s="1662"/>
      <c r="E11" s="1662"/>
      <c r="F11" s="1662"/>
      <c r="G11" s="1662"/>
      <c r="H11" s="1662"/>
      <c r="I11" s="1662"/>
      <c r="J11" s="1663"/>
    </row>
    <row r="12" spans="1:11" s="1189" customFormat="1" ht="27" customHeight="1">
      <c r="A12" s="1274" t="s">
        <v>683</v>
      </c>
      <c r="B12" s="1275" t="s">
        <v>673</v>
      </c>
      <c r="C12" s="1269">
        <v>686</v>
      </c>
      <c r="D12" s="1269">
        <v>807</v>
      </c>
      <c r="E12" s="1269">
        <v>6322</v>
      </c>
      <c r="F12" s="1269">
        <v>14594</v>
      </c>
      <c r="G12" s="1269">
        <v>2487</v>
      </c>
      <c r="H12" s="1269">
        <v>1738</v>
      </c>
      <c r="I12" s="1276">
        <f>G12+E12+C12</f>
        <v>9495</v>
      </c>
      <c r="J12" s="1276">
        <f>H12+F12+D12</f>
        <v>17139</v>
      </c>
    </row>
    <row r="13" spans="1:11" s="1189" customFormat="1">
      <c r="A13" s="1274" t="s">
        <v>684</v>
      </c>
      <c r="B13" s="1275" t="s">
        <v>673</v>
      </c>
      <c r="C13" s="1269">
        <v>7004</v>
      </c>
      <c r="D13" s="1269">
        <v>7374</v>
      </c>
      <c r="E13" s="1269">
        <v>6508</v>
      </c>
      <c r="F13" s="1269">
        <v>15068</v>
      </c>
      <c r="G13" s="1269">
        <v>21212</v>
      </c>
      <c r="H13" s="1269">
        <v>15201</v>
      </c>
      <c r="I13" s="1276">
        <f t="shared" ref="I13:J17" si="1">G13+E13+C13</f>
        <v>34724</v>
      </c>
      <c r="J13" s="1276">
        <f t="shared" si="1"/>
        <v>37643</v>
      </c>
    </row>
    <row r="14" spans="1:11" s="1189" customFormat="1">
      <c r="A14" s="1274" t="s">
        <v>675</v>
      </c>
      <c r="B14" s="1275" t="s">
        <v>685</v>
      </c>
      <c r="C14" s="1269">
        <v>4148.3220899999997</v>
      </c>
      <c r="D14" s="1277">
        <v>191408.88529999999</v>
      </c>
      <c r="E14" s="1277">
        <v>3404380.165</v>
      </c>
      <c r="F14" s="1277">
        <v>2183098.56</v>
      </c>
      <c r="G14" s="1277">
        <v>533353.90760000004</v>
      </c>
      <c r="H14" s="1277">
        <v>298243.13020000001</v>
      </c>
      <c r="I14" s="1276">
        <f t="shared" si="1"/>
        <v>3941882.39469</v>
      </c>
      <c r="J14" s="1276">
        <f t="shared" si="1"/>
        <v>2672750.5755000003</v>
      </c>
    </row>
    <row r="15" spans="1:11" s="1189" customFormat="1">
      <c r="A15" s="1274" t="s">
        <v>677</v>
      </c>
      <c r="B15" s="1275" t="s">
        <v>686</v>
      </c>
      <c r="C15" s="1269">
        <v>76436.508400000006</v>
      </c>
      <c r="D15" s="1269">
        <v>68030.352299999999</v>
      </c>
      <c r="E15" s="1277">
        <v>5711832.1569999997</v>
      </c>
      <c r="F15" s="1277">
        <v>170414.549</v>
      </c>
      <c r="G15" s="1277">
        <v>331282.38510000001</v>
      </c>
      <c r="H15" s="1269">
        <v>62631.675900000002</v>
      </c>
      <c r="I15" s="1276">
        <f t="shared" si="1"/>
        <v>6119551.050499999</v>
      </c>
      <c r="J15" s="1276">
        <f t="shared" si="1"/>
        <v>301076.5772</v>
      </c>
    </row>
    <row r="16" spans="1:11" s="1189" customFormat="1" ht="27" customHeight="1">
      <c r="A16" s="1274" t="s">
        <v>687</v>
      </c>
      <c r="B16" s="1275" t="s">
        <v>685</v>
      </c>
      <c r="C16" s="1269">
        <v>118.5938</v>
      </c>
      <c r="D16" s="1269">
        <v>0</v>
      </c>
      <c r="E16" s="1277">
        <v>285557.25750000001</v>
      </c>
      <c r="F16" s="1269">
        <v>0</v>
      </c>
      <c r="G16" s="1269">
        <v>43649.441859999999</v>
      </c>
      <c r="H16" s="1269">
        <v>0</v>
      </c>
      <c r="I16" s="1276">
        <f t="shared" si="1"/>
        <v>329325.29316</v>
      </c>
      <c r="J16" s="1276">
        <f t="shared" si="1"/>
        <v>0</v>
      </c>
    </row>
    <row r="17" spans="1:10" s="1189" customFormat="1">
      <c r="A17" s="1274" t="s">
        <v>681</v>
      </c>
      <c r="B17" s="1275" t="s">
        <v>686</v>
      </c>
      <c r="C17" s="1269">
        <v>311.03833609999998</v>
      </c>
      <c r="D17" s="1269">
        <v>0</v>
      </c>
      <c r="E17" s="1277">
        <v>331766.79729999998</v>
      </c>
      <c r="F17" s="1269">
        <v>0</v>
      </c>
      <c r="G17" s="1269">
        <v>30239.180619999999</v>
      </c>
      <c r="H17" s="1269">
        <v>0</v>
      </c>
      <c r="I17" s="1276">
        <f t="shared" si="1"/>
        <v>362317.01625609997</v>
      </c>
      <c r="J17" s="1276">
        <f t="shared" si="1"/>
        <v>0</v>
      </c>
    </row>
    <row r="18" spans="1:10" s="1189" customFormat="1">
      <c r="A18" s="1212"/>
      <c r="B18" s="1194"/>
      <c r="C18" s="1192"/>
      <c r="D18" s="1192"/>
      <c r="E18" s="1193"/>
      <c r="F18" s="1192"/>
      <c r="G18" s="1192"/>
      <c r="H18" s="1192"/>
      <c r="I18" s="1193"/>
      <c r="J18" s="1192"/>
    </row>
    <row r="19" spans="1:10" s="1189" customFormat="1" ht="33" customHeight="1">
      <c r="A19" s="1508" t="s">
        <v>688</v>
      </c>
      <c r="B19" s="1508"/>
      <c r="C19" s="1508"/>
      <c r="D19" s="1508"/>
      <c r="E19" s="1508"/>
      <c r="F19" s="1508"/>
      <c r="G19" s="1508"/>
      <c r="H19" s="1508"/>
      <c r="I19" s="1508"/>
      <c r="J19" s="1508"/>
    </row>
    <row r="20" spans="1:10" s="1189" customFormat="1" ht="13.5" customHeight="1">
      <c r="A20" s="1489" t="s">
        <v>661</v>
      </c>
      <c r="B20" s="1489"/>
      <c r="C20" s="1489"/>
      <c r="D20" s="1489"/>
      <c r="E20" s="1489"/>
      <c r="F20" s="1489"/>
      <c r="G20" s="1489"/>
      <c r="H20" s="1489"/>
      <c r="I20" s="1489"/>
      <c r="J20" s="1489"/>
    </row>
  </sheetData>
  <mergeCells count="10">
    <mergeCell ref="A11:J11"/>
    <mergeCell ref="A19:J19"/>
    <mergeCell ref="A20:J20"/>
    <mergeCell ref="A2:A3"/>
    <mergeCell ref="B2:B3"/>
    <mergeCell ref="C2:D2"/>
    <mergeCell ref="E2:F2"/>
    <mergeCell ref="G2:H2"/>
    <mergeCell ref="I2:J2"/>
    <mergeCell ref="A4:J4"/>
  </mergeCells>
  <printOptions horizontalCentered="1"/>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sqref="A1:L1"/>
    </sheetView>
  </sheetViews>
  <sheetFormatPr defaultColWidth="9.140625" defaultRowHeight="12.75"/>
  <cols>
    <col min="1" max="1" width="11" style="262" customWidth="1"/>
    <col min="2" max="2" width="18.42578125" style="262" customWidth="1"/>
    <col min="3" max="12" width="7.28515625" style="262" customWidth="1"/>
    <col min="13" max="16384" width="9.140625" style="262"/>
  </cols>
  <sheetData>
    <row r="1" spans="1:13" ht="15">
      <c r="A1" s="1667" t="s">
        <v>689</v>
      </c>
      <c r="B1" s="1667"/>
      <c r="C1" s="1667"/>
      <c r="D1" s="1667"/>
      <c r="E1" s="1667"/>
      <c r="F1" s="1667"/>
      <c r="G1" s="1667"/>
      <c r="H1" s="1667"/>
      <c r="I1" s="1667"/>
      <c r="J1" s="1667"/>
      <c r="K1" s="1667"/>
      <c r="L1" s="1667"/>
      <c r="M1" s="261"/>
    </row>
    <row r="2" spans="1:13" ht="15" customHeight="1">
      <c r="A2" s="1668" t="s">
        <v>690</v>
      </c>
      <c r="B2" s="1668" t="s">
        <v>691</v>
      </c>
      <c r="C2" s="1670" t="s">
        <v>692</v>
      </c>
      <c r="D2" s="1670"/>
      <c r="E2" s="1670"/>
      <c r="F2" s="1670"/>
      <c r="G2" s="1670"/>
      <c r="H2" s="1670"/>
      <c r="I2" s="1670" t="s">
        <v>693</v>
      </c>
      <c r="J2" s="1670"/>
      <c r="K2" s="1670"/>
      <c r="L2" s="1670"/>
    </row>
    <row r="3" spans="1:13" ht="63.75">
      <c r="A3" s="1669"/>
      <c r="B3" s="1669"/>
      <c r="C3" s="1005" t="s">
        <v>694</v>
      </c>
      <c r="D3" s="1005" t="s">
        <v>695</v>
      </c>
      <c r="E3" s="1005" t="s">
        <v>696</v>
      </c>
      <c r="F3" s="1005" t="s">
        <v>697</v>
      </c>
      <c r="G3" s="1005" t="s">
        <v>698</v>
      </c>
      <c r="H3" s="1005" t="s">
        <v>699</v>
      </c>
      <c r="I3" s="1005" t="s">
        <v>694</v>
      </c>
      <c r="J3" s="1005" t="s">
        <v>695</v>
      </c>
      <c r="K3" s="1005" t="s">
        <v>696</v>
      </c>
      <c r="L3" s="1005" t="s">
        <v>697</v>
      </c>
    </row>
    <row r="4" spans="1:13" ht="25.5">
      <c r="A4" s="1671" t="s">
        <v>700</v>
      </c>
      <c r="B4" s="460" t="s">
        <v>701</v>
      </c>
      <c r="C4" s="304">
        <v>20</v>
      </c>
      <c r="D4" s="304">
        <v>1</v>
      </c>
      <c r="E4" s="304">
        <v>0</v>
      </c>
      <c r="F4" s="304">
        <v>0</v>
      </c>
      <c r="G4" s="304">
        <v>0</v>
      </c>
      <c r="H4" s="304">
        <v>0</v>
      </c>
      <c r="I4" s="304">
        <v>6</v>
      </c>
      <c r="J4" s="304">
        <v>0</v>
      </c>
      <c r="K4" s="304">
        <v>0</v>
      </c>
      <c r="L4" s="305">
        <v>0</v>
      </c>
      <c r="M4" s="263"/>
    </row>
    <row r="5" spans="1:13" ht="25.5">
      <c r="A5" s="1671"/>
      <c r="B5" s="460" t="s">
        <v>702</v>
      </c>
      <c r="C5" s="304">
        <v>20</v>
      </c>
      <c r="D5" s="304">
        <v>1</v>
      </c>
      <c r="E5" s="304">
        <v>0</v>
      </c>
      <c r="F5" s="304">
        <v>0</v>
      </c>
      <c r="G5" s="304">
        <v>0</v>
      </c>
      <c r="H5" s="304">
        <v>0</v>
      </c>
      <c r="I5" s="304">
        <v>6</v>
      </c>
      <c r="J5" s="304">
        <v>0</v>
      </c>
      <c r="K5" s="304">
        <v>0</v>
      </c>
      <c r="L5" s="305">
        <v>0</v>
      </c>
      <c r="M5" s="263"/>
    </row>
    <row r="6" spans="1:13" ht="25.5">
      <c r="A6" s="1671"/>
      <c r="B6" s="460" t="s">
        <v>703</v>
      </c>
      <c r="C6" s="304">
        <v>11</v>
      </c>
      <c r="D6" s="304">
        <v>1</v>
      </c>
      <c r="E6" s="304">
        <v>0</v>
      </c>
      <c r="F6" s="304">
        <v>0</v>
      </c>
      <c r="G6" s="304">
        <v>0</v>
      </c>
      <c r="H6" s="304">
        <v>0</v>
      </c>
      <c r="I6" s="304">
        <v>0</v>
      </c>
      <c r="J6" s="304">
        <v>0</v>
      </c>
      <c r="K6" s="304">
        <v>0</v>
      </c>
      <c r="L6" s="305">
        <v>0</v>
      </c>
      <c r="M6" s="263"/>
    </row>
    <row r="7" spans="1:13" ht="25.5">
      <c r="A7" s="1671" t="s">
        <v>704</v>
      </c>
      <c r="B7" s="460" t="s">
        <v>701</v>
      </c>
      <c r="C7" s="306">
        <v>3</v>
      </c>
      <c r="D7" s="306">
        <v>6</v>
      </c>
      <c r="E7" s="306">
        <v>2</v>
      </c>
      <c r="F7" s="306">
        <v>2</v>
      </c>
      <c r="G7" s="306">
        <v>0</v>
      </c>
      <c r="H7" s="306">
        <v>2</v>
      </c>
      <c r="I7" s="306">
        <v>0</v>
      </c>
      <c r="J7" s="306">
        <v>2</v>
      </c>
      <c r="K7" s="306">
        <v>2</v>
      </c>
      <c r="L7" s="306">
        <v>2</v>
      </c>
    </row>
    <row r="8" spans="1:13" ht="25.5">
      <c r="A8" s="1671"/>
      <c r="B8" s="460" t="s">
        <v>702</v>
      </c>
      <c r="C8" s="306">
        <v>3</v>
      </c>
      <c r="D8" s="306">
        <v>6</v>
      </c>
      <c r="E8" s="306">
        <v>2</v>
      </c>
      <c r="F8" s="306">
        <v>2</v>
      </c>
      <c r="G8" s="306">
        <v>0</v>
      </c>
      <c r="H8" s="306">
        <v>2</v>
      </c>
      <c r="I8" s="306">
        <v>0</v>
      </c>
      <c r="J8" s="306">
        <v>2</v>
      </c>
      <c r="K8" s="306">
        <v>2</v>
      </c>
      <c r="L8" s="306">
        <v>2</v>
      </c>
    </row>
    <row r="9" spans="1:13" ht="25.5">
      <c r="A9" s="1671"/>
      <c r="B9" s="460" t="s">
        <v>703</v>
      </c>
      <c r="C9" s="306">
        <v>3</v>
      </c>
      <c r="D9" s="306">
        <v>4</v>
      </c>
      <c r="E9" s="306">
        <v>2</v>
      </c>
      <c r="F9" s="306">
        <v>2</v>
      </c>
      <c r="G9" s="306">
        <v>0</v>
      </c>
      <c r="H9" s="306">
        <v>1</v>
      </c>
      <c r="I9" s="306">
        <v>0</v>
      </c>
      <c r="J9" s="306">
        <v>2</v>
      </c>
      <c r="K9" s="306">
        <v>2</v>
      </c>
      <c r="L9" s="306">
        <v>2</v>
      </c>
    </row>
    <row r="10" spans="1:13" ht="25.5">
      <c r="A10" s="1671" t="s">
        <v>705</v>
      </c>
      <c r="B10" s="460" t="s">
        <v>701</v>
      </c>
      <c r="C10" s="306">
        <v>1</v>
      </c>
      <c r="D10" s="306">
        <v>3</v>
      </c>
      <c r="E10" s="306">
        <v>2</v>
      </c>
      <c r="F10" s="306">
        <v>2</v>
      </c>
      <c r="G10" s="306">
        <v>0</v>
      </c>
      <c r="H10" s="306" t="s">
        <v>250</v>
      </c>
      <c r="I10" s="306" t="s">
        <v>263</v>
      </c>
      <c r="J10" s="306" t="s">
        <v>263</v>
      </c>
      <c r="K10" s="306">
        <v>2</v>
      </c>
      <c r="L10" s="306">
        <v>2</v>
      </c>
    </row>
    <row r="11" spans="1:13" ht="25.5">
      <c r="A11" s="1671"/>
      <c r="B11" s="460" t="s">
        <v>702</v>
      </c>
      <c r="C11" s="306">
        <v>1</v>
      </c>
      <c r="D11" s="306">
        <v>3</v>
      </c>
      <c r="E11" s="306">
        <v>2</v>
      </c>
      <c r="F11" s="306">
        <v>2</v>
      </c>
      <c r="G11" s="306">
        <v>0</v>
      </c>
      <c r="H11" s="306" t="s">
        <v>250</v>
      </c>
      <c r="I11" s="306">
        <v>0</v>
      </c>
      <c r="J11" s="306">
        <v>0</v>
      </c>
      <c r="K11" s="306">
        <v>2</v>
      </c>
      <c r="L11" s="306">
        <v>2</v>
      </c>
    </row>
    <row r="12" spans="1:13" ht="25.5">
      <c r="A12" s="1671"/>
      <c r="B12" s="460" t="s">
        <v>703</v>
      </c>
      <c r="C12" s="306">
        <v>0</v>
      </c>
      <c r="D12" s="306">
        <v>0</v>
      </c>
      <c r="E12" s="306">
        <v>0</v>
      </c>
      <c r="F12" s="306">
        <v>0</v>
      </c>
      <c r="G12" s="306">
        <v>0</v>
      </c>
      <c r="H12" s="306" t="s">
        <v>250</v>
      </c>
      <c r="I12" s="306">
        <v>0</v>
      </c>
      <c r="J12" s="306">
        <v>0</v>
      </c>
      <c r="K12" s="306">
        <v>0</v>
      </c>
      <c r="L12" s="306">
        <v>1</v>
      </c>
    </row>
    <row r="13" spans="1:13" ht="25.5">
      <c r="A13" s="1671" t="s">
        <v>706</v>
      </c>
      <c r="B13" s="460" t="s">
        <v>701</v>
      </c>
      <c r="C13" s="306">
        <v>0</v>
      </c>
      <c r="D13" s="306">
        <v>5</v>
      </c>
      <c r="E13" s="306">
        <v>2</v>
      </c>
      <c r="F13" s="306">
        <v>2</v>
      </c>
      <c r="G13" s="306">
        <v>0</v>
      </c>
      <c r="H13" s="306" t="s">
        <v>250</v>
      </c>
      <c r="I13" s="306">
        <v>0</v>
      </c>
      <c r="J13" s="306">
        <v>2</v>
      </c>
      <c r="K13" s="306">
        <v>2</v>
      </c>
      <c r="L13" s="306">
        <v>2</v>
      </c>
    </row>
    <row r="14" spans="1:13" ht="25.5">
      <c r="A14" s="1671"/>
      <c r="B14" s="460" t="s">
        <v>702</v>
      </c>
      <c r="C14" s="306">
        <v>0</v>
      </c>
      <c r="D14" s="306">
        <v>5</v>
      </c>
      <c r="E14" s="306">
        <v>2</v>
      </c>
      <c r="F14" s="306">
        <v>2</v>
      </c>
      <c r="G14" s="306">
        <v>0</v>
      </c>
      <c r="H14" s="306" t="s">
        <v>250</v>
      </c>
      <c r="I14" s="306">
        <v>0</v>
      </c>
      <c r="J14" s="306">
        <v>2</v>
      </c>
      <c r="K14" s="306">
        <v>2</v>
      </c>
      <c r="L14" s="306">
        <v>2</v>
      </c>
    </row>
    <row r="15" spans="1:13" ht="25.5">
      <c r="A15" s="1671"/>
      <c r="B15" s="460" t="s">
        <v>703</v>
      </c>
      <c r="C15" s="306">
        <v>0</v>
      </c>
      <c r="D15" s="306">
        <v>0</v>
      </c>
      <c r="E15" s="306">
        <v>1</v>
      </c>
      <c r="F15" s="306">
        <v>2</v>
      </c>
      <c r="G15" s="306">
        <v>0</v>
      </c>
      <c r="H15" s="306" t="s">
        <v>250</v>
      </c>
      <c r="I15" s="306">
        <v>0</v>
      </c>
      <c r="J15" s="306">
        <v>0</v>
      </c>
      <c r="K15" s="306">
        <v>1</v>
      </c>
      <c r="L15" s="306">
        <v>2</v>
      </c>
    </row>
    <row r="16" spans="1:13">
      <c r="A16" s="1672" t="s">
        <v>707</v>
      </c>
      <c r="B16" s="1672"/>
      <c r="C16" s="1672"/>
      <c r="D16" s="1672"/>
      <c r="E16" s="1672"/>
      <c r="F16" s="1672"/>
      <c r="G16" s="461"/>
      <c r="H16" s="461"/>
      <c r="I16" s="461"/>
      <c r="J16" s="461"/>
      <c r="K16" s="461"/>
      <c r="L16" s="461"/>
    </row>
    <row r="17" spans="1:23" s="265" customFormat="1">
      <c r="A17" s="1673" t="s">
        <v>708</v>
      </c>
      <c r="B17" s="1673"/>
      <c r="C17" s="1673"/>
      <c r="D17" s="1673"/>
      <c r="E17" s="1673"/>
      <c r="F17" s="264"/>
      <c r="G17" s="462"/>
      <c r="H17" s="462"/>
      <c r="I17" s="462"/>
      <c r="J17" s="462"/>
      <c r="K17" s="462"/>
      <c r="L17" s="462"/>
    </row>
    <row r="18" spans="1:23" s="265" customFormat="1">
      <c r="A18" s="1665" t="s">
        <v>1206</v>
      </c>
      <c r="B18" s="1666"/>
      <c r="C18" s="1666"/>
      <c r="D18" s="1666"/>
      <c r="E18" s="266"/>
      <c r="F18" s="266"/>
      <c r="G18" s="462"/>
      <c r="H18" s="462"/>
      <c r="I18" s="462"/>
      <c r="J18" s="462"/>
      <c r="K18" s="462"/>
      <c r="L18" s="462"/>
    </row>
    <row r="19" spans="1:23" ht="15" customHeight="1">
      <c r="A19" s="462"/>
      <c r="B19" s="583"/>
      <c r="C19" s="583"/>
      <c r="D19" s="583"/>
      <c r="E19" s="583"/>
      <c r="F19" s="583"/>
      <c r="G19" s="267"/>
      <c r="H19" s="267"/>
      <c r="I19" s="267"/>
      <c r="J19" s="267"/>
      <c r="K19" s="267"/>
      <c r="N19" s="263"/>
      <c r="O19" s="263"/>
      <c r="P19" s="263"/>
      <c r="Q19" s="263"/>
      <c r="R19" s="263"/>
      <c r="S19" s="263"/>
      <c r="T19" s="263"/>
      <c r="U19" s="263"/>
      <c r="V19" s="263"/>
      <c r="W19" s="263"/>
    </row>
    <row r="20" spans="1:23">
      <c r="N20" s="263"/>
      <c r="O20" s="263"/>
      <c r="P20" s="263"/>
      <c r="Q20" s="263"/>
      <c r="R20" s="263"/>
      <c r="S20" s="263"/>
      <c r="T20" s="263"/>
      <c r="U20" s="263"/>
      <c r="V20" s="263"/>
      <c r="W20" s="263"/>
    </row>
    <row r="21" spans="1:23">
      <c r="N21" s="263"/>
      <c r="O21" s="263"/>
      <c r="P21" s="263"/>
      <c r="Q21" s="263"/>
      <c r="R21" s="263"/>
      <c r="S21" s="263"/>
      <c r="T21" s="263"/>
      <c r="U21" s="263"/>
      <c r="V21" s="263"/>
      <c r="W21" s="263"/>
    </row>
    <row r="22" spans="1:23">
      <c r="N22" s="263"/>
      <c r="O22" s="263"/>
      <c r="P22" s="263"/>
      <c r="Q22" s="263"/>
      <c r="R22" s="263"/>
      <c r="S22" s="263"/>
      <c r="T22" s="263"/>
      <c r="U22" s="263"/>
      <c r="V22" s="263"/>
      <c r="W22" s="263"/>
    </row>
    <row r="23" spans="1:23">
      <c r="N23" s="263"/>
      <c r="O23" s="263"/>
      <c r="P23" s="263"/>
      <c r="Q23" s="263"/>
      <c r="R23" s="263"/>
      <c r="S23" s="263"/>
      <c r="T23" s="263"/>
      <c r="U23" s="263"/>
      <c r="V23" s="263"/>
      <c r="W23" s="263"/>
    </row>
    <row r="24" spans="1:23">
      <c r="N24" s="263"/>
      <c r="O24" s="263"/>
      <c r="P24" s="263"/>
      <c r="Q24" s="263"/>
      <c r="R24" s="263"/>
      <c r="S24" s="263"/>
      <c r="T24" s="263"/>
      <c r="U24" s="263"/>
      <c r="V24" s="263"/>
      <c r="W24" s="263"/>
    </row>
    <row r="25" spans="1:23">
      <c r="N25" s="263"/>
      <c r="O25" s="263"/>
      <c r="P25" s="263"/>
      <c r="Q25" s="263"/>
      <c r="R25" s="263"/>
      <c r="S25" s="263"/>
      <c r="T25" s="263"/>
      <c r="U25" s="263"/>
      <c r="V25" s="263"/>
      <c r="W25" s="263"/>
    </row>
    <row r="26" spans="1:23">
      <c r="E26" s="262" t="s">
        <v>709</v>
      </c>
      <c r="N26" s="263"/>
      <c r="O26" s="263"/>
      <c r="P26" s="263"/>
      <c r="Q26" s="263"/>
      <c r="R26" s="263"/>
      <c r="S26" s="263"/>
      <c r="T26" s="263"/>
      <c r="U26" s="263"/>
      <c r="V26" s="263"/>
      <c r="W26" s="263"/>
    </row>
    <row r="27" spans="1:23">
      <c r="N27" s="263"/>
      <c r="O27" s="263"/>
      <c r="P27" s="263"/>
      <c r="Q27" s="263"/>
      <c r="R27" s="263"/>
      <c r="S27" s="263"/>
      <c r="T27" s="263"/>
      <c r="U27" s="263"/>
      <c r="V27" s="263"/>
      <c r="W27" s="263"/>
    </row>
    <row r="28" spans="1:23">
      <c r="N28" s="263"/>
      <c r="O28" s="263"/>
      <c r="P28" s="263"/>
      <c r="Q28" s="263"/>
      <c r="R28" s="263"/>
      <c r="S28" s="263"/>
      <c r="T28" s="263"/>
      <c r="U28" s="263"/>
      <c r="V28" s="263"/>
      <c r="W28" s="263"/>
    </row>
    <row r="29" spans="1:23">
      <c r="N29" s="263"/>
      <c r="O29" s="263"/>
      <c r="P29" s="263"/>
      <c r="Q29" s="263"/>
      <c r="R29" s="263"/>
      <c r="S29" s="263"/>
      <c r="T29" s="263"/>
      <c r="U29" s="263"/>
      <c r="V29" s="263"/>
      <c r="W29" s="263"/>
    </row>
    <row r="30" spans="1:23">
      <c r="N30" s="263"/>
      <c r="O30" s="263"/>
      <c r="P30" s="263"/>
      <c r="Q30" s="263"/>
      <c r="R30" s="263"/>
      <c r="S30" s="263"/>
      <c r="T30" s="263"/>
      <c r="U30" s="263"/>
      <c r="V30" s="263"/>
      <c r="W30" s="263"/>
    </row>
    <row r="31" spans="1:23">
      <c r="N31" s="263"/>
      <c r="O31" s="263"/>
      <c r="P31" s="263"/>
      <c r="Q31" s="263"/>
      <c r="R31" s="263"/>
      <c r="S31" s="263"/>
      <c r="T31" s="263"/>
      <c r="U31" s="263"/>
      <c r="V31" s="263"/>
      <c r="W31" s="263"/>
    </row>
    <row r="32" spans="1:23">
      <c r="N32" s="263"/>
      <c r="O32" s="263"/>
      <c r="P32" s="263"/>
      <c r="Q32" s="263"/>
      <c r="R32" s="263"/>
      <c r="S32" s="263"/>
      <c r="T32" s="263"/>
      <c r="U32" s="263"/>
      <c r="V32" s="263"/>
      <c r="W32" s="263"/>
    </row>
  </sheetData>
  <mergeCells count="12">
    <mergeCell ref="A18:D18"/>
    <mergeCell ref="A1:L1"/>
    <mergeCell ref="A2:A3"/>
    <mergeCell ref="B2:B3"/>
    <mergeCell ref="C2:H2"/>
    <mergeCell ref="I2:L2"/>
    <mergeCell ref="A4:A6"/>
    <mergeCell ref="A7:A9"/>
    <mergeCell ref="A10:A12"/>
    <mergeCell ref="A13:A15"/>
    <mergeCell ref="A16:F16"/>
    <mergeCell ref="A17:E17"/>
  </mergeCells>
  <printOptions horizontalCentered="1"/>
  <pageMargins left="0.7" right="0.7" top="0.75" bottom="0.75" header="0.3" footer="0.3"/>
  <pageSetup scale="14"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sqref="A1:F1"/>
    </sheetView>
  </sheetViews>
  <sheetFormatPr defaultColWidth="9.140625" defaultRowHeight="12.75"/>
  <cols>
    <col min="1" max="1" width="15.7109375" style="269" customWidth="1"/>
    <col min="2" max="2" width="9" style="269" customWidth="1"/>
    <col min="3" max="4" width="10" style="269" customWidth="1"/>
    <col min="5" max="5" width="10.7109375" style="269" customWidth="1"/>
    <col min="6" max="6" width="12.28515625" style="269" customWidth="1"/>
    <col min="7" max="16384" width="9.140625" style="269"/>
  </cols>
  <sheetData>
    <row r="1" spans="1:6" s="268" customFormat="1" ht="15">
      <c r="A1" s="1674" t="s">
        <v>710</v>
      </c>
      <c r="B1" s="1674"/>
      <c r="C1" s="1674"/>
      <c r="D1" s="1674"/>
      <c r="E1" s="1674"/>
      <c r="F1" s="1674"/>
    </row>
    <row r="2" spans="1:6" ht="16.5" customHeight="1">
      <c r="A2" s="1675" t="s">
        <v>711</v>
      </c>
      <c r="B2" s="1677" t="s">
        <v>712</v>
      </c>
      <c r="C2" s="1678"/>
      <c r="D2" s="1678"/>
      <c r="E2" s="1678"/>
      <c r="F2" s="1679"/>
    </row>
    <row r="3" spans="1:6" ht="38.25">
      <c r="A3" s="1676"/>
      <c r="B3" s="463" t="s">
        <v>713</v>
      </c>
      <c r="C3" s="464" t="s">
        <v>714</v>
      </c>
      <c r="D3" s="464" t="s">
        <v>715</v>
      </c>
      <c r="E3" s="464" t="s">
        <v>716</v>
      </c>
      <c r="F3" s="464" t="s">
        <v>717</v>
      </c>
    </row>
    <row r="4" spans="1:6" s="270" customFormat="1" ht="14.25" customHeight="1">
      <c r="A4" s="930" t="s">
        <v>72</v>
      </c>
      <c r="B4" s="931">
        <v>14466.89</v>
      </c>
      <c r="C4" s="931">
        <v>15426.8</v>
      </c>
      <c r="D4" s="931">
        <v>12252.38</v>
      </c>
      <c r="E4" s="931">
        <v>13285.43</v>
      </c>
      <c r="F4" s="931">
        <v>13489.60031007752</v>
      </c>
    </row>
    <row r="5" spans="1:6" s="271" customFormat="1" ht="14.25" customHeight="1">
      <c r="A5" s="936" t="s">
        <v>557</v>
      </c>
      <c r="B5" s="937">
        <f>B6</f>
        <v>13292.54</v>
      </c>
      <c r="C5" s="937">
        <f>MAX(C6:C17)</f>
        <v>13741.67</v>
      </c>
      <c r="D5" s="937">
        <f>MIN(D6:D17)</f>
        <v>12310.21</v>
      </c>
      <c r="E5" s="937">
        <f>INDEX(E6:E17,COUNT(E6:E17))</f>
        <v>13267.91</v>
      </c>
      <c r="F5" s="931">
        <v>12889.677058823536</v>
      </c>
    </row>
    <row r="6" spans="1:6" s="271" customFormat="1" ht="14.25" customHeight="1">
      <c r="A6" s="932">
        <v>45044</v>
      </c>
      <c r="B6" s="933">
        <v>13292.54</v>
      </c>
      <c r="C6" s="933">
        <v>13741.67</v>
      </c>
      <c r="D6" s="933">
        <v>13010.31</v>
      </c>
      <c r="E6" s="933">
        <v>13205.56</v>
      </c>
      <c r="F6" s="933">
        <v>13438.168947368422</v>
      </c>
    </row>
    <row r="7" spans="1:6" s="271" customFormat="1" ht="14.25" customHeight="1">
      <c r="A7" s="932">
        <v>45077</v>
      </c>
      <c r="B7" s="933">
        <v>13218.07</v>
      </c>
      <c r="C7" s="933">
        <v>13323.61</v>
      </c>
      <c r="D7" s="933">
        <v>12564.49</v>
      </c>
      <c r="E7" s="933">
        <v>12653.96</v>
      </c>
      <c r="F7" s="933">
        <v>12960.944782608694</v>
      </c>
    </row>
    <row r="8" spans="1:6" s="271" customFormat="1" ht="14.25" customHeight="1">
      <c r="A8" s="932">
        <v>45107</v>
      </c>
      <c r="B8" s="933">
        <v>12651.41</v>
      </c>
      <c r="C8" s="933">
        <v>12847.57</v>
      </c>
      <c r="D8" s="933">
        <v>12310.21</v>
      </c>
      <c r="E8" s="933">
        <v>12471.02</v>
      </c>
      <c r="F8" s="933">
        <v>12632.864545454546</v>
      </c>
    </row>
    <row r="9" spans="1:6" s="272" customFormat="1" ht="15">
      <c r="A9" s="932">
        <v>45138</v>
      </c>
      <c r="B9" s="933">
        <v>12464.34</v>
      </c>
      <c r="C9" s="933">
        <v>13192.52</v>
      </c>
      <c r="D9" s="933">
        <v>12426</v>
      </c>
      <c r="E9" s="933">
        <v>13185.64</v>
      </c>
      <c r="F9" s="933">
        <v>12811.00476190476</v>
      </c>
    </row>
    <row r="10" spans="1:6" s="272" customFormat="1" ht="15">
      <c r="A10" s="932">
        <v>45169</v>
      </c>
      <c r="B10" s="933">
        <v>13183.09</v>
      </c>
      <c r="C10" s="933">
        <v>13185.83</v>
      </c>
      <c r="D10" s="933">
        <v>12664.8</v>
      </c>
      <c r="E10" s="933">
        <v>13068.44</v>
      </c>
      <c r="F10" s="933">
        <v>12912.962272727273</v>
      </c>
    </row>
    <row r="11" spans="1:6" s="273" customFormat="1" ht="15">
      <c r="A11" s="932">
        <v>45199</v>
      </c>
      <c r="B11" s="933">
        <v>13064.62</v>
      </c>
      <c r="C11" s="933">
        <v>13302.18</v>
      </c>
      <c r="D11" s="933">
        <v>12979.83</v>
      </c>
      <c r="E11" s="933">
        <v>13008.83</v>
      </c>
      <c r="F11" s="933">
        <v>13108.097142857141</v>
      </c>
    </row>
    <row r="12" spans="1:6" s="270" customFormat="1" ht="14.25" customHeight="1">
      <c r="A12" s="932">
        <v>45230</v>
      </c>
      <c r="B12" s="933">
        <v>12982.99</v>
      </c>
      <c r="C12" s="933">
        <v>13262.69</v>
      </c>
      <c r="D12" s="933">
        <v>12495.69</v>
      </c>
      <c r="E12" s="933">
        <v>13022.06</v>
      </c>
      <c r="F12" s="933">
        <v>12927.644761904763</v>
      </c>
    </row>
    <row r="13" spans="1:6" s="270" customFormat="1" ht="14.25" customHeight="1">
      <c r="A13" s="932">
        <v>45260</v>
      </c>
      <c r="B13" s="934">
        <v>13013.21</v>
      </c>
      <c r="C13" s="934">
        <v>13147.03</v>
      </c>
      <c r="D13" s="934">
        <v>12655.94</v>
      </c>
      <c r="E13" s="934">
        <v>13012.52</v>
      </c>
      <c r="F13" s="934">
        <v>12898.873913043477</v>
      </c>
    </row>
    <row r="14" spans="1:6" s="270" customFormat="1" ht="14.25" customHeight="1">
      <c r="A14" s="300">
        <v>45261</v>
      </c>
      <c r="B14" s="935">
        <v>13019.12</v>
      </c>
      <c r="C14" s="935">
        <v>13105.38</v>
      </c>
      <c r="D14" s="935">
        <v>12356.43</v>
      </c>
      <c r="E14" s="935">
        <v>12871.51</v>
      </c>
      <c r="F14" s="935">
        <v>12763.177499999998</v>
      </c>
    </row>
    <row r="15" spans="1:6" s="270" customFormat="1" ht="14.25" customHeight="1">
      <c r="A15" s="300">
        <v>45292</v>
      </c>
      <c r="B15" s="934">
        <v>12869.5</v>
      </c>
      <c r="C15" s="934">
        <v>12966.77</v>
      </c>
      <c r="D15" s="934">
        <v>12528.37</v>
      </c>
      <c r="E15" s="934">
        <v>12757.17</v>
      </c>
      <c r="F15" s="934">
        <v>12696.042272727273</v>
      </c>
    </row>
    <row r="16" spans="1:6" s="270" customFormat="1" ht="14.25" customHeight="1">
      <c r="A16" s="300">
        <v>45323</v>
      </c>
      <c r="B16" s="934">
        <v>12759.98</v>
      </c>
      <c r="C16" s="934">
        <v>12775.99</v>
      </c>
      <c r="D16" s="934">
        <v>12380.14</v>
      </c>
      <c r="E16" s="934">
        <v>12601.79</v>
      </c>
      <c r="F16" s="934">
        <v>12542.547619047618</v>
      </c>
    </row>
    <row r="17" spans="1:6" s="270" customFormat="1" ht="14.25" customHeight="1">
      <c r="A17" s="300">
        <v>45352</v>
      </c>
      <c r="B17" s="934">
        <v>12599.03</v>
      </c>
      <c r="C17" s="934">
        <v>13310.22</v>
      </c>
      <c r="D17" s="934">
        <v>12548.79</v>
      </c>
      <c r="E17" s="934">
        <v>13267.91</v>
      </c>
      <c r="F17" s="934">
        <v>13050.338000000002</v>
      </c>
    </row>
    <row r="18" spans="1:6">
      <c r="A18" s="465" t="s">
        <v>718</v>
      </c>
      <c r="B18" s="467"/>
      <c r="C18" s="467"/>
      <c r="D18" s="274"/>
      <c r="E18" s="274"/>
      <c r="F18" s="274"/>
    </row>
    <row r="19" spans="1:6">
      <c r="A19" s="466" t="s">
        <v>719</v>
      </c>
    </row>
  </sheetData>
  <mergeCells count="3">
    <mergeCell ref="A1:F1"/>
    <mergeCell ref="A2:A3"/>
    <mergeCell ref="B2:F2"/>
  </mergeCells>
  <printOptions horizontalCentered="1"/>
  <pageMargins left="0.7" right="0.7" top="0.75" bottom="0.75" header="0.3" footer="0.3"/>
  <pageSetup fitToWidth="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8"/>
  <sheetViews>
    <sheetView zoomScale="115" zoomScaleNormal="115" workbookViewId="0">
      <selection sqref="A1:T1"/>
    </sheetView>
  </sheetViews>
  <sheetFormatPr defaultColWidth="9.140625" defaultRowHeight="12.75"/>
  <cols>
    <col min="1" max="1" width="12.85546875" style="473" customWidth="1"/>
    <col min="2" max="2" width="7.140625" style="473" customWidth="1"/>
    <col min="3" max="4" width="10" style="473" customWidth="1"/>
    <col min="5" max="5" width="11.140625" style="473" customWidth="1"/>
    <col min="6" max="6" width="10.7109375" style="473" customWidth="1"/>
    <col min="7" max="7" width="12.42578125" style="473" customWidth="1"/>
    <col min="8" max="8" width="8.85546875" style="473" customWidth="1"/>
    <col min="9" max="9" width="11.42578125" style="473" customWidth="1"/>
    <col min="10" max="10" width="10.42578125" style="473" customWidth="1"/>
    <col min="11" max="11" width="12.42578125" style="473" bestFit="1" customWidth="1"/>
    <col min="12" max="12" width="8.42578125" style="473" customWidth="1"/>
    <col min="13" max="13" width="10.28515625" style="473" customWidth="1"/>
    <col min="14" max="14" width="8.42578125" style="473" customWidth="1"/>
    <col min="15" max="15" width="10.140625" style="473" customWidth="1"/>
    <col min="16" max="16" width="9.140625" style="473"/>
    <col min="17" max="17" width="10.7109375" style="473" customWidth="1"/>
    <col min="18" max="16384" width="9.140625" style="473"/>
  </cols>
  <sheetData>
    <row r="1" spans="1:39" s="580" customFormat="1" ht="15" customHeight="1">
      <c r="A1" s="1693" t="s">
        <v>720</v>
      </c>
      <c r="B1" s="1693"/>
      <c r="C1" s="1693"/>
      <c r="D1" s="1693"/>
      <c r="E1" s="1693"/>
      <c r="F1" s="1693"/>
      <c r="G1" s="1693"/>
      <c r="H1" s="1693"/>
      <c r="I1" s="1693"/>
      <c r="J1" s="1693"/>
      <c r="K1" s="1693"/>
      <c r="L1" s="1693"/>
      <c r="M1" s="1693"/>
      <c r="N1" s="1693"/>
      <c r="O1" s="1693"/>
      <c r="P1" s="1693"/>
      <c r="Q1" s="1693"/>
      <c r="R1" s="1693"/>
      <c r="S1" s="1693"/>
      <c r="T1" s="1693"/>
      <c r="V1"/>
      <c r="W1"/>
      <c r="X1"/>
      <c r="Y1"/>
      <c r="Z1"/>
      <c r="AA1"/>
      <c r="AB1"/>
      <c r="AC1"/>
      <c r="AD1"/>
      <c r="AE1"/>
      <c r="AF1"/>
      <c r="AG1"/>
      <c r="AH1"/>
      <c r="AI1"/>
      <c r="AJ1"/>
      <c r="AK1"/>
      <c r="AL1"/>
      <c r="AM1"/>
    </row>
    <row r="2" spans="1:39" s="580" customFormat="1" ht="15.75">
      <c r="A2" s="1694" t="s">
        <v>692</v>
      </c>
      <c r="B2" s="1694"/>
      <c r="C2" s="1694"/>
      <c r="D2" s="1694"/>
      <c r="E2" s="1694"/>
      <c r="F2" s="1694"/>
      <c r="G2" s="1694"/>
      <c r="H2" s="1694"/>
      <c r="I2" s="1694"/>
      <c r="J2" s="1694"/>
      <c r="K2" s="1694"/>
      <c r="L2" s="1694"/>
      <c r="M2" s="1694"/>
      <c r="N2" s="1694"/>
      <c r="O2" s="1694"/>
      <c r="P2" s="1694"/>
      <c r="Q2" s="1694"/>
      <c r="R2" s="1694"/>
      <c r="S2" s="1694"/>
      <c r="T2" s="1694"/>
    </row>
    <row r="3" spans="1:39" s="581" customFormat="1" ht="50.25" customHeight="1">
      <c r="A3" s="1695" t="s">
        <v>711</v>
      </c>
      <c r="B3" s="1696" t="s">
        <v>722</v>
      </c>
      <c r="C3" s="1697" t="s">
        <v>694</v>
      </c>
      <c r="D3" s="1698"/>
      <c r="E3" s="1697" t="s">
        <v>723</v>
      </c>
      <c r="F3" s="1698"/>
      <c r="G3" s="1697" t="s">
        <v>724</v>
      </c>
      <c r="H3" s="1698"/>
      <c r="I3" s="1697" t="s">
        <v>725</v>
      </c>
      <c r="J3" s="1698"/>
      <c r="K3" s="1697" t="s">
        <v>726</v>
      </c>
      <c r="L3" s="1698"/>
      <c r="M3" s="1697" t="s">
        <v>727</v>
      </c>
      <c r="N3" s="1698"/>
      <c r="O3" s="1697" t="s">
        <v>728</v>
      </c>
      <c r="P3" s="1698"/>
      <c r="Q3" s="1697" t="s">
        <v>729</v>
      </c>
      <c r="R3" s="1698"/>
      <c r="S3" s="1685" t="s">
        <v>730</v>
      </c>
      <c r="T3" s="1685"/>
    </row>
    <row r="4" spans="1:39" s="581" customFormat="1" ht="68.25" customHeight="1">
      <c r="A4" s="1676"/>
      <c r="B4" s="1685"/>
      <c r="C4" s="521" t="s">
        <v>731</v>
      </c>
      <c r="D4" s="582" t="s">
        <v>732</v>
      </c>
      <c r="E4" s="521" t="s">
        <v>731</v>
      </c>
      <c r="F4" s="582" t="s">
        <v>733</v>
      </c>
      <c r="G4" s="521" t="s">
        <v>734</v>
      </c>
      <c r="H4" s="582" t="s">
        <v>732</v>
      </c>
      <c r="I4" s="521" t="s">
        <v>734</v>
      </c>
      <c r="J4" s="582" t="s">
        <v>732</v>
      </c>
      <c r="K4" s="521" t="s">
        <v>731</v>
      </c>
      <c r="L4" s="582" t="s">
        <v>735</v>
      </c>
      <c r="M4" s="521" t="s">
        <v>734</v>
      </c>
      <c r="N4" s="582" t="s">
        <v>735</v>
      </c>
      <c r="O4" s="521" t="s">
        <v>731</v>
      </c>
      <c r="P4" s="582" t="s">
        <v>732</v>
      </c>
      <c r="Q4" s="521" t="s">
        <v>731</v>
      </c>
      <c r="R4" s="582" t="s">
        <v>732</v>
      </c>
      <c r="S4" s="521" t="s">
        <v>734</v>
      </c>
      <c r="T4" s="521" t="s">
        <v>736</v>
      </c>
    </row>
    <row r="5" spans="1:39" s="583" customFormat="1">
      <c r="A5" s="310" t="s">
        <v>72</v>
      </c>
      <c r="B5" s="308">
        <v>258</v>
      </c>
      <c r="C5" s="308">
        <v>256727</v>
      </c>
      <c r="D5" s="308">
        <v>21085.199629799998</v>
      </c>
      <c r="E5" s="308">
        <v>86152515</v>
      </c>
      <c r="F5" s="308">
        <v>2819742.9088959</v>
      </c>
      <c r="G5" s="308">
        <v>6619620</v>
      </c>
      <c r="H5" s="308">
        <v>949958.03658750001</v>
      </c>
      <c r="I5" s="308">
        <v>35482482</v>
      </c>
      <c r="J5" s="308">
        <v>2229612.1793669998</v>
      </c>
      <c r="K5" s="308">
        <v>311024</v>
      </c>
      <c r="L5" s="308">
        <v>22677.844400000002</v>
      </c>
      <c r="M5" s="308">
        <v>43</v>
      </c>
      <c r="N5" s="308">
        <v>4.5177249999999995</v>
      </c>
      <c r="O5" s="308">
        <v>28</v>
      </c>
      <c r="P5" s="308">
        <v>3.0077499999999997</v>
      </c>
      <c r="Q5" s="308">
        <v>128822439</v>
      </c>
      <c r="R5" s="308">
        <v>6043083.6943552019</v>
      </c>
      <c r="S5" s="308">
        <v>355290</v>
      </c>
      <c r="T5" s="308">
        <v>21603.39</v>
      </c>
    </row>
    <row r="6" spans="1:39" s="583" customFormat="1">
      <c r="A6" s="938" t="s">
        <v>557</v>
      </c>
      <c r="B6" s="939">
        <f>SUM(B7:B18)</f>
        <v>255</v>
      </c>
      <c r="C6" s="939">
        <f t="shared" ref="C6:D6" si="0">SUM(C7:C18)</f>
        <v>82469</v>
      </c>
      <c r="D6" s="939">
        <f t="shared" si="0"/>
        <v>5577.2525947999993</v>
      </c>
      <c r="E6" s="939">
        <f t="shared" ref="E6" si="1">SUM(E7:E18)</f>
        <v>74597044</v>
      </c>
      <c r="F6" s="939">
        <f t="shared" ref="F6" si="2">SUM(F7:F18)</f>
        <v>3111327.5770087</v>
      </c>
      <c r="G6" s="939">
        <f t="shared" ref="G6" si="3">SUM(G7:G18)</f>
        <v>4940335</v>
      </c>
      <c r="H6" s="939">
        <f t="shared" ref="H6" si="4">SUM(H7:H18)</f>
        <v>480373.68108500005</v>
      </c>
      <c r="I6" s="939">
        <f t="shared" ref="I6" si="5">SUM(I7:I18)</f>
        <v>55598170</v>
      </c>
      <c r="J6" s="939">
        <f t="shared" ref="J6" si="6">SUM(J7:J18)</f>
        <v>1382227.0077424997</v>
      </c>
      <c r="K6" s="939">
        <f t="shared" ref="K6" si="7">SUM(K7:K18)</f>
        <v>100063</v>
      </c>
      <c r="L6" s="939">
        <f t="shared" ref="L6" si="8">SUM(L7:L18)</f>
        <v>8057.9922449999995</v>
      </c>
      <c r="M6" s="939">
        <f t="shared" ref="M6" si="9">SUM(M7:M18)</f>
        <v>0</v>
      </c>
      <c r="N6" s="939">
        <f t="shared" ref="N6" si="10">SUM(N7:N18)</f>
        <v>0</v>
      </c>
      <c r="O6" s="939">
        <f t="shared" ref="O6" si="11">SUM(O7:O18)</f>
        <v>0</v>
      </c>
      <c r="P6" s="939">
        <f t="shared" ref="P6" si="12">SUM(P7:P18)</f>
        <v>0</v>
      </c>
      <c r="Q6" s="939">
        <f t="shared" ref="Q6" si="13">SUM(Q7:Q18)</f>
        <v>135318081</v>
      </c>
      <c r="R6" s="939">
        <f t="shared" ref="R6" si="14">SUM(R7:R18)</f>
        <v>4987563.5106760012</v>
      </c>
      <c r="S6" s="939">
        <f>INDEX(S7:S18,COUNT(S7:S18))</f>
        <v>451907</v>
      </c>
      <c r="T6" s="939">
        <f>INDEX(T7:T18,COUNT(T7:T18))</f>
        <v>31171.6267233</v>
      </c>
    </row>
    <row r="7" spans="1:39" s="583" customFormat="1">
      <c r="A7" s="307">
        <v>45044</v>
      </c>
      <c r="B7" s="309">
        <v>19</v>
      </c>
      <c r="C7" s="309">
        <v>4718</v>
      </c>
      <c r="D7" s="309">
        <v>584.33131160000005</v>
      </c>
      <c r="E7" s="309">
        <v>6275286</v>
      </c>
      <c r="F7" s="309">
        <v>254906.00314860011</v>
      </c>
      <c r="G7" s="309">
        <v>404446</v>
      </c>
      <c r="H7" s="309">
        <v>42659.647467499992</v>
      </c>
      <c r="I7" s="309">
        <v>3937911</v>
      </c>
      <c r="J7" s="309">
        <v>102089.00297999999</v>
      </c>
      <c r="K7" s="309">
        <v>12368</v>
      </c>
      <c r="L7" s="309">
        <v>1017.2285000000001</v>
      </c>
      <c r="M7" s="309">
        <v>0</v>
      </c>
      <c r="N7" s="309">
        <v>0</v>
      </c>
      <c r="O7" s="309">
        <v>0</v>
      </c>
      <c r="P7" s="309">
        <v>0</v>
      </c>
      <c r="Q7" s="309">
        <v>10634729</v>
      </c>
      <c r="R7" s="309">
        <v>401256.21340770018</v>
      </c>
      <c r="S7" s="309">
        <v>359473</v>
      </c>
      <c r="T7" s="309">
        <v>22789.376540400001</v>
      </c>
    </row>
    <row r="8" spans="1:39" s="583" customFormat="1">
      <c r="A8" s="307">
        <v>45077</v>
      </c>
      <c r="B8" s="309">
        <v>23</v>
      </c>
      <c r="C8" s="309">
        <v>3390</v>
      </c>
      <c r="D8" s="309">
        <v>394.64465760000002</v>
      </c>
      <c r="E8" s="309">
        <v>7352729</v>
      </c>
      <c r="F8" s="309">
        <v>307814.43551390013</v>
      </c>
      <c r="G8" s="309">
        <v>509055</v>
      </c>
      <c r="H8" s="309">
        <v>49929.790315000006</v>
      </c>
      <c r="I8" s="309">
        <v>5643804</v>
      </c>
      <c r="J8" s="309">
        <v>142430.07212449997</v>
      </c>
      <c r="K8" s="309">
        <v>17285</v>
      </c>
      <c r="L8" s="309">
        <v>1416.8011799999999</v>
      </c>
      <c r="M8" s="309">
        <v>0</v>
      </c>
      <c r="N8" s="309">
        <v>0</v>
      </c>
      <c r="O8" s="309">
        <v>0</v>
      </c>
      <c r="P8" s="309">
        <v>0</v>
      </c>
      <c r="Q8" s="309">
        <v>13526263</v>
      </c>
      <c r="R8" s="309">
        <v>501985.74379100004</v>
      </c>
      <c r="S8" s="309">
        <v>343831</v>
      </c>
      <c r="T8" s="309">
        <v>20677.428435000009</v>
      </c>
    </row>
    <row r="9" spans="1:39" s="583" customFormat="1">
      <c r="A9" s="307">
        <v>45107</v>
      </c>
      <c r="B9" s="309">
        <v>22</v>
      </c>
      <c r="C9" s="309">
        <v>7345</v>
      </c>
      <c r="D9" s="309">
        <v>643.72920520000002</v>
      </c>
      <c r="E9" s="309">
        <v>6684898</v>
      </c>
      <c r="F9" s="309">
        <v>264073.47673879983</v>
      </c>
      <c r="G9" s="309">
        <v>516134</v>
      </c>
      <c r="H9" s="309">
        <v>49726.128844999999</v>
      </c>
      <c r="I9" s="309">
        <v>6011459</v>
      </c>
      <c r="J9" s="309">
        <v>151599.04170950002</v>
      </c>
      <c r="K9" s="309">
        <v>14623</v>
      </c>
      <c r="L9" s="309">
        <v>1165.266095</v>
      </c>
      <c r="M9" s="309">
        <v>0</v>
      </c>
      <c r="N9" s="309">
        <v>0</v>
      </c>
      <c r="O9" s="309">
        <v>0</v>
      </c>
      <c r="P9" s="309">
        <v>0</v>
      </c>
      <c r="Q9" s="309">
        <v>13234459</v>
      </c>
      <c r="R9" s="309">
        <v>467207.64259349986</v>
      </c>
      <c r="S9" s="309">
        <v>341207</v>
      </c>
      <c r="T9" s="309">
        <v>18930.741814199995</v>
      </c>
    </row>
    <row r="10" spans="1:39" s="583" customFormat="1">
      <c r="A10" s="307">
        <v>45138</v>
      </c>
      <c r="B10" s="309">
        <v>21</v>
      </c>
      <c r="C10" s="309">
        <v>6216</v>
      </c>
      <c r="D10" s="309">
        <v>363.5665656000001</v>
      </c>
      <c r="E10" s="309">
        <v>5541586</v>
      </c>
      <c r="F10" s="309">
        <v>237146.18724440003</v>
      </c>
      <c r="G10" s="309">
        <v>451072</v>
      </c>
      <c r="H10" s="309">
        <v>43982.143710000004</v>
      </c>
      <c r="I10" s="309">
        <v>3968233</v>
      </c>
      <c r="J10" s="309">
        <v>105068.70110149999</v>
      </c>
      <c r="K10" s="309">
        <v>10198</v>
      </c>
      <c r="L10" s="309">
        <v>816.86188500000003</v>
      </c>
      <c r="M10" s="309">
        <v>0</v>
      </c>
      <c r="N10" s="309">
        <v>0</v>
      </c>
      <c r="O10" s="309">
        <v>0</v>
      </c>
      <c r="P10" s="309">
        <v>0</v>
      </c>
      <c r="Q10" s="309">
        <v>9977305</v>
      </c>
      <c r="R10" s="309">
        <v>387377.46050649998</v>
      </c>
      <c r="S10" s="309">
        <v>368926</v>
      </c>
      <c r="T10" s="309">
        <v>21846.216273099999</v>
      </c>
    </row>
    <row r="11" spans="1:39" s="583" customFormat="1">
      <c r="A11" s="307">
        <v>45169</v>
      </c>
      <c r="B11" s="309">
        <v>22</v>
      </c>
      <c r="C11" s="309">
        <v>12644</v>
      </c>
      <c r="D11" s="309">
        <v>646.96988439999973</v>
      </c>
      <c r="E11" s="309">
        <v>5886284</v>
      </c>
      <c r="F11" s="309">
        <v>232923.99282739998</v>
      </c>
      <c r="G11" s="309">
        <v>480041</v>
      </c>
      <c r="H11" s="309">
        <v>45161.041382499985</v>
      </c>
      <c r="I11" s="309">
        <v>4473203</v>
      </c>
      <c r="J11" s="309">
        <v>118491.28603750002</v>
      </c>
      <c r="K11" s="309">
        <v>8941</v>
      </c>
      <c r="L11" s="309">
        <v>708.32124999999985</v>
      </c>
      <c r="M11" s="309">
        <v>0</v>
      </c>
      <c r="N11" s="309">
        <v>0</v>
      </c>
      <c r="O11" s="309">
        <v>0</v>
      </c>
      <c r="P11" s="309">
        <v>0</v>
      </c>
      <c r="Q11" s="309">
        <v>10861113</v>
      </c>
      <c r="R11" s="309">
        <v>397931.61138179997</v>
      </c>
      <c r="S11" s="309">
        <v>330927</v>
      </c>
      <c r="T11" s="309">
        <v>20415.730546899998</v>
      </c>
    </row>
    <row r="12" spans="1:39" s="583" customFormat="1">
      <c r="A12" s="307">
        <v>45199</v>
      </c>
      <c r="B12" s="309">
        <v>21</v>
      </c>
      <c r="C12" s="309">
        <v>11359</v>
      </c>
      <c r="D12" s="309">
        <v>449.74120439999996</v>
      </c>
      <c r="E12" s="309">
        <v>6242466</v>
      </c>
      <c r="F12" s="309">
        <v>244305.60157490009</v>
      </c>
      <c r="G12" s="309">
        <v>454968</v>
      </c>
      <c r="H12" s="309">
        <v>43944.764030000049</v>
      </c>
      <c r="I12" s="309">
        <v>4657689</v>
      </c>
      <c r="J12" s="309">
        <v>126223.31600599999</v>
      </c>
      <c r="K12" s="309">
        <v>7316</v>
      </c>
      <c r="L12" s="309">
        <v>574.73793500000011</v>
      </c>
      <c r="M12" s="309">
        <v>0</v>
      </c>
      <c r="N12" s="309">
        <v>0</v>
      </c>
      <c r="O12" s="309">
        <v>0</v>
      </c>
      <c r="P12" s="309">
        <v>0</v>
      </c>
      <c r="Q12" s="309">
        <v>11373798</v>
      </c>
      <c r="R12" s="309">
        <v>415498.16075030016</v>
      </c>
      <c r="S12" s="309">
        <v>502737</v>
      </c>
      <c r="T12" s="309">
        <v>24418.827857199998</v>
      </c>
    </row>
    <row r="13" spans="1:39" s="583" customFormat="1">
      <c r="A13" s="307">
        <v>45230</v>
      </c>
      <c r="B13" s="309">
        <v>21</v>
      </c>
      <c r="C13" s="309">
        <v>7693</v>
      </c>
      <c r="D13" s="309">
        <v>305.96199999999999</v>
      </c>
      <c r="E13" s="309">
        <v>7499108</v>
      </c>
      <c r="F13" s="309">
        <v>289465.68610000017</v>
      </c>
      <c r="G13" s="309">
        <v>383926</v>
      </c>
      <c r="H13" s="309">
        <v>41104.307399999991</v>
      </c>
      <c r="I13" s="309">
        <v>4677906</v>
      </c>
      <c r="J13" s="309">
        <v>140556.9811</v>
      </c>
      <c r="K13" s="309">
        <v>7446</v>
      </c>
      <c r="L13" s="309">
        <v>581.64480000000003</v>
      </c>
      <c r="M13" s="309">
        <v>0</v>
      </c>
      <c r="N13" s="309">
        <v>0</v>
      </c>
      <c r="O13" s="309">
        <v>0</v>
      </c>
      <c r="P13" s="309">
        <v>0</v>
      </c>
      <c r="Q13" s="309">
        <v>12576079</v>
      </c>
      <c r="R13" s="309">
        <v>472014.58140000008</v>
      </c>
      <c r="S13" s="309">
        <v>412048</v>
      </c>
      <c r="T13" s="309">
        <v>23238.033232999995</v>
      </c>
    </row>
    <row r="14" spans="1:39" s="583" customFormat="1">
      <c r="A14" s="307">
        <v>45260</v>
      </c>
      <c r="B14" s="309">
        <v>23</v>
      </c>
      <c r="C14" s="309">
        <v>7681</v>
      </c>
      <c r="D14" s="309">
        <v>381.51489999999995</v>
      </c>
      <c r="E14" s="309">
        <v>7202537</v>
      </c>
      <c r="F14" s="309">
        <v>301706.31109999999</v>
      </c>
      <c r="G14" s="309">
        <v>360234</v>
      </c>
      <c r="H14" s="309">
        <v>36343.463599999995</v>
      </c>
      <c r="I14" s="309">
        <v>4406812</v>
      </c>
      <c r="J14" s="309">
        <v>120916.29580000001</v>
      </c>
      <c r="K14" s="309">
        <v>5233</v>
      </c>
      <c r="L14" s="309">
        <v>419.21660000000003</v>
      </c>
      <c r="M14" s="309">
        <v>0</v>
      </c>
      <c r="N14" s="309">
        <v>0</v>
      </c>
      <c r="O14" s="309">
        <v>0</v>
      </c>
      <c r="P14" s="309">
        <v>0</v>
      </c>
      <c r="Q14" s="309">
        <v>11982497</v>
      </c>
      <c r="R14" s="309">
        <v>459766.80200000003</v>
      </c>
      <c r="S14" s="309">
        <v>439561</v>
      </c>
      <c r="T14" s="309">
        <v>25026.719748</v>
      </c>
    </row>
    <row r="15" spans="1:39" s="583" customFormat="1">
      <c r="A15" s="307">
        <v>45261</v>
      </c>
      <c r="B15" s="714">
        <v>20</v>
      </c>
      <c r="C15" s="714">
        <v>6543</v>
      </c>
      <c r="D15" s="714">
        <v>294.08325480000002</v>
      </c>
      <c r="E15" s="714">
        <v>6047715</v>
      </c>
      <c r="F15" s="714">
        <v>244611.95619560004</v>
      </c>
      <c r="G15" s="714">
        <v>344231</v>
      </c>
      <c r="H15" s="714">
        <v>32599.298110000003</v>
      </c>
      <c r="I15" s="714">
        <v>4448565</v>
      </c>
      <c r="J15" s="714">
        <v>100445.71523900001</v>
      </c>
      <c r="K15" s="714">
        <v>4924</v>
      </c>
      <c r="L15" s="714">
        <v>401.89337</v>
      </c>
      <c r="M15" s="714">
        <v>0</v>
      </c>
      <c r="N15" s="714">
        <v>0</v>
      </c>
      <c r="O15" s="714">
        <v>0</v>
      </c>
      <c r="P15" s="714">
        <v>0</v>
      </c>
      <c r="Q15" s="714">
        <v>10851978</v>
      </c>
      <c r="R15" s="714">
        <v>378352.94616940006</v>
      </c>
      <c r="S15" s="714">
        <v>396088</v>
      </c>
      <c r="T15" s="714">
        <v>23659.881000000001</v>
      </c>
    </row>
    <row r="16" spans="1:39" s="583" customFormat="1">
      <c r="A16" s="307">
        <v>45292</v>
      </c>
      <c r="B16" s="309">
        <v>22</v>
      </c>
      <c r="C16" s="309">
        <v>4436</v>
      </c>
      <c r="D16" s="309">
        <v>370.07131000000004</v>
      </c>
      <c r="E16" s="309">
        <v>5475157</v>
      </c>
      <c r="F16" s="309">
        <v>250557.41252490002</v>
      </c>
      <c r="G16" s="309">
        <v>365225</v>
      </c>
      <c r="H16" s="309">
        <v>34309.61002</v>
      </c>
      <c r="I16" s="309">
        <v>5526058</v>
      </c>
      <c r="J16" s="309">
        <v>127224.18143350001</v>
      </c>
      <c r="K16" s="309">
        <v>4449</v>
      </c>
      <c r="L16" s="309">
        <v>359.45486000000005</v>
      </c>
      <c r="M16" s="309">
        <v>0</v>
      </c>
      <c r="N16" s="309">
        <v>0</v>
      </c>
      <c r="O16" s="309">
        <v>0</v>
      </c>
      <c r="P16" s="309">
        <v>0</v>
      </c>
      <c r="Q16" s="309">
        <v>11375325</v>
      </c>
      <c r="R16" s="309">
        <v>412820.73014840001</v>
      </c>
      <c r="S16" s="309">
        <v>599619</v>
      </c>
      <c r="T16" s="309">
        <v>25839.742653999994</v>
      </c>
    </row>
    <row r="17" spans="1:21" s="583" customFormat="1">
      <c r="A17" s="307">
        <v>45323</v>
      </c>
      <c r="B17" s="309">
        <v>21</v>
      </c>
      <c r="C17" s="309">
        <v>4812</v>
      </c>
      <c r="D17" s="309">
        <v>558.00751160000004</v>
      </c>
      <c r="E17" s="309">
        <v>5528849</v>
      </c>
      <c r="F17" s="309">
        <v>233906.63647340005</v>
      </c>
      <c r="G17" s="309">
        <v>366703</v>
      </c>
      <c r="H17" s="309">
        <v>32086.246479999987</v>
      </c>
      <c r="I17" s="309">
        <v>4213956</v>
      </c>
      <c r="J17" s="309">
        <v>78215.890094000002</v>
      </c>
      <c r="K17" s="309">
        <v>3267</v>
      </c>
      <c r="L17" s="309">
        <v>261.31211499999995</v>
      </c>
      <c r="M17" s="309">
        <v>0</v>
      </c>
      <c r="N17" s="309">
        <v>0</v>
      </c>
      <c r="O17" s="309">
        <v>0</v>
      </c>
      <c r="P17" s="309">
        <v>0</v>
      </c>
      <c r="Q17" s="309">
        <v>10117587</v>
      </c>
      <c r="R17" s="309">
        <v>345028.09267400001</v>
      </c>
      <c r="S17" s="309">
        <v>547683</v>
      </c>
      <c r="T17" s="309">
        <v>25514.418381000003</v>
      </c>
    </row>
    <row r="18" spans="1:21" s="462" customFormat="1">
      <c r="A18" s="307">
        <v>45352</v>
      </c>
      <c r="B18" s="309">
        <v>20</v>
      </c>
      <c r="C18" s="309">
        <v>5632</v>
      </c>
      <c r="D18" s="309">
        <v>584.63078959999996</v>
      </c>
      <c r="E18" s="309">
        <v>4860429</v>
      </c>
      <c r="F18" s="309">
        <v>249909.87756679999</v>
      </c>
      <c r="G18" s="309">
        <v>304300</v>
      </c>
      <c r="H18" s="309">
        <v>28527.239724999999</v>
      </c>
      <c r="I18" s="309">
        <v>3632574</v>
      </c>
      <c r="J18" s="309">
        <v>68966.524117000008</v>
      </c>
      <c r="K18" s="309">
        <v>4013</v>
      </c>
      <c r="L18" s="309">
        <v>335.25365499999998</v>
      </c>
      <c r="M18" s="309">
        <v>0</v>
      </c>
      <c r="N18" s="309">
        <v>0</v>
      </c>
      <c r="O18" s="309">
        <v>0</v>
      </c>
      <c r="P18" s="309">
        <v>0</v>
      </c>
      <c r="Q18" s="309">
        <v>8806948</v>
      </c>
      <c r="R18" s="309">
        <v>348323.5258534</v>
      </c>
      <c r="S18" s="309">
        <v>451907</v>
      </c>
      <c r="T18" s="309">
        <v>31171.6267233</v>
      </c>
    </row>
    <row r="19" spans="1:21" ht="15.75">
      <c r="A19" s="312"/>
      <c r="B19" s="275"/>
      <c r="C19" s="470"/>
      <c r="D19" s="470"/>
      <c r="E19" s="470"/>
      <c r="F19" s="470"/>
      <c r="G19" s="470"/>
      <c r="H19" s="471"/>
      <c r="I19" s="470"/>
      <c r="J19" s="470"/>
      <c r="K19" s="470"/>
      <c r="L19" s="471"/>
      <c r="M19" s="472"/>
      <c r="N19" s="472"/>
      <c r="O19" s="472"/>
      <c r="P19" s="472"/>
      <c r="Q19" s="472"/>
      <c r="R19" s="472"/>
      <c r="T19" s="474"/>
    </row>
    <row r="20" spans="1:21" ht="15.75">
      <c r="A20" s="1692" t="s">
        <v>721</v>
      </c>
      <c r="B20" s="1692"/>
      <c r="C20" s="1692"/>
      <c r="D20" s="1692"/>
      <c r="E20" s="1692"/>
      <c r="F20" s="1692"/>
      <c r="G20" s="1692"/>
      <c r="H20" s="1692"/>
      <c r="I20" s="1692"/>
      <c r="J20" s="1692"/>
      <c r="K20" s="1692"/>
      <c r="L20" s="1692"/>
      <c r="M20" s="1692"/>
      <c r="N20" s="1692"/>
      <c r="O20" s="1692"/>
      <c r="P20" s="1692"/>
      <c r="Q20" s="1692"/>
      <c r="R20" s="1692"/>
    </row>
    <row r="21" spans="1:21" ht="48.75" customHeight="1">
      <c r="A21" s="1686" t="s">
        <v>711</v>
      </c>
      <c r="B21" s="1686" t="s">
        <v>722</v>
      </c>
      <c r="C21" s="1689" t="s">
        <v>737</v>
      </c>
      <c r="D21" s="1690"/>
      <c r="E21" s="1690"/>
      <c r="F21" s="1691"/>
      <c r="G21" s="1689" t="s">
        <v>724</v>
      </c>
      <c r="H21" s="1690"/>
      <c r="I21" s="1690"/>
      <c r="J21" s="1691"/>
      <c r="K21" s="1689" t="s">
        <v>725</v>
      </c>
      <c r="L21" s="1690"/>
      <c r="M21" s="1690"/>
      <c r="N21" s="1691"/>
      <c r="O21" s="1680" t="s">
        <v>738</v>
      </c>
      <c r="P21" s="1680"/>
      <c r="Q21" s="1681" t="s">
        <v>730</v>
      </c>
      <c r="R21" s="1681"/>
    </row>
    <row r="22" spans="1:21" ht="20.25" customHeight="1">
      <c r="A22" s="1688"/>
      <c r="B22" s="1688"/>
      <c r="C22" s="1682" t="s">
        <v>739</v>
      </c>
      <c r="D22" s="1683"/>
      <c r="E22" s="1682" t="s">
        <v>740</v>
      </c>
      <c r="F22" s="1683"/>
      <c r="G22" s="1682" t="s">
        <v>739</v>
      </c>
      <c r="H22" s="1683"/>
      <c r="I22" s="1682" t="s">
        <v>740</v>
      </c>
      <c r="J22" s="1683"/>
      <c r="K22" s="1682" t="s">
        <v>739</v>
      </c>
      <c r="L22" s="1683"/>
      <c r="M22" s="1682" t="s">
        <v>740</v>
      </c>
      <c r="N22" s="1683"/>
      <c r="O22" s="1684" t="s">
        <v>731</v>
      </c>
      <c r="P22" s="1686" t="s">
        <v>741</v>
      </c>
      <c r="Q22" s="1686" t="s">
        <v>731</v>
      </c>
      <c r="R22" s="1686" t="s">
        <v>741</v>
      </c>
    </row>
    <row r="23" spans="1:21" ht="38.25">
      <c r="A23" s="1687"/>
      <c r="B23" s="1687"/>
      <c r="C23" s="521" t="s">
        <v>731</v>
      </c>
      <c r="D23" s="582" t="s">
        <v>732</v>
      </c>
      <c r="E23" s="521" t="s">
        <v>731</v>
      </c>
      <c r="F23" s="582" t="s">
        <v>732</v>
      </c>
      <c r="G23" s="521" t="s">
        <v>731</v>
      </c>
      <c r="H23" s="582" t="s">
        <v>732</v>
      </c>
      <c r="I23" s="521" t="s">
        <v>731</v>
      </c>
      <c r="J23" s="582" t="s">
        <v>732</v>
      </c>
      <c r="K23" s="521" t="s">
        <v>731</v>
      </c>
      <c r="L23" s="582" t="s">
        <v>735</v>
      </c>
      <c r="M23" s="521" t="s">
        <v>731</v>
      </c>
      <c r="N23" s="582" t="s">
        <v>735</v>
      </c>
      <c r="O23" s="1685"/>
      <c r="P23" s="1687"/>
      <c r="Q23" s="1687"/>
      <c r="R23" s="1687"/>
      <c r="U23" s="462"/>
    </row>
    <row r="24" spans="1:21" s="462" customFormat="1">
      <c r="A24" s="310" t="s">
        <v>72</v>
      </c>
      <c r="B24" s="311">
        <v>258</v>
      </c>
      <c r="C24" s="311">
        <v>1297966</v>
      </c>
      <c r="D24" s="311">
        <v>298600.804726</v>
      </c>
      <c r="E24" s="311">
        <v>1012065</v>
      </c>
      <c r="F24" s="311">
        <v>246709.29375499999</v>
      </c>
      <c r="G24" s="311">
        <v>1842</v>
      </c>
      <c r="H24" s="311">
        <v>328.95600999999994</v>
      </c>
      <c r="I24" s="311">
        <v>1468</v>
      </c>
      <c r="J24" s="311">
        <v>258.10328600000003</v>
      </c>
      <c r="K24" s="311">
        <v>64311555</v>
      </c>
      <c r="L24" s="311">
        <v>4458036.9539179998</v>
      </c>
      <c r="M24" s="311">
        <v>57552325</v>
      </c>
      <c r="N24" s="311">
        <v>3733548.5191899994</v>
      </c>
      <c r="O24" s="311">
        <v>124177221</v>
      </c>
      <c r="P24" s="311">
        <v>8737482.6251830012</v>
      </c>
      <c r="Q24" s="311">
        <v>108373</v>
      </c>
      <c r="R24" s="311">
        <v>7901.3302567500004</v>
      </c>
    </row>
    <row r="25" spans="1:21" s="462" customFormat="1">
      <c r="A25" s="938" t="s">
        <v>557</v>
      </c>
      <c r="B25" s="939">
        <f>SUM(B26:B37)</f>
        <v>255</v>
      </c>
      <c r="C25" s="939">
        <f t="shared" ref="C25:P25" si="15">SUM(C26:C37)</f>
        <v>6090765</v>
      </c>
      <c r="D25" s="939">
        <f t="shared" si="15"/>
        <v>1250428.80822</v>
      </c>
      <c r="E25" s="939">
        <f t="shared" si="15"/>
        <v>4728746</v>
      </c>
      <c r="F25" s="939">
        <f t="shared" si="15"/>
        <v>1070077.566571</v>
      </c>
      <c r="G25" s="939">
        <f t="shared" si="15"/>
        <v>18061</v>
      </c>
      <c r="H25" s="939">
        <f t="shared" si="15"/>
        <v>3262.0538445000002</v>
      </c>
      <c r="I25" s="939">
        <f t="shared" si="15"/>
        <v>8036</v>
      </c>
      <c r="J25" s="939">
        <f t="shared" si="15"/>
        <v>1432.2481225000001</v>
      </c>
      <c r="K25" s="939">
        <f t="shared" si="15"/>
        <v>195172465</v>
      </c>
      <c r="L25" s="939">
        <f t="shared" si="15"/>
        <v>10858414.060389249</v>
      </c>
      <c r="M25" s="939">
        <f t="shared" si="15"/>
        <v>175391669</v>
      </c>
      <c r="N25" s="939">
        <f t="shared" si="15"/>
        <v>9484301.4309917521</v>
      </c>
      <c r="O25" s="939">
        <f t="shared" si="15"/>
        <v>381409742</v>
      </c>
      <c r="P25" s="939">
        <f t="shared" si="15"/>
        <v>22667916.168139003</v>
      </c>
      <c r="Q25" s="939">
        <f>INDEX(Q26:Q37,COUNT(Q26:Q37))</f>
        <v>215961</v>
      </c>
      <c r="R25" s="939">
        <f>INDEX(R26:R37,COUNT(R26:R37))</f>
        <v>13742.384099999999</v>
      </c>
    </row>
    <row r="26" spans="1:21" s="462" customFormat="1">
      <c r="A26" s="307">
        <v>45044</v>
      </c>
      <c r="B26" s="309">
        <v>19</v>
      </c>
      <c r="C26" s="309">
        <v>319931</v>
      </c>
      <c r="D26" s="309">
        <v>50095.587567000002</v>
      </c>
      <c r="E26" s="309">
        <v>294133</v>
      </c>
      <c r="F26" s="309">
        <v>52505.520806</v>
      </c>
      <c r="G26" s="309">
        <v>84</v>
      </c>
      <c r="H26" s="309">
        <v>15.778551999999999</v>
      </c>
      <c r="I26" s="309">
        <v>23</v>
      </c>
      <c r="J26" s="309">
        <v>3.8851789999999999</v>
      </c>
      <c r="K26" s="309">
        <v>7878674</v>
      </c>
      <c r="L26" s="309">
        <v>425294.83744300011</v>
      </c>
      <c r="M26" s="309">
        <v>7273144</v>
      </c>
      <c r="N26" s="309">
        <v>386965.96021699999</v>
      </c>
      <c r="O26" s="309">
        <v>15765989</v>
      </c>
      <c r="P26" s="309">
        <v>914881.56976400025</v>
      </c>
      <c r="Q26" s="309">
        <v>102658</v>
      </c>
      <c r="R26" s="309">
        <v>8761.5978720000003</v>
      </c>
    </row>
    <row r="27" spans="1:21" s="462" customFormat="1">
      <c r="A27" s="307">
        <v>45077</v>
      </c>
      <c r="B27" s="309">
        <v>23</v>
      </c>
      <c r="C27" s="309">
        <v>374942</v>
      </c>
      <c r="D27" s="309">
        <v>103270.419859</v>
      </c>
      <c r="E27" s="309">
        <v>304703</v>
      </c>
      <c r="F27" s="309">
        <v>93962.548064999995</v>
      </c>
      <c r="G27" s="309">
        <v>537</v>
      </c>
      <c r="H27" s="309">
        <v>99.021946999999997</v>
      </c>
      <c r="I27" s="309">
        <v>114</v>
      </c>
      <c r="J27" s="309">
        <v>20.336932999999998</v>
      </c>
      <c r="K27" s="309">
        <v>12845852</v>
      </c>
      <c r="L27" s="309">
        <v>676231.67237699998</v>
      </c>
      <c r="M27" s="309">
        <v>10708833</v>
      </c>
      <c r="N27" s="309">
        <v>535259.64428600005</v>
      </c>
      <c r="O27" s="309">
        <v>24234981</v>
      </c>
      <c r="P27" s="309">
        <v>1408843.6434670002</v>
      </c>
      <c r="Q27" s="309">
        <v>158574</v>
      </c>
      <c r="R27" s="309">
        <v>10601.00000025</v>
      </c>
    </row>
    <row r="28" spans="1:21" s="462" customFormat="1">
      <c r="A28" s="307">
        <v>45107</v>
      </c>
      <c r="B28" s="309">
        <v>22</v>
      </c>
      <c r="C28" s="309">
        <v>531012</v>
      </c>
      <c r="D28" s="309">
        <v>91546.508063999994</v>
      </c>
      <c r="E28" s="309">
        <v>360953</v>
      </c>
      <c r="F28" s="309">
        <v>62997.624867000006</v>
      </c>
      <c r="G28" s="309">
        <v>636</v>
      </c>
      <c r="H28" s="309">
        <v>115.98102499999999</v>
      </c>
      <c r="I28" s="309">
        <v>501</v>
      </c>
      <c r="J28" s="309">
        <v>89.563743000000102</v>
      </c>
      <c r="K28" s="309">
        <v>15349568</v>
      </c>
      <c r="L28" s="309">
        <v>798841.22990800091</v>
      </c>
      <c r="M28" s="309">
        <v>13747884</v>
      </c>
      <c r="N28" s="309">
        <v>686068.75778500002</v>
      </c>
      <c r="O28" s="309">
        <v>29990554</v>
      </c>
      <c r="P28" s="309">
        <v>1639659.6653920009</v>
      </c>
      <c r="Q28" s="309">
        <v>142896</v>
      </c>
      <c r="R28" s="309">
        <v>11576.720421500002</v>
      </c>
    </row>
    <row r="29" spans="1:21" s="462" customFormat="1">
      <c r="A29" s="307">
        <v>45138</v>
      </c>
      <c r="B29" s="309">
        <v>21</v>
      </c>
      <c r="C29" s="309">
        <v>402602</v>
      </c>
      <c r="D29" s="309">
        <v>112485.17651600001</v>
      </c>
      <c r="E29" s="309">
        <v>384893</v>
      </c>
      <c r="F29" s="309">
        <v>113271.077936</v>
      </c>
      <c r="G29" s="309">
        <v>929</v>
      </c>
      <c r="H29" s="309">
        <v>166.76815400000001</v>
      </c>
      <c r="I29" s="309">
        <v>482</v>
      </c>
      <c r="J29" s="309">
        <v>83.910801000000006</v>
      </c>
      <c r="K29" s="309">
        <v>12129709</v>
      </c>
      <c r="L29" s="309">
        <v>652793.58219600003</v>
      </c>
      <c r="M29" s="309">
        <v>12114123</v>
      </c>
      <c r="N29" s="309">
        <v>644855.02501800004</v>
      </c>
      <c r="O29" s="309">
        <v>25032738</v>
      </c>
      <c r="P29" s="309">
        <v>1523655.5406210001</v>
      </c>
      <c r="Q29" s="309">
        <v>168338</v>
      </c>
      <c r="R29" s="309">
        <v>10930.7324185</v>
      </c>
    </row>
    <row r="30" spans="1:21" s="462" customFormat="1">
      <c r="A30" s="307">
        <v>45169</v>
      </c>
      <c r="B30" s="309">
        <v>22</v>
      </c>
      <c r="C30" s="309">
        <v>620388</v>
      </c>
      <c r="D30" s="309">
        <v>95008.26</v>
      </c>
      <c r="E30" s="309">
        <v>429397</v>
      </c>
      <c r="F30" s="309">
        <v>68033.3</v>
      </c>
      <c r="G30" s="309">
        <v>1277</v>
      </c>
      <c r="H30" s="309">
        <v>228.71</v>
      </c>
      <c r="I30" s="309">
        <v>722</v>
      </c>
      <c r="J30" s="309">
        <v>128.31</v>
      </c>
      <c r="K30" s="309">
        <v>16392024</v>
      </c>
      <c r="L30" s="309">
        <v>937300.00627899996</v>
      </c>
      <c r="M30" s="309">
        <v>15247461</v>
      </c>
      <c r="N30" s="309">
        <v>855055.74686500104</v>
      </c>
      <c r="O30" s="309">
        <v>32691269</v>
      </c>
      <c r="P30" s="309">
        <v>1955754.333144001</v>
      </c>
      <c r="Q30" s="309">
        <v>157745</v>
      </c>
      <c r="R30" s="309">
        <v>11239.095480250002</v>
      </c>
    </row>
    <row r="31" spans="1:21" s="462" customFormat="1">
      <c r="A31" s="307">
        <v>45199</v>
      </c>
      <c r="B31" s="309">
        <v>21</v>
      </c>
      <c r="C31" s="309">
        <v>402333</v>
      </c>
      <c r="D31" s="309">
        <v>97782.332391000004</v>
      </c>
      <c r="E31" s="309">
        <v>234600</v>
      </c>
      <c r="F31" s="309">
        <v>61408.494773000006</v>
      </c>
      <c r="G31" s="309">
        <v>1874</v>
      </c>
      <c r="H31" s="309">
        <v>342.11680699999999</v>
      </c>
      <c r="I31" s="309">
        <v>1183</v>
      </c>
      <c r="J31" s="309">
        <v>212.43137099999998</v>
      </c>
      <c r="K31" s="309">
        <v>15567551</v>
      </c>
      <c r="L31" s="309">
        <v>967865.26664999896</v>
      </c>
      <c r="M31" s="309">
        <v>14614709</v>
      </c>
      <c r="N31" s="309">
        <v>888868.01731799997</v>
      </c>
      <c r="O31" s="309">
        <v>30822250</v>
      </c>
      <c r="P31" s="309">
        <v>2016478.6593099986</v>
      </c>
      <c r="Q31" s="309">
        <v>171197</v>
      </c>
      <c r="R31" s="309">
        <v>13143.458925249999</v>
      </c>
    </row>
    <row r="32" spans="1:21" s="462" customFormat="1">
      <c r="A32" s="307">
        <v>45230</v>
      </c>
      <c r="B32" s="309">
        <v>21</v>
      </c>
      <c r="C32" s="309">
        <v>499655</v>
      </c>
      <c r="D32" s="309">
        <v>83960.229668749991</v>
      </c>
      <c r="E32" s="309">
        <v>314722</v>
      </c>
      <c r="F32" s="309">
        <v>62837.341405750005</v>
      </c>
      <c r="G32" s="309">
        <v>2967</v>
      </c>
      <c r="H32" s="309">
        <v>529.97334949999993</v>
      </c>
      <c r="I32" s="309">
        <v>1197</v>
      </c>
      <c r="J32" s="309">
        <v>210.83561550000002</v>
      </c>
      <c r="K32" s="309">
        <v>16398219</v>
      </c>
      <c r="L32" s="309">
        <v>1058818.8181179999</v>
      </c>
      <c r="M32" s="309">
        <v>13978434</v>
      </c>
      <c r="N32" s="309">
        <v>856092.85155625001</v>
      </c>
      <c r="O32" s="309">
        <v>31195194</v>
      </c>
      <c r="P32" s="309">
        <v>2062450.0497137499</v>
      </c>
      <c r="Q32" s="309">
        <v>196391</v>
      </c>
      <c r="R32" s="309">
        <v>17644.272185499987</v>
      </c>
    </row>
    <row r="33" spans="1:20" s="462" customFormat="1">
      <c r="A33" s="307">
        <v>45260</v>
      </c>
      <c r="B33" s="309">
        <v>23</v>
      </c>
      <c r="C33" s="309">
        <v>661887</v>
      </c>
      <c r="D33" s="309">
        <v>132659.26</v>
      </c>
      <c r="E33" s="309">
        <v>588390</v>
      </c>
      <c r="F33" s="309">
        <v>122333.36</v>
      </c>
      <c r="G33" s="309">
        <v>1941</v>
      </c>
      <c r="H33" s="309">
        <v>344.19</v>
      </c>
      <c r="I33" s="309">
        <v>965</v>
      </c>
      <c r="J33" s="309">
        <v>168.93</v>
      </c>
      <c r="K33" s="309">
        <v>16012449</v>
      </c>
      <c r="L33" s="309">
        <v>938146.49</v>
      </c>
      <c r="M33" s="309">
        <v>13693240</v>
      </c>
      <c r="N33" s="309">
        <v>762973.11</v>
      </c>
      <c r="O33" s="309">
        <v>30958872</v>
      </c>
      <c r="P33" s="309">
        <v>1956625.3399999999</v>
      </c>
      <c r="Q33" s="309">
        <v>199968</v>
      </c>
      <c r="R33" s="309">
        <v>12409.8971</v>
      </c>
    </row>
    <row r="34" spans="1:20" s="462" customFormat="1">
      <c r="A34" s="713">
        <v>45261</v>
      </c>
      <c r="B34" s="714">
        <v>20</v>
      </c>
      <c r="C34" s="714">
        <v>377598</v>
      </c>
      <c r="D34" s="714">
        <v>57245.084154250006</v>
      </c>
      <c r="E34" s="714">
        <v>396068</v>
      </c>
      <c r="F34" s="714">
        <v>68157.838718250001</v>
      </c>
      <c r="G34" s="714">
        <v>2359</v>
      </c>
      <c r="H34" s="714">
        <v>425.34401000000003</v>
      </c>
      <c r="I34" s="714">
        <v>739</v>
      </c>
      <c r="J34" s="714">
        <v>132.31448</v>
      </c>
      <c r="K34" s="714">
        <v>19613452</v>
      </c>
      <c r="L34" s="714">
        <v>1033524.55741825</v>
      </c>
      <c r="M34" s="714">
        <v>17231970</v>
      </c>
      <c r="N34" s="714">
        <v>868755.69794649992</v>
      </c>
      <c r="O34" s="714">
        <v>37622186</v>
      </c>
      <c r="P34" s="714">
        <v>2028240.8367272501</v>
      </c>
      <c r="Q34" s="714">
        <v>195958</v>
      </c>
      <c r="R34" s="714">
        <v>14291.38</v>
      </c>
    </row>
    <row r="35" spans="1:20" s="462" customFormat="1">
      <c r="A35" s="713">
        <v>45292</v>
      </c>
      <c r="B35" s="309">
        <v>22</v>
      </c>
      <c r="C35" s="309">
        <v>532937</v>
      </c>
      <c r="D35" s="309">
        <v>137317.14000000001</v>
      </c>
      <c r="E35" s="309">
        <v>351827</v>
      </c>
      <c r="F35" s="309">
        <v>96460.39</v>
      </c>
      <c r="G35" s="309">
        <v>2295</v>
      </c>
      <c r="H35" s="309">
        <v>418.63</v>
      </c>
      <c r="I35" s="309">
        <v>423</v>
      </c>
      <c r="J35" s="309">
        <v>75.5</v>
      </c>
      <c r="K35" s="309">
        <v>23785892</v>
      </c>
      <c r="L35" s="309">
        <v>1270374.52</v>
      </c>
      <c r="M35" s="309">
        <v>21385475</v>
      </c>
      <c r="N35" s="309">
        <v>1110499.1100000001</v>
      </c>
      <c r="O35" s="309">
        <v>46058849</v>
      </c>
      <c r="P35" s="309">
        <v>2615145.29</v>
      </c>
      <c r="Q35" s="309">
        <v>277390</v>
      </c>
      <c r="R35" s="309">
        <v>15576.169900000001</v>
      </c>
    </row>
    <row r="36" spans="1:20" s="462" customFormat="1">
      <c r="A36" s="713">
        <v>45323</v>
      </c>
      <c r="B36" s="309">
        <v>21</v>
      </c>
      <c r="C36" s="309">
        <v>842298</v>
      </c>
      <c r="D36" s="309">
        <v>136082.34</v>
      </c>
      <c r="E36" s="309">
        <v>517795</v>
      </c>
      <c r="F36" s="309">
        <v>91849.07</v>
      </c>
      <c r="G36" s="309">
        <v>903</v>
      </c>
      <c r="H36" s="309">
        <v>158.32</v>
      </c>
      <c r="I36" s="309">
        <v>441</v>
      </c>
      <c r="J36" s="309">
        <v>77.42</v>
      </c>
      <c r="K36" s="309">
        <v>20148920</v>
      </c>
      <c r="L36" s="309">
        <v>1050350.77</v>
      </c>
      <c r="M36" s="309">
        <v>17922822</v>
      </c>
      <c r="N36" s="309">
        <v>931648.58</v>
      </c>
      <c r="O36" s="309">
        <v>39433179</v>
      </c>
      <c r="P36" s="309">
        <v>2210166.5</v>
      </c>
      <c r="Q36" s="309">
        <v>223279</v>
      </c>
      <c r="R36" s="309">
        <v>14035.0633</v>
      </c>
    </row>
    <row r="37" spans="1:20">
      <c r="A37" s="713">
        <v>45352</v>
      </c>
      <c r="B37" s="309">
        <v>20</v>
      </c>
      <c r="C37" s="309">
        <v>525182</v>
      </c>
      <c r="D37" s="309">
        <v>152976.47</v>
      </c>
      <c r="E37" s="309">
        <v>551265</v>
      </c>
      <c r="F37" s="309">
        <v>176261</v>
      </c>
      <c r="G37" s="309">
        <v>2259</v>
      </c>
      <c r="H37" s="309">
        <v>417.22</v>
      </c>
      <c r="I37" s="309">
        <v>1246</v>
      </c>
      <c r="J37" s="309">
        <v>228.81</v>
      </c>
      <c r="K37" s="309">
        <v>19050155</v>
      </c>
      <c r="L37" s="309">
        <v>1048872.31</v>
      </c>
      <c r="M37" s="309">
        <v>17473574</v>
      </c>
      <c r="N37" s="309">
        <v>957258.93</v>
      </c>
      <c r="O37" s="309">
        <v>37603681</v>
      </c>
      <c r="P37" s="309">
        <v>2336014.7400000002</v>
      </c>
      <c r="Q37" s="309">
        <v>215961</v>
      </c>
      <c r="R37" s="309">
        <v>13742.384099999999</v>
      </c>
      <c r="S37" s="475"/>
      <c r="T37" s="475"/>
    </row>
    <row r="38" spans="1:20">
      <c r="A38" s="477" t="s">
        <v>719</v>
      </c>
    </row>
  </sheetData>
  <mergeCells count="31">
    <mergeCell ref="A20:R20"/>
    <mergeCell ref="A1:T1"/>
    <mergeCell ref="A2:T2"/>
    <mergeCell ref="A3:A4"/>
    <mergeCell ref="B3:B4"/>
    <mergeCell ref="C3:D3"/>
    <mergeCell ref="E3:F3"/>
    <mergeCell ref="G3:H3"/>
    <mergeCell ref="I3:J3"/>
    <mergeCell ref="K3:L3"/>
    <mergeCell ref="M3:N3"/>
    <mergeCell ref="O3:P3"/>
    <mergeCell ref="Q3:R3"/>
    <mergeCell ref="S3:T3"/>
    <mergeCell ref="A21:A23"/>
    <mergeCell ref="B21:B23"/>
    <mergeCell ref="C21:F21"/>
    <mergeCell ref="G21:J21"/>
    <mergeCell ref="K21:N21"/>
    <mergeCell ref="O21:P21"/>
    <mergeCell ref="Q21:R21"/>
    <mergeCell ref="C22:D22"/>
    <mergeCell ref="E22:F22"/>
    <mergeCell ref="G22:H22"/>
    <mergeCell ref="I22:J22"/>
    <mergeCell ref="K22:L22"/>
    <mergeCell ref="M22:N22"/>
    <mergeCell ref="O22:O23"/>
    <mergeCell ref="P22:P23"/>
    <mergeCell ref="Q22:Q23"/>
    <mergeCell ref="R22:R23"/>
  </mergeCells>
  <printOptions horizontalCentered="1"/>
  <pageMargins left="0.7" right="0.7" top="0.75" bottom="0.75" header="0.3" footer="0.3"/>
  <pageSetup scale="60"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zoomScaleNormal="100" workbookViewId="0">
      <selection sqref="A1:T1"/>
    </sheetView>
  </sheetViews>
  <sheetFormatPr defaultColWidth="9.140625" defaultRowHeight="12.75"/>
  <cols>
    <col min="1" max="1" width="13.140625" style="462" customWidth="1"/>
    <col min="2" max="2" width="7.140625" style="462" customWidth="1"/>
    <col min="3" max="4" width="10.5703125" style="462" customWidth="1"/>
    <col min="5" max="6" width="8.28515625" style="462" customWidth="1"/>
    <col min="7" max="20" width="8.85546875" style="462" customWidth="1"/>
    <col min="21" max="23" width="10.5703125" style="462" customWidth="1"/>
    <col min="24" max="16384" width="9.140625" style="462"/>
  </cols>
  <sheetData>
    <row r="1" spans="1:20" ht="15.75">
      <c r="A1" s="1703" t="s">
        <v>742</v>
      </c>
      <c r="B1" s="1703"/>
      <c r="C1" s="1703"/>
      <c r="D1" s="1703"/>
      <c r="E1" s="1703"/>
      <c r="F1" s="1703"/>
      <c r="G1" s="1703"/>
      <c r="H1" s="1703"/>
      <c r="I1" s="1703"/>
      <c r="J1" s="1703"/>
      <c r="K1" s="1703"/>
      <c r="L1" s="1703"/>
      <c r="M1" s="1703"/>
      <c r="N1" s="1703"/>
      <c r="O1" s="1703"/>
      <c r="P1" s="1703"/>
      <c r="Q1" s="1703"/>
      <c r="R1" s="1703"/>
      <c r="S1" s="1703"/>
      <c r="T1" s="1703"/>
    </row>
    <row r="2" spans="1:20" ht="16.5" customHeight="1">
      <c r="A2" s="1686" t="s">
        <v>711</v>
      </c>
      <c r="B2" s="1686" t="s">
        <v>722</v>
      </c>
      <c r="C2" s="1704" t="s">
        <v>692</v>
      </c>
      <c r="D2" s="1705"/>
      <c r="E2" s="1705"/>
      <c r="F2" s="1705"/>
      <c r="G2" s="1705"/>
      <c r="H2" s="1705"/>
      <c r="I2" s="1705"/>
      <c r="J2" s="1705"/>
      <c r="K2" s="1705"/>
      <c r="L2" s="1706"/>
      <c r="M2" s="1704" t="s">
        <v>721</v>
      </c>
      <c r="N2" s="1705"/>
      <c r="O2" s="1705"/>
      <c r="P2" s="1705"/>
      <c r="Q2" s="1705"/>
      <c r="R2" s="1705"/>
      <c r="S2" s="1705"/>
      <c r="T2" s="1706"/>
    </row>
    <row r="3" spans="1:20" ht="62.25" customHeight="1">
      <c r="A3" s="1688"/>
      <c r="B3" s="1688"/>
      <c r="C3" s="1707" t="s">
        <v>743</v>
      </c>
      <c r="D3" s="1708"/>
      <c r="E3" s="1707" t="s">
        <v>744</v>
      </c>
      <c r="F3" s="1708"/>
      <c r="G3" s="1707" t="s">
        <v>745</v>
      </c>
      <c r="H3" s="1708"/>
      <c r="I3" s="1699" t="s">
        <v>729</v>
      </c>
      <c r="J3" s="1700"/>
      <c r="K3" s="1701" t="s">
        <v>730</v>
      </c>
      <c r="L3" s="1702"/>
      <c r="M3" s="1699" t="s">
        <v>746</v>
      </c>
      <c r="N3" s="1700"/>
      <c r="O3" s="1699" t="s">
        <v>747</v>
      </c>
      <c r="P3" s="1700"/>
      <c r="Q3" s="1699" t="s">
        <v>738</v>
      </c>
      <c r="R3" s="1700"/>
      <c r="S3" s="1701" t="s">
        <v>730</v>
      </c>
      <c r="T3" s="1702"/>
    </row>
    <row r="4" spans="1:20" s="585" customFormat="1" ht="63.75" customHeight="1">
      <c r="A4" s="1687"/>
      <c r="B4" s="1687"/>
      <c r="C4" s="521" t="s">
        <v>731</v>
      </c>
      <c r="D4" s="582" t="s">
        <v>732</v>
      </c>
      <c r="E4" s="521" t="s">
        <v>731</v>
      </c>
      <c r="F4" s="582" t="s">
        <v>732</v>
      </c>
      <c r="G4" s="521" t="s">
        <v>731</v>
      </c>
      <c r="H4" s="582" t="s">
        <v>732</v>
      </c>
      <c r="I4" s="521" t="s">
        <v>731</v>
      </c>
      <c r="J4" s="582" t="s">
        <v>732</v>
      </c>
      <c r="K4" s="521" t="s">
        <v>731</v>
      </c>
      <c r="L4" s="584" t="s">
        <v>736</v>
      </c>
      <c r="M4" s="521" t="s">
        <v>731</v>
      </c>
      <c r="N4" s="582" t="s">
        <v>732</v>
      </c>
      <c r="O4" s="521" t="s">
        <v>731</v>
      </c>
      <c r="P4" s="582" t="s">
        <v>732</v>
      </c>
      <c r="Q4" s="521" t="s">
        <v>731</v>
      </c>
      <c r="R4" s="582" t="s">
        <v>732</v>
      </c>
      <c r="S4" s="521" t="s">
        <v>731</v>
      </c>
      <c r="T4" s="584" t="s">
        <v>748</v>
      </c>
    </row>
    <row r="5" spans="1:20" s="583" customFormat="1" ht="15.75" customHeight="1">
      <c r="A5" s="310" t="s">
        <v>72</v>
      </c>
      <c r="B5" s="586">
        <v>251</v>
      </c>
      <c r="C5" s="586">
        <v>5205372</v>
      </c>
      <c r="D5" s="586">
        <v>202258.251995</v>
      </c>
      <c r="E5" s="586">
        <v>17288</v>
      </c>
      <c r="F5" s="586">
        <v>1303.6310500000002</v>
      </c>
      <c r="G5" s="586">
        <v>28551</v>
      </c>
      <c r="H5" s="586">
        <v>1369.99099</v>
      </c>
      <c r="I5" s="586">
        <v>5251211</v>
      </c>
      <c r="J5" s="586">
        <v>204932.34280999997</v>
      </c>
      <c r="K5" s="586">
        <v>45940</v>
      </c>
      <c r="L5" s="586">
        <v>1928.5748199999998</v>
      </c>
      <c r="M5" s="586">
        <v>35438</v>
      </c>
      <c r="N5" s="586">
        <v>1045.1057914999999</v>
      </c>
      <c r="O5" s="586">
        <v>33305</v>
      </c>
      <c r="P5" s="586">
        <v>944.35459750000007</v>
      </c>
      <c r="Q5" s="586">
        <v>68743</v>
      </c>
      <c r="R5" s="586">
        <v>1989.4556799999998</v>
      </c>
      <c r="S5" s="308">
        <v>0</v>
      </c>
      <c r="T5" s="308">
        <v>0</v>
      </c>
    </row>
    <row r="6" spans="1:20" s="583" customFormat="1" ht="15.75" customHeight="1">
      <c r="A6" s="938" t="s">
        <v>557</v>
      </c>
      <c r="B6" s="940">
        <f>SUM(B7:B18)</f>
        <v>244</v>
      </c>
      <c r="C6" s="940">
        <f t="shared" ref="C6:R6" si="0">SUM(C7:C18)</f>
        <v>4987448</v>
      </c>
      <c r="D6" s="940">
        <f t="shared" si="0"/>
        <v>205162.15</v>
      </c>
      <c r="E6" s="940">
        <f t="shared" si="0"/>
        <v>0</v>
      </c>
      <c r="F6" s="940">
        <f t="shared" si="0"/>
        <v>0</v>
      </c>
      <c r="G6" s="940">
        <f t="shared" si="0"/>
        <v>20603</v>
      </c>
      <c r="H6" s="940">
        <f t="shared" si="0"/>
        <v>940.49365</v>
      </c>
      <c r="I6" s="940">
        <f t="shared" si="0"/>
        <v>5008051</v>
      </c>
      <c r="J6" s="940">
        <f t="shared" si="0"/>
        <v>206101.64578000002</v>
      </c>
      <c r="K6" s="940">
        <f t="shared" si="0"/>
        <v>658082</v>
      </c>
      <c r="L6" s="940">
        <f t="shared" si="0"/>
        <v>27358.873185</v>
      </c>
      <c r="M6" s="940">
        <f t="shared" si="0"/>
        <v>283</v>
      </c>
      <c r="N6" s="940">
        <f t="shared" si="0"/>
        <v>9.8859999999999992</v>
      </c>
      <c r="O6" s="940">
        <f t="shared" si="0"/>
        <v>0</v>
      </c>
      <c r="P6" s="940">
        <f t="shared" si="0"/>
        <v>0</v>
      </c>
      <c r="Q6" s="940">
        <f t="shared" si="0"/>
        <v>283</v>
      </c>
      <c r="R6" s="940">
        <f t="shared" si="0"/>
        <v>9.8860600000000005</v>
      </c>
      <c r="S6" s="940">
        <f ca="1">INDEX(S7:S18,COUNT(S6:S18))</f>
        <v>0</v>
      </c>
      <c r="T6" s="940">
        <f ca="1">INDEX(T7:T18,COUNT(T6:T18))</f>
        <v>0</v>
      </c>
    </row>
    <row r="7" spans="1:20" s="583" customFormat="1" ht="15.75" customHeight="1">
      <c r="A7" s="307">
        <v>45044</v>
      </c>
      <c r="B7" s="587">
        <v>17</v>
      </c>
      <c r="C7" s="587">
        <v>329283</v>
      </c>
      <c r="D7" s="587">
        <v>13979</v>
      </c>
      <c r="E7" s="587">
        <v>0</v>
      </c>
      <c r="F7" s="587">
        <v>0</v>
      </c>
      <c r="G7" s="587">
        <v>1789</v>
      </c>
      <c r="H7" s="587">
        <v>86.053650000000005</v>
      </c>
      <c r="I7" s="587">
        <v>331072</v>
      </c>
      <c r="J7" s="587">
        <v>14065.05365</v>
      </c>
      <c r="K7" s="587">
        <v>44448</v>
      </c>
      <c r="L7" s="587">
        <v>1902.5776599999999</v>
      </c>
      <c r="M7" s="587">
        <v>0</v>
      </c>
      <c r="N7" s="587">
        <v>0</v>
      </c>
      <c r="O7" s="587">
        <v>0</v>
      </c>
      <c r="P7" s="587">
        <v>0</v>
      </c>
      <c r="Q7" s="587">
        <v>0</v>
      </c>
      <c r="R7" s="587">
        <v>0</v>
      </c>
      <c r="S7" s="587">
        <v>0</v>
      </c>
      <c r="T7" s="587">
        <v>0</v>
      </c>
    </row>
    <row r="8" spans="1:20" s="583" customFormat="1" ht="15.75" customHeight="1">
      <c r="A8" s="307">
        <v>45077</v>
      </c>
      <c r="B8" s="587">
        <v>22</v>
      </c>
      <c r="C8" s="587">
        <v>425984</v>
      </c>
      <c r="D8" s="587">
        <v>17955</v>
      </c>
      <c r="E8" s="587">
        <v>0</v>
      </c>
      <c r="F8" s="587">
        <v>0</v>
      </c>
      <c r="G8" s="587">
        <v>3230</v>
      </c>
      <c r="H8" s="587">
        <v>148.5</v>
      </c>
      <c r="I8" s="587">
        <v>429214</v>
      </c>
      <c r="J8" s="587">
        <v>18103.5</v>
      </c>
      <c r="K8" s="587">
        <v>50205</v>
      </c>
      <c r="L8" s="587">
        <v>2082</v>
      </c>
      <c r="M8" s="587">
        <v>0</v>
      </c>
      <c r="N8" s="587">
        <v>0</v>
      </c>
      <c r="O8" s="587">
        <v>0</v>
      </c>
      <c r="P8" s="587">
        <v>0</v>
      </c>
      <c r="Q8" s="587">
        <v>0</v>
      </c>
      <c r="R8" s="587">
        <v>0</v>
      </c>
      <c r="S8" s="587">
        <v>0</v>
      </c>
      <c r="T8" s="587">
        <v>0</v>
      </c>
    </row>
    <row r="9" spans="1:20" s="583" customFormat="1" ht="15.75" customHeight="1">
      <c r="A9" s="307">
        <v>45107</v>
      </c>
      <c r="B9" s="587">
        <v>21</v>
      </c>
      <c r="C9" s="587">
        <v>416963</v>
      </c>
      <c r="D9" s="587">
        <v>17182.150000000001</v>
      </c>
      <c r="E9" s="587">
        <v>0</v>
      </c>
      <c r="F9" s="587">
        <v>0</v>
      </c>
      <c r="G9" s="587">
        <v>2595</v>
      </c>
      <c r="H9" s="587">
        <v>120.94</v>
      </c>
      <c r="I9" s="587">
        <v>419558</v>
      </c>
      <c r="J9" s="587">
        <v>17303.092130000001</v>
      </c>
      <c r="K9" s="587">
        <v>50119</v>
      </c>
      <c r="L9" s="587">
        <v>2244.2955249999995</v>
      </c>
      <c r="M9" s="587">
        <v>0</v>
      </c>
      <c r="N9" s="587">
        <v>0</v>
      </c>
      <c r="O9" s="587">
        <v>0</v>
      </c>
      <c r="P9" s="587">
        <v>0</v>
      </c>
      <c r="Q9" s="587">
        <v>0</v>
      </c>
      <c r="R9" s="587">
        <v>0</v>
      </c>
      <c r="S9" s="587">
        <v>0</v>
      </c>
      <c r="T9" s="587">
        <v>0</v>
      </c>
    </row>
    <row r="10" spans="1:20" s="583" customFormat="1" ht="15.75" customHeight="1">
      <c r="A10" s="307">
        <v>45138</v>
      </c>
      <c r="B10" s="587">
        <v>21</v>
      </c>
      <c r="C10" s="587">
        <v>576927</v>
      </c>
      <c r="D10" s="587">
        <v>24896</v>
      </c>
      <c r="E10" s="587">
        <v>0</v>
      </c>
      <c r="F10" s="587">
        <v>0</v>
      </c>
      <c r="G10" s="587">
        <v>2826</v>
      </c>
      <c r="H10" s="587">
        <v>127</v>
      </c>
      <c r="I10" s="587">
        <v>579753</v>
      </c>
      <c r="J10" s="587">
        <v>25023</v>
      </c>
      <c r="K10" s="587">
        <v>59544</v>
      </c>
      <c r="L10" s="587">
        <v>2777</v>
      </c>
      <c r="M10" s="587">
        <v>21</v>
      </c>
      <c r="N10" s="587">
        <v>0.85299999999999998</v>
      </c>
      <c r="O10" s="587">
        <v>0</v>
      </c>
      <c r="P10" s="587">
        <v>0</v>
      </c>
      <c r="Q10" s="587">
        <v>21</v>
      </c>
      <c r="R10" s="587">
        <v>0.85314999999999996</v>
      </c>
      <c r="S10" s="587">
        <v>20</v>
      </c>
      <c r="T10" s="587">
        <v>0.79</v>
      </c>
    </row>
    <row r="11" spans="1:20" s="583" customFormat="1" ht="15.75" customHeight="1">
      <c r="A11" s="307">
        <v>45169</v>
      </c>
      <c r="B11" s="587">
        <v>22</v>
      </c>
      <c r="C11" s="587">
        <v>648268</v>
      </c>
      <c r="D11" s="587">
        <v>28725</v>
      </c>
      <c r="E11" s="587">
        <v>0</v>
      </c>
      <c r="F11" s="587">
        <v>0</v>
      </c>
      <c r="G11" s="587">
        <v>2667</v>
      </c>
      <c r="H11" s="587">
        <v>121</v>
      </c>
      <c r="I11" s="587">
        <v>650935</v>
      </c>
      <c r="J11" s="587">
        <v>28846</v>
      </c>
      <c r="K11" s="587">
        <v>57563</v>
      </c>
      <c r="L11" s="587">
        <v>2698</v>
      </c>
      <c r="M11" s="587">
        <v>133</v>
      </c>
      <c r="N11" s="587">
        <v>4.5919999999999996</v>
      </c>
      <c r="O11" s="587">
        <v>0</v>
      </c>
      <c r="P11" s="587">
        <v>0</v>
      </c>
      <c r="Q11" s="587">
        <v>133</v>
      </c>
      <c r="R11" s="587">
        <v>4.5919100000000004</v>
      </c>
      <c r="S11" s="587">
        <v>100</v>
      </c>
      <c r="T11" s="587">
        <v>3.45</v>
      </c>
    </row>
    <row r="12" spans="1:20" s="583" customFormat="1" ht="15.75" customHeight="1">
      <c r="A12" s="307">
        <v>45199</v>
      </c>
      <c r="B12" s="587">
        <v>20</v>
      </c>
      <c r="C12" s="587">
        <v>467569</v>
      </c>
      <c r="D12" s="587">
        <v>20190</v>
      </c>
      <c r="E12" s="587">
        <v>0</v>
      </c>
      <c r="F12" s="587">
        <v>0</v>
      </c>
      <c r="G12" s="587">
        <v>2230</v>
      </c>
      <c r="H12" s="587">
        <v>104</v>
      </c>
      <c r="I12" s="587">
        <v>469799</v>
      </c>
      <c r="J12" s="587">
        <v>20294</v>
      </c>
      <c r="K12" s="587">
        <v>53840</v>
      </c>
      <c r="L12" s="587">
        <v>2360</v>
      </c>
      <c r="M12" s="587">
        <v>128</v>
      </c>
      <c r="N12" s="587">
        <v>4.4059999999999997</v>
      </c>
      <c r="O12" s="587">
        <v>0</v>
      </c>
      <c r="P12" s="587">
        <v>0</v>
      </c>
      <c r="Q12" s="587">
        <v>128</v>
      </c>
      <c r="R12" s="587">
        <v>4.4065000000000003</v>
      </c>
      <c r="S12" s="587">
        <v>24</v>
      </c>
      <c r="T12" s="587">
        <v>0.83</v>
      </c>
    </row>
    <row r="13" spans="1:20" s="583" customFormat="1">
      <c r="A13" s="307">
        <v>45230</v>
      </c>
      <c r="B13" s="587">
        <v>20</v>
      </c>
      <c r="C13" s="587">
        <v>426380</v>
      </c>
      <c r="D13" s="587">
        <v>18324</v>
      </c>
      <c r="E13" s="587">
        <v>0</v>
      </c>
      <c r="F13" s="587">
        <v>0</v>
      </c>
      <c r="G13" s="587">
        <v>1971</v>
      </c>
      <c r="H13" s="587">
        <v>89</v>
      </c>
      <c r="I13" s="587">
        <v>428351</v>
      </c>
      <c r="J13" s="587">
        <v>18413</v>
      </c>
      <c r="K13" s="587">
        <v>56215</v>
      </c>
      <c r="L13" s="587">
        <v>2377</v>
      </c>
      <c r="M13" s="587">
        <v>1</v>
      </c>
      <c r="N13" s="587">
        <v>3.5000000000000003E-2</v>
      </c>
      <c r="O13" s="587">
        <v>0</v>
      </c>
      <c r="P13" s="587">
        <v>0</v>
      </c>
      <c r="Q13" s="587">
        <v>1</v>
      </c>
      <c r="R13" s="587">
        <v>3.4500000000000003E-2</v>
      </c>
      <c r="S13" s="587">
        <v>0</v>
      </c>
      <c r="T13" s="587">
        <v>0</v>
      </c>
    </row>
    <row r="14" spans="1:20" s="583" customFormat="1">
      <c r="A14" s="307">
        <v>45260</v>
      </c>
      <c r="B14" s="587">
        <v>21</v>
      </c>
      <c r="C14" s="587">
        <v>364428</v>
      </c>
      <c r="D14" s="587">
        <v>14940</v>
      </c>
      <c r="E14" s="587">
        <v>0</v>
      </c>
      <c r="F14" s="587">
        <v>0</v>
      </c>
      <c r="G14" s="587">
        <v>1252</v>
      </c>
      <c r="H14" s="587">
        <v>55</v>
      </c>
      <c r="I14" s="587">
        <v>365680</v>
      </c>
      <c r="J14" s="587">
        <v>14995</v>
      </c>
      <c r="K14" s="587">
        <v>58371</v>
      </c>
      <c r="L14" s="587">
        <v>2458</v>
      </c>
      <c r="M14" s="587">
        <v>0</v>
      </c>
      <c r="N14" s="587">
        <v>0</v>
      </c>
      <c r="O14" s="587">
        <v>0</v>
      </c>
      <c r="P14" s="587">
        <v>0</v>
      </c>
      <c r="Q14" s="587">
        <v>0</v>
      </c>
      <c r="R14" s="587">
        <v>0</v>
      </c>
      <c r="S14" s="587">
        <v>0</v>
      </c>
      <c r="T14" s="587">
        <v>0</v>
      </c>
    </row>
    <row r="15" spans="1:20" s="583" customFormat="1">
      <c r="A15" s="307">
        <v>45261</v>
      </c>
      <c r="B15" s="715">
        <v>20</v>
      </c>
      <c r="C15" s="715">
        <v>371684</v>
      </c>
      <c r="D15" s="715">
        <v>14602</v>
      </c>
      <c r="E15" s="715">
        <v>0</v>
      </c>
      <c r="F15" s="715">
        <v>0</v>
      </c>
      <c r="G15" s="715">
        <v>856</v>
      </c>
      <c r="H15" s="715">
        <v>38</v>
      </c>
      <c r="I15" s="715">
        <v>372540</v>
      </c>
      <c r="J15" s="715">
        <v>14639</v>
      </c>
      <c r="K15" s="715">
        <v>55294</v>
      </c>
      <c r="L15" s="715">
        <v>2121</v>
      </c>
      <c r="M15" s="715">
        <v>0</v>
      </c>
      <c r="N15" s="715">
        <v>0</v>
      </c>
      <c r="O15" s="715">
        <v>0</v>
      </c>
      <c r="P15" s="715">
        <v>0</v>
      </c>
      <c r="Q15" s="715">
        <v>0</v>
      </c>
      <c r="R15" s="715">
        <v>0</v>
      </c>
      <c r="S15" s="715">
        <v>0</v>
      </c>
      <c r="T15" s="715">
        <v>0</v>
      </c>
    </row>
    <row r="16" spans="1:20" s="583" customFormat="1">
      <c r="A16" s="307">
        <v>45292</v>
      </c>
      <c r="B16" s="759">
        <v>21</v>
      </c>
      <c r="C16" s="759">
        <v>345214</v>
      </c>
      <c r="D16" s="759">
        <v>12484</v>
      </c>
      <c r="E16" s="759">
        <v>0</v>
      </c>
      <c r="F16" s="759">
        <v>0</v>
      </c>
      <c r="G16" s="759">
        <v>579</v>
      </c>
      <c r="H16" s="759">
        <v>25</v>
      </c>
      <c r="I16" s="759">
        <v>345793</v>
      </c>
      <c r="J16" s="759">
        <v>12509</v>
      </c>
      <c r="K16" s="759">
        <v>55780</v>
      </c>
      <c r="L16" s="759">
        <v>2008</v>
      </c>
      <c r="M16" s="759">
        <v>0</v>
      </c>
      <c r="N16" s="759">
        <v>0</v>
      </c>
      <c r="O16" s="759">
        <v>0</v>
      </c>
      <c r="P16" s="759">
        <v>0</v>
      </c>
      <c r="Q16" s="759">
        <v>0</v>
      </c>
      <c r="R16" s="759">
        <v>0</v>
      </c>
      <c r="S16" s="759">
        <v>0</v>
      </c>
      <c r="T16" s="759">
        <v>0</v>
      </c>
    </row>
    <row r="17" spans="1:20" s="583" customFormat="1">
      <c r="A17" s="307">
        <v>45323</v>
      </c>
      <c r="B17" s="587">
        <v>21</v>
      </c>
      <c r="C17" s="587">
        <v>332361</v>
      </c>
      <c r="D17" s="587">
        <v>11410</v>
      </c>
      <c r="E17" s="587">
        <v>0</v>
      </c>
      <c r="F17" s="587">
        <v>0</v>
      </c>
      <c r="G17" s="587">
        <v>440</v>
      </c>
      <c r="H17" s="587">
        <v>19</v>
      </c>
      <c r="I17" s="587">
        <v>332801</v>
      </c>
      <c r="J17" s="587">
        <v>11429</v>
      </c>
      <c r="K17" s="587">
        <v>60787</v>
      </c>
      <c r="L17" s="587">
        <v>2249</v>
      </c>
      <c r="M17" s="587">
        <v>0</v>
      </c>
      <c r="N17" s="587">
        <v>0</v>
      </c>
      <c r="O17" s="587">
        <v>0</v>
      </c>
      <c r="P17" s="587">
        <v>0</v>
      </c>
      <c r="Q17" s="587">
        <v>0</v>
      </c>
      <c r="R17" s="587">
        <v>0</v>
      </c>
      <c r="S17" s="587">
        <v>0</v>
      </c>
      <c r="T17" s="587">
        <v>0</v>
      </c>
    </row>
    <row r="18" spans="1:20" s="588" customFormat="1">
      <c r="A18" s="307">
        <v>45352</v>
      </c>
      <c r="B18" s="759">
        <v>18</v>
      </c>
      <c r="C18" s="759">
        <v>282387</v>
      </c>
      <c r="D18" s="759">
        <v>10475</v>
      </c>
      <c r="E18" s="759">
        <v>0</v>
      </c>
      <c r="F18" s="759">
        <v>0</v>
      </c>
      <c r="G18" s="759">
        <v>168</v>
      </c>
      <c r="H18" s="759">
        <v>7</v>
      </c>
      <c r="I18" s="759">
        <v>282555</v>
      </c>
      <c r="J18" s="759">
        <v>10482</v>
      </c>
      <c r="K18" s="759">
        <v>55916</v>
      </c>
      <c r="L18" s="759">
        <v>2082</v>
      </c>
      <c r="M18" s="759">
        <v>0</v>
      </c>
      <c r="N18" s="759">
        <v>0</v>
      </c>
      <c r="O18" s="759">
        <v>0</v>
      </c>
      <c r="P18" s="759">
        <v>0</v>
      </c>
      <c r="Q18" s="759">
        <v>0</v>
      </c>
      <c r="R18" s="759">
        <v>0</v>
      </c>
      <c r="S18" s="759">
        <v>0</v>
      </c>
      <c r="T18" s="759">
        <v>0</v>
      </c>
    </row>
    <row r="19" spans="1:20" ht="18.75" customHeight="1">
      <c r="A19" s="478" t="s">
        <v>749</v>
      </c>
      <c r="B19" s="479"/>
      <c r="C19" s="479"/>
      <c r="D19" s="479"/>
      <c r="E19" s="479"/>
      <c r="F19" s="479"/>
      <c r="G19" s="479"/>
      <c r="H19" s="479"/>
      <c r="I19" s="479"/>
      <c r="J19" s="479"/>
      <c r="K19" s="479"/>
      <c r="L19" s="479"/>
      <c r="M19" s="479"/>
      <c r="N19" s="479"/>
      <c r="O19" s="39"/>
    </row>
  </sheetData>
  <mergeCells count="14">
    <mergeCell ref="M3:N3"/>
    <mergeCell ref="O3:P3"/>
    <mergeCell ref="Q3:R3"/>
    <mergeCell ref="S3:T3"/>
    <mergeCell ref="A1:T1"/>
    <mergeCell ref="A2:A4"/>
    <mergeCell ref="B2:B4"/>
    <mergeCell ref="C2:L2"/>
    <mergeCell ref="M2:T2"/>
    <mergeCell ref="C3:D3"/>
    <mergeCell ref="E3:F3"/>
    <mergeCell ref="G3:H3"/>
    <mergeCell ref="I3:J3"/>
    <mergeCell ref="K3:L3"/>
  </mergeCells>
  <printOptions horizontalCentered="1"/>
  <pageMargins left="0.7" right="0.7" top="0.75" bottom="0.75" header="0.3" footer="0.3"/>
  <pageSetup scale="67"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workbookViewId="0"/>
  </sheetViews>
  <sheetFormatPr defaultColWidth="8.85546875" defaultRowHeight="15"/>
  <cols>
    <col min="1" max="1" width="13.42578125" customWidth="1"/>
    <col min="3" max="3" width="9.28515625" bestFit="1" customWidth="1"/>
    <col min="4" max="4" width="10.42578125" bestFit="1" customWidth="1"/>
    <col min="5" max="6" width="9.140625" customWidth="1"/>
    <col min="7" max="7" width="11" customWidth="1"/>
    <col min="15" max="15" width="10.85546875" bestFit="1" customWidth="1"/>
    <col min="16" max="16" width="11.28515625" customWidth="1"/>
    <col min="17" max="17" width="9.140625" customWidth="1"/>
  </cols>
  <sheetData>
    <row r="1" spans="1:17" s="5" customFormat="1">
      <c r="A1" s="614" t="s">
        <v>750</v>
      </c>
      <c r="B1" s="615"/>
      <c r="C1" s="615"/>
      <c r="D1" s="615"/>
      <c r="E1" s="615"/>
      <c r="F1" s="615"/>
      <c r="G1" s="615"/>
      <c r="H1" s="615"/>
      <c r="I1" s="615"/>
      <c r="J1" s="615"/>
      <c r="K1" s="615"/>
      <c r="L1" s="615"/>
      <c r="M1" s="615"/>
      <c r="N1" s="615"/>
      <c r="O1" s="615"/>
      <c r="P1" s="615"/>
      <c r="Q1" s="615"/>
    </row>
    <row r="2" spans="1:17" ht="15.75">
      <c r="A2" s="1709" t="s">
        <v>692</v>
      </c>
      <c r="B2" s="1710"/>
      <c r="C2" s="1710"/>
      <c r="D2" s="1710"/>
      <c r="E2" s="1710"/>
      <c r="F2" s="1710"/>
      <c r="G2" s="1710"/>
      <c r="H2" s="1710"/>
      <c r="I2" s="1710"/>
      <c r="J2" s="1710"/>
      <c r="K2" s="1710"/>
      <c r="L2" s="1710"/>
      <c r="M2" s="1710"/>
      <c r="N2" s="1710"/>
    </row>
    <row r="3" spans="1:17" ht="58.5" customHeight="1">
      <c r="A3" s="1711" t="s">
        <v>711</v>
      </c>
      <c r="B3" s="1684" t="s">
        <v>722</v>
      </c>
      <c r="C3" s="1701" t="s">
        <v>751</v>
      </c>
      <c r="D3" s="1702"/>
      <c r="E3" s="1701" t="s">
        <v>752</v>
      </c>
      <c r="F3" s="1702"/>
      <c r="G3" s="1701" t="s">
        <v>753</v>
      </c>
      <c r="H3" s="1702"/>
      <c r="I3" s="1701" t="s">
        <v>754</v>
      </c>
      <c r="J3" s="1702"/>
      <c r="K3" s="1701" t="s">
        <v>97</v>
      </c>
      <c r="L3" s="1702"/>
      <c r="M3" s="1681" t="s">
        <v>730</v>
      </c>
      <c r="N3" s="1681"/>
    </row>
    <row r="4" spans="1:17" ht="60.75" customHeight="1">
      <c r="A4" s="1712"/>
      <c r="B4" s="1685"/>
      <c r="C4" s="521" t="s">
        <v>734</v>
      </c>
      <c r="D4" s="582" t="s">
        <v>732</v>
      </c>
      <c r="E4" s="521" t="s">
        <v>734</v>
      </c>
      <c r="F4" s="582" t="s">
        <v>732</v>
      </c>
      <c r="G4" s="521" t="s">
        <v>734</v>
      </c>
      <c r="H4" s="582" t="s">
        <v>732</v>
      </c>
      <c r="I4" s="521" t="s">
        <v>734</v>
      </c>
      <c r="J4" s="582" t="s">
        <v>732</v>
      </c>
      <c r="K4" s="521" t="s">
        <v>734</v>
      </c>
      <c r="L4" s="582" t="s">
        <v>732</v>
      </c>
      <c r="M4" s="521" t="s">
        <v>731</v>
      </c>
      <c r="N4" s="521" t="s">
        <v>755</v>
      </c>
    </row>
    <row r="5" spans="1:17">
      <c r="A5" s="310" t="s">
        <v>72</v>
      </c>
      <c r="B5" s="311">
        <v>258</v>
      </c>
      <c r="C5" s="311">
        <v>39744</v>
      </c>
      <c r="D5" s="311">
        <v>2823.1296599999991</v>
      </c>
      <c r="E5" s="311">
        <v>2579</v>
      </c>
      <c r="F5" s="311">
        <v>135.93044599999999</v>
      </c>
      <c r="G5" s="311">
        <v>9440</v>
      </c>
      <c r="H5" s="311">
        <v>473.45466999999996</v>
      </c>
      <c r="I5" s="311">
        <v>0</v>
      </c>
      <c r="J5" s="311">
        <v>0</v>
      </c>
      <c r="K5" s="311">
        <v>51763</v>
      </c>
      <c r="L5" s="311">
        <v>3432.514776</v>
      </c>
      <c r="M5" s="311">
        <v>50</v>
      </c>
      <c r="N5" s="311">
        <v>2.7987500000000001</v>
      </c>
    </row>
    <row r="6" spans="1:17" s="420" customFormat="1">
      <c r="A6" s="938" t="s">
        <v>557</v>
      </c>
      <c r="B6" s="939">
        <f>SUM(B7:B18)</f>
        <v>254</v>
      </c>
      <c r="C6" s="939">
        <f t="shared" ref="C6:L6" si="0">SUM(C7:C18)</f>
        <v>75</v>
      </c>
      <c r="D6" s="939">
        <f t="shared" si="0"/>
        <v>3.7293500000000002</v>
      </c>
      <c r="E6" s="939">
        <f t="shared" si="0"/>
        <v>0</v>
      </c>
      <c r="F6" s="939">
        <f t="shared" si="0"/>
        <v>0</v>
      </c>
      <c r="G6" s="939">
        <f t="shared" si="0"/>
        <v>21</v>
      </c>
      <c r="H6" s="939">
        <f t="shared" si="0"/>
        <v>1.0297099999999999</v>
      </c>
      <c r="I6" s="939">
        <f t="shared" si="0"/>
        <v>4</v>
      </c>
      <c r="J6" s="939">
        <f t="shared" si="0"/>
        <v>0.26</v>
      </c>
      <c r="K6" s="939">
        <f t="shared" si="0"/>
        <v>100</v>
      </c>
      <c r="L6" s="939">
        <f t="shared" si="0"/>
        <v>5.0190599999999996</v>
      </c>
      <c r="M6" s="939">
        <f>INDEX(M7:M18,COUNT(M7:M18))</f>
        <v>0</v>
      </c>
      <c r="N6" s="939">
        <f>INDEX(N7:N18,COUNT(N7:N18))</f>
        <v>0</v>
      </c>
    </row>
    <row r="7" spans="1:17" s="420" customFormat="1">
      <c r="A7" s="307">
        <v>45044</v>
      </c>
      <c r="B7" s="309">
        <v>19</v>
      </c>
      <c r="C7" s="309">
        <v>73</v>
      </c>
      <c r="D7" s="309">
        <v>3.64575</v>
      </c>
      <c r="E7" s="309">
        <v>0</v>
      </c>
      <c r="F7" s="309">
        <v>0</v>
      </c>
      <c r="G7" s="309">
        <v>17</v>
      </c>
      <c r="H7" s="309">
        <v>0.83731</v>
      </c>
      <c r="I7" s="309">
        <v>0</v>
      </c>
      <c r="J7" s="309">
        <v>0</v>
      </c>
      <c r="K7" s="309">
        <v>90</v>
      </c>
      <c r="L7" s="309">
        <v>4.48306</v>
      </c>
      <c r="M7" s="309">
        <v>4</v>
      </c>
      <c r="N7" s="309">
        <v>0.1656</v>
      </c>
    </row>
    <row r="8" spans="1:17" s="420" customFormat="1">
      <c r="A8" s="307">
        <v>45077</v>
      </c>
      <c r="B8" s="309">
        <v>23</v>
      </c>
      <c r="C8" s="309">
        <v>2</v>
      </c>
      <c r="D8" s="309">
        <v>8.3599999999999994E-2</v>
      </c>
      <c r="E8" s="309">
        <v>0</v>
      </c>
      <c r="F8" s="309">
        <v>0</v>
      </c>
      <c r="G8" s="309">
        <v>4</v>
      </c>
      <c r="H8" s="309">
        <v>0.19239999999999999</v>
      </c>
      <c r="I8" s="309">
        <v>0</v>
      </c>
      <c r="J8" s="309">
        <v>0</v>
      </c>
      <c r="K8" s="309">
        <v>6</v>
      </c>
      <c r="L8" s="309">
        <v>0.27599999999999997</v>
      </c>
      <c r="M8" s="309">
        <v>0</v>
      </c>
      <c r="N8" s="309">
        <v>0</v>
      </c>
    </row>
    <row r="9" spans="1:17" s="420" customFormat="1">
      <c r="A9" s="307">
        <v>45107</v>
      </c>
      <c r="B9" s="309">
        <v>22</v>
      </c>
      <c r="C9" s="309">
        <v>0</v>
      </c>
      <c r="D9" s="309">
        <v>0</v>
      </c>
      <c r="E9" s="309">
        <v>0</v>
      </c>
      <c r="F9" s="309">
        <v>0</v>
      </c>
      <c r="G9" s="309">
        <v>0</v>
      </c>
      <c r="H9" s="309">
        <v>0</v>
      </c>
      <c r="I9" s="309">
        <v>0</v>
      </c>
      <c r="J9" s="309">
        <v>0</v>
      </c>
      <c r="K9" s="309">
        <v>0</v>
      </c>
      <c r="L9" s="309">
        <v>0</v>
      </c>
      <c r="M9" s="309">
        <v>0</v>
      </c>
      <c r="N9" s="309">
        <v>0</v>
      </c>
    </row>
    <row r="10" spans="1:17" s="420" customFormat="1">
      <c r="A10" s="307">
        <v>45138</v>
      </c>
      <c r="B10" s="309">
        <v>21</v>
      </c>
      <c r="C10" s="309">
        <v>0</v>
      </c>
      <c r="D10" s="309">
        <v>0</v>
      </c>
      <c r="E10" s="309">
        <v>0</v>
      </c>
      <c r="F10" s="309">
        <v>0</v>
      </c>
      <c r="G10" s="309">
        <v>0</v>
      </c>
      <c r="H10" s="309">
        <v>0</v>
      </c>
      <c r="I10" s="309">
        <v>0</v>
      </c>
      <c r="J10" s="309">
        <v>0</v>
      </c>
      <c r="K10" s="309">
        <v>0</v>
      </c>
      <c r="L10" s="309">
        <v>0</v>
      </c>
      <c r="M10" s="309">
        <v>0</v>
      </c>
      <c r="N10" s="309">
        <v>0</v>
      </c>
    </row>
    <row r="11" spans="1:17" s="420" customFormat="1">
      <c r="A11" s="307">
        <v>45169</v>
      </c>
      <c r="B11" s="309">
        <v>22</v>
      </c>
      <c r="C11" s="309">
        <v>0</v>
      </c>
      <c r="D11" s="309">
        <v>0</v>
      </c>
      <c r="E11" s="309">
        <v>0</v>
      </c>
      <c r="F11" s="309">
        <v>0</v>
      </c>
      <c r="G11" s="309">
        <v>0</v>
      </c>
      <c r="H11" s="309">
        <v>0</v>
      </c>
      <c r="I11" s="309">
        <v>0</v>
      </c>
      <c r="J11" s="309">
        <v>0</v>
      </c>
      <c r="K11" s="309">
        <v>0</v>
      </c>
      <c r="L11" s="309">
        <v>0</v>
      </c>
      <c r="M11" s="309">
        <v>0</v>
      </c>
      <c r="N11" s="309">
        <v>0</v>
      </c>
    </row>
    <row r="12" spans="1:17" s="420" customFormat="1">
      <c r="A12" s="307">
        <v>45199</v>
      </c>
      <c r="B12" s="309">
        <v>21</v>
      </c>
      <c r="C12" s="309">
        <v>0</v>
      </c>
      <c r="D12" s="309">
        <v>0</v>
      </c>
      <c r="E12" s="309">
        <v>0</v>
      </c>
      <c r="F12" s="309">
        <v>0</v>
      </c>
      <c r="G12" s="309">
        <v>0</v>
      </c>
      <c r="H12" s="309">
        <v>0</v>
      </c>
      <c r="I12" s="309">
        <v>0</v>
      </c>
      <c r="J12" s="309">
        <v>0</v>
      </c>
      <c r="K12" s="309">
        <v>0</v>
      </c>
      <c r="L12" s="309">
        <v>0</v>
      </c>
      <c r="M12" s="309">
        <v>0</v>
      </c>
      <c r="N12" s="309">
        <v>0</v>
      </c>
    </row>
    <row r="13" spans="1:17" s="420" customFormat="1">
      <c r="A13" s="307">
        <v>45230</v>
      </c>
      <c r="B13" s="309">
        <v>21</v>
      </c>
      <c r="C13" s="309">
        <v>0</v>
      </c>
      <c r="D13" s="309">
        <v>0</v>
      </c>
      <c r="E13" s="309">
        <v>0</v>
      </c>
      <c r="F13" s="309">
        <v>0</v>
      </c>
      <c r="G13" s="309">
        <v>0</v>
      </c>
      <c r="H13" s="309">
        <v>0</v>
      </c>
      <c r="I13" s="309">
        <v>0</v>
      </c>
      <c r="J13" s="309">
        <v>0</v>
      </c>
      <c r="K13" s="309">
        <v>0</v>
      </c>
      <c r="L13" s="309">
        <v>0</v>
      </c>
      <c r="M13" s="309">
        <v>0</v>
      </c>
      <c r="N13" s="309">
        <v>0</v>
      </c>
    </row>
    <row r="14" spans="1:17" s="420" customFormat="1">
      <c r="A14" s="307">
        <v>45260</v>
      </c>
      <c r="B14" s="309">
        <v>22</v>
      </c>
      <c r="C14" s="309">
        <v>0</v>
      </c>
      <c r="D14" s="309">
        <v>0</v>
      </c>
      <c r="E14" s="309">
        <v>0</v>
      </c>
      <c r="F14" s="309">
        <v>0</v>
      </c>
      <c r="G14" s="309">
        <v>0</v>
      </c>
      <c r="H14" s="309">
        <v>0</v>
      </c>
      <c r="I14" s="309">
        <v>0</v>
      </c>
      <c r="J14" s="309">
        <v>0</v>
      </c>
      <c r="K14" s="309">
        <v>0</v>
      </c>
      <c r="L14" s="309">
        <v>0</v>
      </c>
      <c r="M14" s="309">
        <v>0</v>
      </c>
      <c r="N14" s="309">
        <v>0</v>
      </c>
    </row>
    <row r="15" spans="1:17" s="420" customFormat="1">
      <c r="A15" s="713">
        <v>45261</v>
      </c>
      <c r="B15" s="714">
        <v>20</v>
      </c>
      <c r="C15" s="714">
        <v>0</v>
      </c>
      <c r="D15" s="714">
        <v>0</v>
      </c>
      <c r="E15" s="714">
        <v>0</v>
      </c>
      <c r="F15" s="714">
        <v>0</v>
      </c>
      <c r="G15" s="714">
        <v>0</v>
      </c>
      <c r="H15" s="714">
        <v>0</v>
      </c>
      <c r="I15" s="714">
        <v>4</v>
      </c>
      <c r="J15" s="714">
        <v>0.26</v>
      </c>
      <c r="K15" s="714">
        <v>4</v>
      </c>
      <c r="L15" s="714">
        <v>0.26</v>
      </c>
      <c r="M15" s="309">
        <v>0</v>
      </c>
      <c r="N15" s="309">
        <v>0</v>
      </c>
    </row>
    <row r="16" spans="1:17" s="420" customFormat="1">
      <c r="A16" s="713">
        <v>45292</v>
      </c>
      <c r="B16" s="309">
        <v>22</v>
      </c>
      <c r="C16" s="309">
        <v>0</v>
      </c>
      <c r="D16" s="309">
        <v>0</v>
      </c>
      <c r="E16" s="309">
        <v>0</v>
      </c>
      <c r="F16" s="309">
        <v>0</v>
      </c>
      <c r="G16" s="309">
        <v>0</v>
      </c>
      <c r="H16" s="309">
        <v>0</v>
      </c>
      <c r="I16" s="309">
        <v>0</v>
      </c>
      <c r="J16" s="309">
        <v>0</v>
      </c>
      <c r="K16" s="309">
        <v>0</v>
      </c>
      <c r="L16" s="309">
        <v>0</v>
      </c>
      <c r="M16" s="309" t="s">
        <v>263</v>
      </c>
      <c r="N16" s="309" t="s">
        <v>263</v>
      </c>
    </row>
    <row r="17" spans="1:25" s="420" customFormat="1">
      <c r="A17" s="713">
        <v>45323</v>
      </c>
      <c r="B17" s="309">
        <v>21</v>
      </c>
      <c r="C17" s="309">
        <v>0</v>
      </c>
      <c r="D17" s="309">
        <v>0</v>
      </c>
      <c r="E17" s="309">
        <v>0</v>
      </c>
      <c r="F17" s="309">
        <v>0</v>
      </c>
      <c r="G17" s="309">
        <v>0</v>
      </c>
      <c r="H17" s="309">
        <v>0</v>
      </c>
      <c r="I17" s="309">
        <v>0</v>
      </c>
      <c r="J17" s="309">
        <v>0</v>
      </c>
      <c r="K17" s="309">
        <v>0</v>
      </c>
      <c r="L17" s="309">
        <v>0</v>
      </c>
      <c r="M17" s="309" t="s">
        <v>263</v>
      </c>
      <c r="N17" s="309" t="s">
        <v>263</v>
      </c>
    </row>
    <row r="18" spans="1:25" s="39" customFormat="1">
      <c r="A18" s="713">
        <v>45352</v>
      </c>
      <c r="B18" s="309">
        <v>20</v>
      </c>
      <c r="C18" s="309">
        <v>0</v>
      </c>
      <c r="D18" s="309">
        <v>0</v>
      </c>
      <c r="E18" s="309">
        <v>0</v>
      </c>
      <c r="F18" s="309">
        <v>0</v>
      </c>
      <c r="G18" s="309">
        <v>0</v>
      </c>
      <c r="H18" s="309">
        <v>0</v>
      </c>
      <c r="I18" s="309">
        <v>0</v>
      </c>
      <c r="J18" s="309">
        <v>0</v>
      </c>
      <c r="K18" s="309">
        <v>0</v>
      </c>
      <c r="L18" s="309">
        <v>0</v>
      </c>
      <c r="M18" s="309" t="s">
        <v>263</v>
      </c>
      <c r="N18" s="309" t="s">
        <v>263</v>
      </c>
    </row>
    <row r="19" spans="1:25" s="39" customFormat="1">
      <c r="A19" s="276"/>
      <c r="B19" s="276"/>
      <c r="C19" s="276"/>
      <c r="D19" s="276"/>
      <c r="E19" s="276"/>
      <c r="F19" s="276"/>
      <c r="G19" s="276"/>
      <c r="H19" s="276"/>
      <c r="I19" s="276"/>
      <c r="J19" s="276"/>
      <c r="K19" s="276"/>
      <c r="L19" s="276"/>
      <c r="M19" s="276"/>
      <c r="N19" s="276"/>
    </row>
    <row r="20" spans="1:25" ht="15.75">
      <c r="A20" s="1713" t="s">
        <v>721</v>
      </c>
      <c r="B20" s="1713"/>
      <c r="C20" s="1713"/>
      <c r="D20" s="1713"/>
      <c r="E20" s="1713"/>
      <c r="F20" s="1713"/>
      <c r="G20" s="1713"/>
      <c r="H20" s="1713"/>
      <c r="I20" s="1713"/>
      <c r="J20" s="1713"/>
      <c r="K20" s="480"/>
      <c r="L20" s="480"/>
      <c r="M20" s="481"/>
      <c r="N20" s="480"/>
      <c r="O20" s="481"/>
      <c r="Y20" s="476"/>
    </row>
    <row r="21" spans="1:25" ht="51" customHeight="1">
      <c r="A21" s="1686" t="s">
        <v>117</v>
      </c>
      <c r="B21" s="1686" t="s">
        <v>722</v>
      </c>
      <c r="C21" s="1680" t="s">
        <v>756</v>
      </c>
      <c r="D21" s="1680"/>
      <c r="E21" s="1680"/>
      <c r="F21" s="1680"/>
      <c r="G21" s="1714" t="s">
        <v>759</v>
      </c>
      <c r="H21" s="1714"/>
      <c r="I21" s="1714"/>
      <c r="J21" s="1714"/>
      <c r="K21" s="1680" t="s">
        <v>97</v>
      </c>
      <c r="L21" s="1689"/>
      <c r="M21" s="1681" t="s">
        <v>730</v>
      </c>
      <c r="N21" s="1681"/>
      <c r="O21" s="481"/>
      <c r="Y21" s="475"/>
    </row>
    <row r="22" spans="1:25" ht="18.75" customHeight="1">
      <c r="A22" s="1688"/>
      <c r="B22" s="1688"/>
      <c r="C22" s="1716" t="s">
        <v>739</v>
      </c>
      <c r="D22" s="1716"/>
      <c r="E22" s="1682" t="s">
        <v>740</v>
      </c>
      <c r="F22" s="1683"/>
      <c r="G22" s="1716" t="s">
        <v>739</v>
      </c>
      <c r="H22" s="1716"/>
      <c r="I22" s="1716" t="s">
        <v>740</v>
      </c>
      <c r="J22" s="1716"/>
      <c r="K22" s="1684" t="s">
        <v>734</v>
      </c>
      <c r="L22" s="1684" t="s">
        <v>757</v>
      </c>
      <c r="M22" s="1684" t="s">
        <v>734</v>
      </c>
      <c r="N22" s="1715" t="s">
        <v>741</v>
      </c>
      <c r="O22" s="480"/>
      <c r="Y22" s="473" t="s">
        <v>709</v>
      </c>
    </row>
    <row r="23" spans="1:25" ht="57.75" customHeight="1">
      <c r="A23" s="1688"/>
      <c r="B23" s="1687"/>
      <c r="C23" s="521" t="s">
        <v>731</v>
      </c>
      <c r="D23" s="521" t="s">
        <v>732</v>
      </c>
      <c r="E23" s="521" t="s">
        <v>731</v>
      </c>
      <c r="F23" s="521" t="s">
        <v>732</v>
      </c>
      <c r="G23" s="522" t="s">
        <v>1194</v>
      </c>
      <c r="H23" s="482" t="s">
        <v>1195</v>
      </c>
      <c r="I23" s="522" t="s">
        <v>1194</v>
      </c>
      <c r="J23" s="482" t="s">
        <v>1195</v>
      </c>
      <c r="K23" s="1685"/>
      <c r="L23" s="1685"/>
      <c r="M23" s="1685"/>
      <c r="N23" s="1715"/>
      <c r="O23" s="480"/>
    </row>
    <row r="24" spans="1:25">
      <c r="A24" s="310" t="s">
        <v>72</v>
      </c>
      <c r="B24" s="313">
        <v>258</v>
      </c>
      <c r="C24" s="313">
        <v>52703</v>
      </c>
      <c r="D24" s="313">
        <v>2777.8</v>
      </c>
      <c r="E24" s="313">
        <v>42885</v>
      </c>
      <c r="F24" s="313">
        <v>2154.8899999999994</v>
      </c>
      <c r="G24" s="483" t="s">
        <v>263</v>
      </c>
      <c r="H24" s="483" t="s">
        <v>263</v>
      </c>
      <c r="I24" s="483" t="s">
        <v>263</v>
      </c>
      <c r="J24" s="483" t="s">
        <v>263</v>
      </c>
      <c r="K24" s="313">
        <v>95588</v>
      </c>
      <c r="L24" s="313">
        <v>4932.6900000000014</v>
      </c>
      <c r="M24" s="314" t="s">
        <v>263</v>
      </c>
      <c r="N24" s="314" t="s">
        <v>263</v>
      </c>
      <c r="O24" s="480"/>
    </row>
    <row r="25" spans="1:25" s="420" customFormat="1">
      <c r="A25" s="938" t="s">
        <v>557</v>
      </c>
      <c r="B25" s="939">
        <f>SUM(B26:B37)</f>
        <v>254</v>
      </c>
      <c r="C25" s="939">
        <f t="shared" ref="C25" si="1">SUM(C26:C37)</f>
        <v>0</v>
      </c>
      <c r="D25" s="939">
        <f t="shared" ref="D25" si="2">SUM(D26:D37)</f>
        <v>0</v>
      </c>
      <c r="E25" s="939">
        <f t="shared" ref="E25" si="3">SUM(E26:E37)</f>
        <v>0</v>
      </c>
      <c r="F25" s="939">
        <f t="shared" ref="F25" si="4">SUM(F26:F37)</f>
        <v>0</v>
      </c>
      <c r="G25" s="939">
        <f t="shared" ref="G25" si="5">SUM(G26:G37)</f>
        <v>409</v>
      </c>
      <c r="H25" s="939">
        <f t="shared" ref="H25" si="6">SUM(H26:H37)</f>
        <v>30.18703</v>
      </c>
      <c r="I25" s="939">
        <f t="shared" ref="I25" si="7">SUM(I26:I37)</f>
        <v>8</v>
      </c>
      <c r="J25" s="939">
        <f t="shared" ref="J25" si="8">SUM(J26:J37)</f>
        <v>0.56455</v>
      </c>
      <c r="K25" s="939">
        <f t="shared" ref="K25" si="9">SUM(K26:K37)</f>
        <v>417</v>
      </c>
      <c r="L25" s="939">
        <f t="shared" ref="L25" si="10">SUM(L26:L37)</f>
        <v>30.751579999999997</v>
      </c>
      <c r="M25" s="939" t="str">
        <f>INDEX(M26:M37,COUNT(M26:M37))</f>
        <v>-</v>
      </c>
      <c r="N25" s="939" t="str">
        <f>INDEX(N26:N37,COUNT(N26:N37))</f>
        <v>-</v>
      </c>
      <c r="O25" s="484"/>
      <c r="P25" s="484"/>
      <c r="Q25" s="484"/>
    </row>
    <row r="26" spans="1:25" s="420" customFormat="1">
      <c r="A26" s="307">
        <v>45044</v>
      </c>
      <c r="B26" s="315">
        <v>19</v>
      </c>
      <c r="C26" s="315">
        <v>0</v>
      </c>
      <c r="D26" s="315">
        <v>0</v>
      </c>
      <c r="E26" s="315">
        <v>0</v>
      </c>
      <c r="F26" s="315">
        <v>0</v>
      </c>
      <c r="G26" s="316">
        <v>0</v>
      </c>
      <c r="H26" s="316">
        <v>0</v>
      </c>
      <c r="I26" s="316">
        <v>0</v>
      </c>
      <c r="J26" s="316">
        <v>0</v>
      </c>
      <c r="K26" s="315">
        <v>0</v>
      </c>
      <c r="L26" s="315">
        <v>0</v>
      </c>
      <c r="M26" s="309">
        <v>0</v>
      </c>
      <c r="N26" s="309">
        <v>0</v>
      </c>
      <c r="O26" s="484"/>
      <c r="P26" s="484"/>
      <c r="Q26" s="484"/>
    </row>
    <row r="27" spans="1:25" s="420" customFormat="1">
      <c r="A27" s="307">
        <v>45077</v>
      </c>
      <c r="B27" s="315">
        <v>23</v>
      </c>
      <c r="C27" s="315">
        <v>0</v>
      </c>
      <c r="D27" s="315">
        <v>0</v>
      </c>
      <c r="E27" s="315">
        <v>0</v>
      </c>
      <c r="F27" s="315">
        <v>0</v>
      </c>
      <c r="G27" s="485">
        <v>0</v>
      </c>
      <c r="H27" s="485">
        <v>0</v>
      </c>
      <c r="I27" s="485">
        <v>0</v>
      </c>
      <c r="J27" s="485">
        <v>0</v>
      </c>
      <c r="K27" s="315">
        <v>0</v>
      </c>
      <c r="L27" s="315">
        <v>0</v>
      </c>
      <c r="M27" s="309">
        <v>0</v>
      </c>
      <c r="N27" s="309">
        <v>0</v>
      </c>
      <c r="O27" s="484"/>
      <c r="P27" s="484"/>
      <c r="Q27" s="484"/>
    </row>
    <row r="28" spans="1:25" s="420" customFormat="1">
      <c r="A28" s="307">
        <v>45107</v>
      </c>
      <c r="B28" s="315">
        <v>22</v>
      </c>
      <c r="C28" s="315">
        <v>0</v>
      </c>
      <c r="D28" s="315">
        <v>0</v>
      </c>
      <c r="E28" s="315">
        <v>0</v>
      </c>
      <c r="F28" s="315">
        <v>0</v>
      </c>
      <c r="G28" s="316">
        <v>0</v>
      </c>
      <c r="H28" s="486">
        <v>0</v>
      </c>
      <c r="I28" s="316">
        <v>0</v>
      </c>
      <c r="J28" s="486">
        <v>0</v>
      </c>
      <c r="K28" s="315">
        <v>0</v>
      </c>
      <c r="L28" s="315">
        <v>0</v>
      </c>
      <c r="M28" s="309">
        <v>0</v>
      </c>
      <c r="N28" s="309">
        <v>0</v>
      </c>
      <c r="O28" s="484"/>
      <c r="P28" s="484"/>
      <c r="Q28" s="484"/>
    </row>
    <row r="29" spans="1:25" s="420" customFormat="1">
      <c r="A29" s="307">
        <v>45138</v>
      </c>
      <c r="B29" s="315">
        <v>21</v>
      </c>
      <c r="C29" s="315">
        <v>0</v>
      </c>
      <c r="D29" s="315">
        <v>0</v>
      </c>
      <c r="E29" s="315">
        <v>0</v>
      </c>
      <c r="F29" s="315">
        <v>0</v>
      </c>
      <c r="G29" s="316">
        <v>0</v>
      </c>
      <c r="H29" s="486">
        <v>0</v>
      </c>
      <c r="I29" s="316">
        <v>0</v>
      </c>
      <c r="J29" s="486">
        <v>0</v>
      </c>
      <c r="K29" s="315">
        <v>0</v>
      </c>
      <c r="L29" s="315">
        <v>0</v>
      </c>
      <c r="M29" s="309">
        <v>0</v>
      </c>
      <c r="N29" s="309">
        <v>0</v>
      </c>
      <c r="O29" s="484"/>
      <c r="P29" s="484"/>
      <c r="Q29" s="484"/>
    </row>
    <row r="30" spans="1:25" s="420" customFormat="1">
      <c r="A30" s="307">
        <v>45169</v>
      </c>
      <c r="B30" s="315">
        <v>22</v>
      </c>
      <c r="C30" s="315">
        <v>0</v>
      </c>
      <c r="D30" s="315">
        <v>0</v>
      </c>
      <c r="E30" s="315">
        <v>0</v>
      </c>
      <c r="F30" s="315">
        <v>0</v>
      </c>
      <c r="G30" s="316">
        <v>0</v>
      </c>
      <c r="H30" s="486">
        <v>0</v>
      </c>
      <c r="I30" s="316">
        <v>0</v>
      </c>
      <c r="J30" s="486">
        <v>0</v>
      </c>
      <c r="K30" s="315">
        <v>0</v>
      </c>
      <c r="L30" s="315">
        <v>0</v>
      </c>
      <c r="M30" s="309">
        <v>0</v>
      </c>
      <c r="N30" s="309">
        <v>0</v>
      </c>
      <c r="O30" s="484"/>
      <c r="P30" s="484"/>
      <c r="Q30" s="484"/>
    </row>
    <row r="31" spans="1:25" s="420" customFormat="1">
      <c r="A31" s="307">
        <v>45199</v>
      </c>
      <c r="B31" s="315">
        <v>21</v>
      </c>
      <c r="C31" s="315">
        <v>0</v>
      </c>
      <c r="D31" s="315">
        <v>0</v>
      </c>
      <c r="E31" s="315">
        <v>0</v>
      </c>
      <c r="F31" s="315">
        <v>0</v>
      </c>
      <c r="G31" s="316">
        <v>0</v>
      </c>
      <c r="H31" s="486">
        <v>0</v>
      </c>
      <c r="I31" s="316">
        <v>0</v>
      </c>
      <c r="J31" s="486">
        <v>0</v>
      </c>
      <c r="K31" s="315">
        <v>0</v>
      </c>
      <c r="L31" s="315">
        <v>0</v>
      </c>
      <c r="M31" s="309">
        <v>0</v>
      </c>
      <c r="N31" s="309">
        <v>0</v>
      </c>
      <c r="O31" s="484"/>
      <c r="P31" s="484"/>
      <c r="Q31" s="484"/>
    </row>
    <row r="32" spans="1:25" s="420" customFormat="1">
      <c r="A32" s="307">
        <v>45230</v>
      </c>
      <c r="B32" s="315">
        <v>21</v>
      </c>
      <c r="C32" s="315">
        <v>0</v>
      </c>
      <c r="D32" s="315">
        <v>0</v>
      </c>
      <c r="E32" s="315">
        <v>0</v>
      </c>
      <c r="F32" s="315">
        <v>0</v>
      </c>
      <c r="G32" s="316">
        <v>127</v>
      </c>
      <c r="H32" s="486">
        <v>9.74</v>
      </c>
      <c r="I32" s="316">
        <v>1</v>
      </c>
      <c r="J32" s="486">
        <v>7.1800000000000003E-2</v>
      </c>
      <c r="K32" s="315">
        <v>128</v>
      </c>
      <c r="L32" s="315">
        <v>9.8117999999999999</v>
      </c>
      <c r="M32" s="309">
        <v>7</v>
      </c>
      <c r="N32" s="309">
        <v>1</v>
      </c>
      <c r="O32" s="484"/>
      <c r="P32" s="484"/>
      <c r="Q32" s="484"/>
    </row>
    <row r="33" spans="1:17" s="39" customFormat="1">
      <c r="A33" s="307">
        <v>45260</v>
      </c>
      <c r="B33" s="315">
        <v>22</v>
      </c>
      <c r="C33" s="315">
        <v>0</v>
      </c>
      <c r="D33" s="315">
        <v>0</v>
      </c>
      <c r="E33" s="589">
        <v>0</v>
      </c>
      <c r="F33" s="589">
        <v>0</v>
      </c>
      <c r="G33" s="316">
        <v>0</v>
      </c>
      <c r="H33" s="486">
        <v>0</v>
      </c>
      <c r="I33" s="316">
        <v>1</v>
      </c>
      <c r="J33" s="486">
        <v>7.145E-2</v>
      </c>
      <c r="K33" s="589">
        <v>1</v>
      </c>
      <c r="L33" s="589">
        <v>7.145E-2</v>
      </c>
      <c r="M33" s="309">
        <v>0</v>
      </c>
      <c r="N33" s="309">
        <v>0</v>
      </c>
      <c r="O33" s="484"/>
      <c r="P33" s="484"/>
      <c r="Q33" s="484"/>
    </row>
    <row r="34" spans="1:17" s="39" customFormat="1">
      <c r="A34" s="713">
        <v>45261</v>
      </c>
      <c r="B34" s="716">
        <v>20</v>
      </c>
      <c r="C34" s="716">
        <v>0</v>
      </c>
      <c r="D34" s="716">
        <v>0</v>
      </c>
      <c r="E34" s="717">
        <v>0</v>
      </c>
      <c r="F34" s="717">
        <v>0</v>
      </c>
      <c r="G34" s="718">
        <v>40</v>
      </c>
      <c r="H34" s="719">
        <v>2.9616400000000001</v>
      </c>
      <c r="I34" s="718">
        <v>0</v>
      </c>
      <c r="J34" s="719">
        <v>0</v>
      </c>
      <c r="K34" s="717">
        <v>40</v>
      </c>
      <c r="L34" s="717">
        <v>2.9616400000000001</v>
      </c>
      <c r="M34" s="309">
        <v>0</v>
      </c>
      <c r="N34" s="309">
        <v>0</v>
      </c>
      <c r="O34" s="484"/>
      <c r="P34" s="484"/>
      <c r="Q34" s="484"/>
    </row>
    <row r="35" spans="1:17" s="39" customFormat="1">
      <c r="A35" s="713">
        <v>45292</v>
      </c>
      <c r="B35" s="315">
        <v>22</v>
      </c>
      <c r="C35" s="315">
        <v>0</v>
      </c>
      <c r="D35" s="315">
        <v>0</v>
      </c>
      <c r="E35" s="316">
        <v>0</v>
      </c>
      <c r="F35" s="316">
        <v>0</v>
      </c>
      <c r="G35" s="316">
        <v>116</v>
      </c>
      <c r="H35" s="486">
        <v>8.3565100000000001</v>
      </c>
      <c r="I35" s="316">
        <v>0</v>
      </c>
      <c r="J35" s="486">
        <v>0</v>
      </c>
      <c r="K35" s="316">
        <v>116</v>
      </c>
      <c r="L35" s="316">
        <v>8.3565100000000001</v>
      </c>
      <c r="M35" s="309">
        <v>5</v>
      </c>
      <c r="N35" s="309">
        <v>0.38160500000000003</v>
      </c>
      <c r="O35" s="484"/>
      <c r="P35" s="484"/>
      <c r="Q35" s="484"/>
    </row>
    <row r="36" spans="1:17" s="39" customFormat="1">
      <c r="A36" s="713">
        <v>45323</v>
      </c>
      <c r="B36" s="315">
        <v>21</v>
      </c>
      <c r="C36" s="315">
        <v>0</v>
      </c>
      <c r="D36" s="315">
        <v>0</v>
      </c>
      <c r="E36" s="589">
        <v>0</v>
      </c>
      <c r="F36" s="589">
        <v>0</v>
      </c>
      <c r="G36" s="316">
        <v>87</v>
      </c>
      <c r="H36" s="486">
        <v>6.26166</v>
      </c>
      <c r="I36" s="316">
        <v>0</v>
      </c>
      <c r="J36" s="486">
        <v>0</v>
      </c>
      <c r="K36" s="589">
        <v>87</v>
      </c>
      <c r="L36" s="589">
        <v>6.26166</v>
      </c>
      <c r="M36" s="309" t="s">
        <v>263</v>
      </c>
      <c r="N36" s="309" t="s">
        <v>263</v>
      </c>
      <c r="O36" s="484"/>
      <c r="P36" s="484"/>
      <c r="Q36" s="484"/>
    </row>
    <row r="37" spans="1:17" s="39" customFormat="1">
      <c r="A37" s="713">
        <v>45352</v>
      </c>
      <c r="B37" s="315">
        <v>20</v>
      </c>
      <c r="C37" s="315">
        <v>0</v>
      </c>
      <c r="D37" s="315">
        <v>0</v>
      </c>
      <c r="E37" s="316">
        <v>0</v>
      </c>
      <c r="F37" s="316">
        <v>0</v>
      </c>
      <c r="G37" s="316">
        <v>39</v>
      </c>
      <c r="H37" s="486">
        <v>2.8672200000000001</v>
      </c>
      <c r="I37" s="316">
        <v>6</v>
      </c>
      <c r="J37" s="486">
        <v>0.42130000000000001</v>
      </c>
      <c r="K37" s="316">
        <v>45</v>
      </c>
      <c r="L37" s="316">
        <v>3.2885200000000001</v>
      </c>
      <c r="M37" s="309">
        <v>3</v>
      </c>
      <c r="N37" s="309">
        <v>0.23070599999999999</v>
      </c>
      <c r="O37" s="484"/>
      <c r="P37" s="484"/>
      <c r="Q37" s="484"/>
    </row>
    <row r="38" spans="1:17">
      <c r="A38" s="487" t="s">
        <v>287</v>
      </c>
      <c r="B38" s="275"/>
      <c r="C38" s="275"/>
      <c r="D38" s="275"/>
      <c r="E38" s="275"/>
      <c r="F38" s="275"/>
      <c r="G38" s="473"/>
      <c r="H38" s="473"/>
      <c r="I38" s="473"/>
      <c r="J38" s="473"/>
      <c r="K38" s="473"/>
      <c r="L38" s="473"/>
      <c r="M38" s="473"/>
      <c r="N38" s="473"/>
      <c r="O38" s="473"/>
      <c r="P38" s="473"/>
      <c r="Q38" s="473"/>
    </row>
  </sheetData>
  <mergeCells count="24">
    <mergeCell ref="K21:L21"/>
    <mergeCell ref="M21:N21"/>
    <mergeCell ref="A20:J20"/>
    <mergeCell ref="A21:A23"/>
    <mergeCell ref="B21:B23"/>
    <mergeCell ref="C21:F21"/>
    <mergeCell ref="G21:J21"/>
    <mergeCell ref="L22:L23"/>
    <mergeCell ref="M22:M23"/>
    <mergeCell ref="N22:N23"/>
    <mergeCell ref="C22:D22"/>
    <mergeCell ref="E22:F22"/>
    <mergeCell ref="G22:H22"/>
    <mergeCell ref="I22:J22"/>
    <mergeCell ref="K22:K23"/>
    <mergeCell ref="A2:N2"/>
    <mergeCell ref="A3:A4"/>
    <mergeCell ref="B3:B4"/>
    <mergeCell ref="C3:D3"/>
    <mergeCell ref="E3:F3"/>
    <mergeCell ref="G3:H3"/>
    <mergeCell ref="I3:J3"/>
    <mergeCell ref="K3:L3"/>
    <mergeCell ref="M3:N3"/>
  </mergeCells>
  <printOptions horizontalCentered="1"/>
  <pageMargins left="0.7" right="0.7"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workbookViewId="0">
      <selection activeCell="N15" sqref="N15:O15"/>
    </sheetView>
  </sheetViews>
  <sheetFormatPr defaultRowHeight="15"/>
  <sheetData>
    <row r="1" spans="1:15">
      <c r="A1" s="1419" t="s">
        <v>1266</v>
      </c>
      <c r="B1" s="1419"/>
      <c r="C1" s="1419"/>
      <c r="D1" s="1419"/>
      <c r="E1" s="1419"/>
      <c r="F1" s="1419"/>
      <c r="G1" s="1419"/>
      <c r="H1" s="1419"/>
      <c r="I1" s="1419"/>
      <c r="J1" s="1419"/>
      <c r="K1" s="1419"/>
      <c r="L1" s="1419"/>
      <c r="M1" s="1419"/>
      <c r="N1" s="1419"/>
      <c r="O1" s="1419"/>
    </row>
    <row r="2" spans="1:15" ht="15" customHeight="1">
      <c r="A2" s="1428" t="s">
        <v>117</v>
      </c>
      <c r="B2" s="1424" t="s">
        <v>140</v>
      </c>
      <c r="C2" s="1425"/>
      <c r="D2" s="1430" t="s">
        <v>670</v>
      </c>
      <c r="E2" s="1431"/>
      <c r="F2" s="1431"/>
      <c r="G2" s="1431"/>
      <c r="H2" s="1431"/>
      <c r="I2" s="1431"/>
      <c r="J2" s="1431"/>
      <c r="K2" s="1431"/>
      <c r="L2" s="1431"/>
      <c r="M2" s="1432"/>
      <c r="N2" s="1433" t="s">
        <v>143</v>
      </c>
      <c r="O2" s="1434"/>
    </row>
    <row r="3" spans="1:15">
      <c r="A3" s="1429"/>
      <c r="B3" s="1426"/>
      <c r="C3" s="1427"/>
      <c r="D3" s="1422" t="s">
        <v>1264</v>
      </c>
      <c r="E3" s="1423"/>
      <c r="F3" s="1417" t="s">
        <v>1263</v>
      </c>
      <c r="G3" s="1418"/>
      <c r="H3" s="1417" t="s">
        <v>1265</v>
      </c>
      <c r="I3" s="1418"/>
      <c r="J3" s="1422" t="s">
        <v>103</v>
      </c>
      <c r="K3" s="1423"/>
      <c r="L3" s="1422" t="s">
        <v>1262</v>
      </c>
      <c r="M3" s="1423"/>
      <c r="N3" s="1422" t="s">
        <v>1260</v>
      </c>
      <c r="O3" s="1423"/>
    </row>
    <row r="4" spans="1:15" ht="45">
      <c r="A4" s="1426"/>
      <c r="B4" s="96" t="s">
        <v>144</v>
      </c>
      <c r="C4" s="96" t="s">
        <v>145</v>
      </c>
      <c r="D4" s="96" t="s">
        <v>144</v>
      </c>
      <c r="E4" s="96" t="s">
        <v>145</v>
      </c>
      <c r="F4" s="96" t="s">
        <v>144</v>
      </c>
      <c r="G4" s="96" t="s">
        <v>145</v>
      </c>
      <c r="H4" s="96" t="s">
        <v>144</v>
      </c>
      <c r="I4" s="96" t="s">
        <v>145</v>
      </c>
      <c r="J4" s="96" t="s">
        <v>144</v>
      </c>
      <c r="K4" s="96" t="s">
        <v>145</v>
      </c>
      <c r="L4" s="96" t="s">
        <v>144</v>
      </c>
      <c r="M4" s="96" t="s">
        <v>145</v>
      </c>
      <c r="N4" s="96" t="s">
        <v>144</v>
      </c>
      <c r="O4" s="96" t="s">
        <v>145</v>
      </c>
    </row>
    <row r="5" spans="1:15">
      <c r="A5" s="76" t="s">
        <v>72</v>
      </c>
      <c r="B5" s="77">
        <f>SUM(H5,J5,L5,N5)</f>
        <v>272</v>
      </c>
      <c r="C5" s="77">
        <f>SUM(I5,K5,M5,O5)</f>
        <v>75035.591425100007</v>
      </c>
      <c r="D5" s="77">
        <v>39</v>
      </c>
      <c r="E5" s="77">
        <v>52439.665620000007</v>
      </c>
      <c r="F5" s="77">
        <v>125</v>
      </c>
      <c r="G5" s="79">
        <v>2333.1033799999996</v>
      </c>
      <c r="H5" s="946">
        <f t="shared" ref="H5:I7" si="0">D5+F5</f>
        <v>164</v>
      </c>
      <c r="I5" s="946">
        <f t="shared" si="0"/>
        <v>54772.769000000008</v>
      </c>
      <c r="J5" s="78">
        <v>73</v>
      </c>
      <c r="K5" s="79">
        <v>6750.8224250999992</v>
      </c>
      <c r="L5" s="78">
        <v>1</v>
      </c>
      <c r="M5" s="79">
        <v>4300</v>
      </c>
      <c r="N5" s="77">
        <v>34</v>
      </c>
      <c r="O5" s="79">
        <v>9212</v>
      </c>
    </row>
    <row r="6" spans="1:15">
      <c r="A6" s="76" t="s">
        <v>557</v>
      </c>
      <c r="B6" s="633">
        <f>SUM(B7:B18)</f>
        <v>385</v>
      </c>
      <c r="C6" s="633">
        <f>SUM(C7:C18)</f>
        <v>102259.41623999999</v>
      </c>
      <c r="D6" s="633">
        <f>SUM(D7:D18)</f>
        <v>76</v>
      </c>
      <c r="E6" s="633">
        <f t="shared" ref="E6" si="1">SUM(E7:E18)</f>
        <v>61859.847318499997</v>
      </c>
      <c r="F6" s="633">
        <f>SUM(F7:F18)</f>
        <v>196</v>
      </c>
      <c r="G6" s="633">
        <f>SUM(G7:G18)</f>
        <v>6095.4649200000003</v>
      </c>
      <c r="H6" s="633">
        <f t="shared" si="0"/>
        <v>272</v>
      </c>
      <c r="I6" s="633">
        <f>E6+G6</f>
        <v>67955.312238500002</v>
      </c>
      <c r="J6" s="632">
        <f>SUM(J7:J18)</f>
        <v>67</v>
      </c>
      <c r="K6" s="632">
        <f t="shared" ref="K6:N6" si="2">SUM(K7:K18)</f>
        <v>15110.204001500002</v>
      </c>
      <c r="L6" s="632">
        <f t="shared" si="2"/>
        <v>1</v>
      </c>
      <c r="M6" s="632">
        <f t="shared" si="2"/>
        <v>27</v>
      </c>
      <c r="N6" s="632">
        <f t="shared" si="2"/>
        <v>45</v>
      </c>
      <c r="O6" s="632">
        <f>SUM(O7:O18)</f>
        <v>19166.899999999998</v>
      </c>
    </row>
    <row r="7" spans="1:15">
      <c r="A7" s="82">
        <v>45017</v>
      </c>
      <c r="B7" s="83">
        <f>H7+J7+L7+N7</f>
        <v>21</v>
      </c>
      <c r="C7" s="83">
        <f>I7+K7+M7+O7</f>
        <v>4016.9477966000004</v>
      </c>
      <c r="D7" s="962">
        <v>2</v>
      </c>
      <c r="E7" s="963">
        <v>930.99984259999997</v>
      </c>
      <c r="F7" s="964">
        <v>8</v>
      </c>
      <c r="G7" s="965">
        <v>179.40764000000001</v>
      </c>
      <c r="H7" s="83">
        <f t="shared" si="0"/>
        <v>10</v>
      </c>
      <c r="I7" s="83">
        <f t="shared" si="0"/>
        <v>1110.4074826000001</v>
      </c>
      <c r="J7" s="962">
        <v>4</v>
      </c>
      <c r="K7" s="963">
        <v>870.8903140000001</v>
      </c>
      <c r="L7" s="83">
        <v>0</v>
      </c>
      <c r="M7" s="83">
        <v>0</v>
      </c>
      <c r="N7" s="423">
        <v>7</v>
      </c>
      <c r="O7" s="423">
        <v>2035.65</v>
      </c>
    </row>
    <row r="8" spans="1:15">
      <c r="A8" s="82">
        <v>45047</v>
      </c>
      <c r="B8" s="83">
        <f t="shared" ref="B8:B16" si="3">H8+J8+L8+N8</f>
        <v>14</v>
      </c>
      <c r="C8" s="83">
        <f>I8+K8+M8+O8</f>
        <v>7273.5494699999999</v>
      </c>
      <c r="D8" s="962">
        <v>1</v>
      </c>
      <c r="E8" s="963">
        <v>4326.3549999999996</v>
      </c>
      <c r="F8" s="964">
        <v>7</v>
      </c>
      <c r="G8" s="965">
        <v>157.27530000000002</v>
      </c>
      <c r="H8" s="83">
        <f t="shared" ref="H8:H16" si="4">D8+F8</f>
        <v>8</v>
      </c>
      <c r="I8" s="83">
        <f t="shared" ref="I8:I16" si="5">E8+G8</f>
        <v>4483.6302999999998</v>
      </c>
      <c r="J8" s="963">
        <v>6</v>
      </c>
      <c r="K8" s="963">
        <v>2789.9191700000001</v>
      </c>
      <c r="L8" s="83">
        <v>0</v>
      </c>
      <c r="M8" s="83">
        <v>0</v>
      </c>
      <c r="N8" s="423">
        <v>0</v>
      </c>
      <c r="O8" s="423">
        <v>0</v>
      </c>
    </row>
    <row r="9" spans="1:15">
      <c r="A9" s="82">
        <v>45078</v>
      </c>
      <c r="B9" s="83">
        <f t="shared" si="3"/>
        <v>27</v>
      </c>
      <c r="C9" s="83">
        <f>I9+K9+M9+O9</f>
        <v>2023.8790366999997</v>
      </c>
      <c r="D9" s="962">
        <v>1</v>
      </c>
      <c r="E9" s="963">
        <v>606.5</v>
      </c>
      <c r="F9" s="964">
        <v>17</v>
      </c>
      <c r="G9" s="965">
        <v>680.08019999999999</v>
      </c>
      <c r="H9" s="83">
        <f t="shared" si="4"/>
        <v>18</v>
      </c>
      <c r="I9" s="83">
        <f t="shared" si="5"/>
        <v>1286.5801999999999</v>
      </c>
      <c r="J9" s="963">
        <v>7</v>
      </c>
      <c r="K9" s="963">
        <v>197.90883670000002</v>
      </c>
      <c r="L9" s="83">
        <v>0</v>
      </c>
      <c r="M9" s="83">
        <v>0</v>
      </c>
      <c r="N9" s="423">
        <v>2</v>
      </c>
      <c r="O9" s="423">
        <v>539.39</v>
      </c>
    </row>
    <row r="10" spans="1:15">
      <c r="A10" s="82">
        <v>45108</v>
      </c>
      <c r="B10" s="83">
        <f>H10+J10+L10+N10</f>
        <v>32</v>
      </c>
      <c r="C10" s="83">
        <f t="shared" ref="C10:C16" si="6">I10+K10+M10+O10</f>
        <v>8052.4169477999994</v>
      </c>
      <c r="D10" s="962">
        <v>6</v>
      </c>
      <c r="E10" s="963">
        <v>3175.2399925</v>
      </c>
      <c r="F10" s="964">
        <v>15</v>
      </c>
      <c r="G10" s="965">
        <v>434.73560000000003</v>
      </c>
      <c r="H10" s="83">
        <f t="shared" si="4"/>
        <v>21</v>
      </c>
      <c r="I10" s="83">
        <f t="shared" si="5"/>
        <v>3609.9755924999999</v>
      </c>
      <c r="J10" s="963">
        <v>7</v>
      </c>
      <c r="K10" s="963">
        <v>776.9913552999999</v>
      </c>
      <c r="L10" s="83">
        <v>0</v>
      </c>
      <c r="M10" s="83">
        <v>0</v>
      </c>
      <c r="N10" s="423">
        <v>4</v>
      </c>
      <c r="O10" s="423">
        <v>3665.45</v>
      </c>
    </row>
    <row r="11" spans="1:15">
      <c r="A11" s="412">
        <v>45139</v>
      </c>
      <c r="B11" s="83">
        <f t="shared" si="3"/>
        <v>33</v>
      </c>
      <c r="C11" s="83">
        <f t="shared" si="6"/>
        <v>8414.5735768000013</v>
      </c>
      <c r="D11" s="963">
        <v>6</v>
      </c>
      <c r="E11" s="963">
        <v>4646.34</v>
      </c>
      <c r="F11" s="964">
        <v>15</v>
      </c>
      <c r="G11" s="965">
        <v>477.96999999999997</v>
      </c>
      <c r="H11" s="83">
        <f t="shared" si="4"/>
        <v>21</v>
      </c>
      <c r="I11" s="83">
        <f t="shared" si="5"/>
        <v>5124.3100000000004</v>
      </c>
      <c r="J11" s="963">
        <v>10</v>
      </c>
      <c r="K11" s="963">
        <v>1342.3635768000001</v>
      </c>
      <c r="L11" s="83">
        <v>0</v>
      </c>
      <c r="M11" s="83">
        <v>0</v>
      </c>
      <c r="N11" s="83">
        <v>2</v>
      </c>
      <c r="O11" s="423">
        <v>1947.9</v>
      </c>
    </row>
    <row r="12" spans="1:15">
      <c r="A12" s="412">
        <v>45170</v>
      </c>
      <c r="B12" s="83">
        <f t="shared" si="3"/>
        <v>41</v>
      </c>
      <c r="C12" s="83">
        <f t="shared" si="6"/>
        <v>11882.83</v>
      </c>
      <c r="D12" s="963">
        <v>11</v>
      </c>
      <c r="E12" s="963">
        <v>8758.23</v>
      </c>
      <c r="F12" s="965">
        <v>20</v>
      </c>
      <c r="G12" s="965">
        <v>526.76</v>
      </c>
      <c r="H12" s="83">
        <f t="shared" si="4"/>
        <v>31</v>
      </c>
      <c r="I12" s="83">
        <f t="shared" si="5"/>
        <v>9284.99</v>
      </c>
      <c r="J12" s="963">
        <v>4</v>
      </c>
      <c r="K12" s="963">
        <v>279.92</v>
      </c>
      <c r="L12" s="83">
        <v>0</v>
      </c>
      <c r="M12" s="83">
        <v>0</v>
      </c>
      <c r="N12" s="83">
        <v>6</v>
      </c>
      <c r="O12" s="83">
        <v>2317.92</v>
      </c>
    </row>
    <row r="13" spans="1:15">
      <c r="A13" s="412">
        <v>45200</v>
      </c>
      <c r="B13" s="83">
        <f t="shared" si="3"/>
        <v>39</v>
      </c>
      <c r="C13" s="83">
        <f t="shared" si="6"/>
        <v>8260.0500000000011</v>
      </c>
      <c r="D13" s="963">
        <v>6</v>
      </c>
      <c r="E13" s="963">
        <v>4478.3</v>
      </c>
      <c r="F13" s="965">
        <v>24</v>
      </c>
      <c r="G13" s="965">
        <v>680.02000000000021</v>
      </c>
      <c r="H13" s="83">
        <f t="shared" si="4"/>
        <v>30</v>
      </c>
      <c r="I13" s="83">
        <f t="shared" si="5"/>
        <v>5158.3200000000006</v>
      </c>
      <c r="J13" s="963">
        <v>4</v>
      </c>
      <c r="K13" s="963">
        <v>129.6</v>
      </c>
      <c r="L13" s="83">
        <v>0</v>
      </c>
      <c r="M13" s="83">
        <v>0</v>
      </c>
      <c r="N13" s="83">
        <v>5</v>
      </c>
      <c r="O13" s="83">
        <v>2972.13</v>
      </c>
    </row>
    <row r="14" spans="1:15">
      <c r="A14" s="300">
        <v>45231</v>
      </c>
      <c r="B14" s="83">
        <f t="shared" si="3"/>
        <v>31</v>
      </c>
      <c r="C14" s="83">
        <f t="shared" si="6"/>
        <v>13807.684106999997</v>
      </c>
      <c r="D14" s="963">
        <v>10</v>
      </c>
      <c r="E14" s="963">
        <v>13015.674106999999</v>
      </c>
      <c r="F14" s="965">
        <v>16</v>
      </c>
      <c r="G14" s="965">
        <v>415.38</v>
      </c>
      <c r="H14" s="83">
        <f t="shared" si="4"/>
        <v>26</v>
      </c>
      <c r="I14" s="83">
        <f t="shared" si="5"/>
        <v>13431.054106999998</v>
      </c>
      <c r="J14" s="963">
        <v>4</v>
      </c>
      <c r="K14" s="963">
        <v>112.16999999999999</v>
      </c>
      <c r="L14" s="83">
        <v>0</v>
      </c>
      <c r="M14" s="83">
        <v>0</v>
      </c>
      <c r="N14" s="83">
        <v>1</v>
      </c>
      <c r="O14" s="83">
        <v>264.45999999999998</v>
      </c>
    </row>
    <row r="15" spans="1:15">
      <c r="A15" s="300">
        <v>45261</v>
      </c>
      <c r="B15" s="83">
        <f t="shared" si="3"/>
        <v>39</v>
      </c>
      <c r="C15" s="83">
        <f t="shared" si="6"/>
        <v>11585.779999999999</v>
      </c>
      <c r="D15" s="293">
        <v>12</v>
      </c>
      <c r="E15" s="963">
        <v>8931.7799999999988</v>
      </c>
      <c r="F15" s="966">
        <v>19</v>
      </c>
      <c r="G15" s="966">
        <v>601.99999999999989</v>
      </c>
      <c r="H15" s="83">
        <f t="shared" si="4"/>
        <v>31</v>
      </c>
      <c r="I15" s="83">
        <f t="shared" si="5"/>
        <v>9533.7799999999988</v>
      </c>
      <c r="J15" s="963">
        <v>2</v>
      </c>
      <c r="K15" s="963">
        <v>38</v>
      </c>
      <c r="L15" s="83">
        <v>0</v>
      </c>
      <c r="M15" s="83">
        <v>0</v>
      </c>
      <c r="N15" s="723">
        <v>6</v>
      </c>
      <c r="O15" s="1210">
        <v>2014</v>
      </c>
    </row>
    <row r="16" spans="1:15">
      <c r="A16" s="300">
        <v>45292</v>
      </c>
      <c r="B16" s="83">
        <f t="shared" si="3"/>
        <v>30</v>
      </c>
      <c r="C16" s="83">
        <f t="shared" si="6"/>
        <v>5802.2480999999998</v>
      </c>
      <c r="D16" s="963">
        <v>4</v>
      </c>
      <c r="E16" s="963">
        <v>2955.6803</v>
      </c>
      <c r="F16" s="966">
        <v>18</v>
      </c>
      <c r="G16" s="966">
        <v>463.0478</v>
      </c>
      <c r="H16" s="83">
        <f t="shared" si="4"/>
        <v>22</v>
      </c>
      <c r="I16" s="83">
        <f t="shared" si="5"/>
        <v>3418.7280999999998</v>
      </c>
      <c r="J16" s="963">
        <v>3</v>
      </c>
      <c r="K16" s="963">
        <v>193.52</v>
      </c>
      <c r="L16" s="83">
        <v>0</v>
      </c>
      <c r="M16" s="83">
        <v>0</v>
      </c>
      <c r="N16" s="724">
        <v>5</v>
      </c>
      <c r="O16" s="83">
        <v>2190</v>
      </c>
    </row>
    <row r="17" spans="1:15">
      <c r="A17" s="300">
        <v>45323</v>
      </c>
      <c r="B17" s="83">
        <f t="shared" ref="B17" si="7">H17+J17+L17+N17</f>
        <v>39</v>
      </c>
      <c r="C17" s="83">
        <f t="shared" ref="C17" si="8">I17+K17+M17+O17</f>
        <v>16159.688928699999</v>
      </c>
      <c r="D17" s="293">
        <v>9</v>
      </c>
      <c r="E17" s="293">
        <v>6919.71</v>
      </c>
      <c r="F17" s="293">
        <v>20</v>
      </c>
      <c r="G17" s="293">
        <v>764.39818000000002</v>
      </c>
      <c r="H17" s="83">
        <f t="shared" ref="H17" si="9">D17+F17</f>
        <v>29</v>
      </c>
      <c r="I17" s="83">
        <f t="shared" ref="I17" si="10">E17+G17</f>
        <v>7684.1081800000002</v>
      </c>
      <c r="J17" s="293">
        <v>6</v>
      </c>
      <c r="K17" s="293">
        <v>7958.5807486999993</v>
      </c>
      <c r="L17" s="83">
        <v>0</v>
      </c>
      <c r="M17" s="83">
        <v>0</v>
      </c>
      <c r="N17" s="83">
        <v>4</v>
      </c>
      <c r="O17" s="83">
        <v>517</v>
      </c>
    </row>
    <row r="18" spans="1:15">
      <c r="A18" s="300">
        <v>45352</v>
      </c>
      <c r="B18" s="83">
        <f t="shared" ref="B18" si="11">H18+J18+L18+N18</f>
        <v>39</v>
      </c>
      <c r="C18" s="83">
        <f t="shared" ref="C18" si="12">I18+K18+M18+O18</f>
        <v>4979.7682764000001</v>
      </c>
      <c r="D18" s="963">
        <v>8</v>
      </c>
      <c r="E18" s="963">
        <v>3115.0380764000001</v>
      </c>
      <c r="F18" s="293">
        <v>17</v>
      </c>
      <c r="G18" s="293">
        <v>714.39020000000005</v>
      </c>
      <c r="H18" s="83">
        <f t="shared" ref="H18" si="13">D18+F18</f>
        <v>25</v>
      </c>
      <c r="I18" s="83">
        <f t="shared" ref="I18" si="14">E18+G18</f>
        <v>3829.4282764</v>
      </c>
      <c r="J18" s="963">
        <v>10</v>
      </c>
      <c r="K18" s="963">
        <v>420.34000000000003</v>
      </c>
      <c r="L18" s="963">
        <v>1</v>
      </c>
      <c r="M18" s="963">
        <v>27</v>
      </c>
      <c r="N18" s="83">
        <v>3</v>
      </c>
      <c r="O18" s="1210">
        <v>703</v>
      </c>
    </row>
    <row r="19" spans="1:15">
      <c r="A19" s="1420" t="s">
        <v>146</v>
      </c>
      <c r="B19" s="1421"/>
      <c r="C19" s="1421"/>
      <c r="D19" s="1421"/>
      <c r="E19" s="1421"/>
      <c r="F19" s="1421"/>
      <c r="G19" s="1421"/>
      <c r="H19" s="1421"/>
      <c r="I19" s="1421"/>
      <c r="J19" s="1421"/>
      <c r="K19" s="1421"/>
      <c r="L19" s="1421"/>
      <c r="M19" s="1421"/>
      <c r="N19" s="1421"/>
      <c r="O19" s="1421"/>
    </row>
    <row r="20" spans="1:15">
      <c r="A20" s="944" t="s">
        <v>1267</v>
      </c>
      <c r="B20" s="944"/>
      <c r="C20" s="944"/>
      <c r="D20" s="944"/>
      <c r="E20" s="944"/>
      <c r="F20" s="944"/>
      <c r="G20" s="944"/>
      <c r="H20" s="944"/>
      <c r="I20" s="944"/>
      <c r="J20" s="944"/>
      <c r="K20" s="457"/>
      <c r="L20" s="84"/>
      <c r="M20" s="417"/>
    </row>
    <row r="21" spans="1:15">
      <c r="A21" s="945" t="s">
        <v>1268</v>
      </c>
      <c r="B21" s="945"/>
      <c r="C21" s="945"/>
      <c r="D21" s="945"/>
      <c r="E21" s="85"/>
      <c r="F21" s="85"/>
      <c r="G21" s="85"/>
      <c r="H21" s="85"/>
      <c r="I21" s="85"/>
      <c r="J21" s="80"/>
      <c r="K21" s="85"/>
      <c r="L21" s="85"/>
      <c r="M21" s="85"/>
    </row>
    <row r="22" spans="1:15">
      <c r="A22" s="943" t="s">
        <v>133</v>
      </c>
      <c r="B22" s="943"/>
      <c r="C22" s="943"/>
      <c r="D22" s="943"/>
      <c r="E22" s="943"/>
      <c r="F22" s="943"/>
      <c r="G22" s="943"/>
      <c r="H22" s="943"/>
      <c r="I22" s="943"/>
      <c r="K22" s="943"/>
      <c r="L22" s="943"/>
      <c r="M22" s="943"/>
    </row>
  </sheetData>
  <mergeCells count="12">
    <mergeCell ref="H3:I3"/>
    <mergeCell ref="A1:O1"/>
    <mergeCell ref="A19:O19"/>
    <mergeCell ref="D3:E3"/>
    <mergeCell ref="J3:K3"/>
    <mergeCell ref="L3:M3"/>
    <mergeCell ref="N3:O3"/>
    <mergeCell ref="B2:C3"/>
    <mergeCell ref="F3:G3"/>
    <mergeCell ref="A2:A4"/>
    <mergeCell ref="D2:M2"/>
    <mergeCell ref="N2:O2"/>
  </mergeCells>
  <printOptions horizontalCentered="1"/>
  <pageMargins left="0.7" right="0.7" top="0.75" bottom="0.75" header="0.3" footer="0.3"/>
  <pageSetup paperSize="9" scale="95"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91" zoomScaleNormal="91" workbookViewId="0"/>
  </sheetViews>
  <sheetFormatPr defaultColWidth="9.140625" defaultRowHeight="15.75"/>
  <cols>
    <col min="1" max="1" width="12.28515625" style="418" customWidth="1"/>
    <col min="2" max="2" width="8.7109375" style="418" customWidth="1"/>
    <col min="3" max="3" width="15.140625" style="418" customWidth="1"/>
    <col min="4" max="4" width="10.42578125" style="418" customWidth="1"/>
    <col min="5" max="5" width="12.7109375" style="418" customWidth="1"/>
    <col min="6" max="8" width="11.7109375" style="418" customWidth="1"/>
    <col min="9" max="9" width="11.28515625" style="418" customWidth="1"/>
    <col min="10" max="10" width="11.5703125" style="418" customWidth="1"/>
    <col min="11" max="11" width="10.7109375" style="421" customWidth="1"/>
    <col min="12" max="13" width="10.140625" style="421" customWidth="1"/>
    <col min="14" max="14" width="10.7109375" style="418" customWidth="1"/>
    <col min="15" max="15" width="10.85546875" style="418" customWidth="1"/>
    <col min="16" max="16" width="10.42578125" style="418" bestFit="1" customWidth="1"/>
    <col min="17" max="17" width="9.42578125" style="418" bestFit="1" customWidth="1"/>
    <col min="18" max="16384" width="9.140625" style="418"/>
  </cols>
  <sheetData>
    <row r="1" spans="1:14">
      <c r="A1" s="488" t="s">
        <v>758</v>
      </c>
      <c r="B1" s="489"/>
      <c r="C1" s="489"/>
      <c r="D1" s="489"/>
      <c r="E1" s="489"/>
      <c r="F1" s="489"/>
      <c r="G1" s="489"/>
      <c r="H1" s="489"/>
      <c r="I1" s="489"/>
      <c r="J1" s="489"/>
      <c r="K1" s="489"/>
      <c r="L1" s="489"/>
      <c r="M1" s="489"/>
      <c r="N1" s="490"/>
    </row>
    <row r="2" spans="1:14" ht="18.75">
      <c r="A2" s="1731" t="s">
        <v>692</v>
      </c>
      <c r="B2" s="1731"/>
      <c r="C2" s="1731"/>
      <c r="D2" s="1731"/>
      <c r="E2" s="1731"/>
      <c r="F2" s="1731"/>
      <c r="G2" s="1731"/>
      <c r="H2" s="1731"/>
      <c r="I2" s="1731"/>
      <c r="J2" s="1731"/>
      <c r="K2" s="1731"/>
      <c r="L2" s="1731"/>
      <c r="M2" s="1731"/>
      <c r="N2" s="1731"/>
    </row>
    <row r="3" spans="1:14" ht="69" customHeight="1">
      <c r="A3" s="1732" t="s">
        <v>711</v>
      </c>
      <c r="B3" s="1729" t="s">
        <v>722</v>
      </c>
      <c r="C3" s="1733" t="s">
        <v>751</v>
      </c>
      <c r="D3" s="1734"/>
      <c r="E3" s="1733" t="s">
        <v>752</v>
      </c>
      <c r="F3" s="1734"/>
      <c r="G3" s="1733" t="s">
        <v>759</v>
      </c>
      <c r="H3" s="1734"/>
      <c r="I3" s="1733" t="s">
        <v>760</v>
      </c>
      <c r="J3" s="1734"/>
      <c r="K3" s="1733" t="s">
        <v>97</v>
      </c>
      <c r="L3" s="1734"/>
      <c r="M3" s="1732" t="s">
        <v>730</v>
      </c>
      <c r="N3" s="1732"/>
    </row>
    <row r="4" spans="1:14" ht="47.25">
      <c r="A4" s="1732"/>
      <c r="B4" s="1730"/>
      <c r="C4" s="523" t="s">
        <v>731</v>
      </c>
      <c r="D4" s="523" t="s">
        <v>761</v>
      </c>
      <c r="E4" s="523" t="s">
        <v>731</v>
      </c>
      <c r="F4" s="523" t="s">
        <v>761</v>
      </c>
      <c r="G4" s="523" t="s">
        <v>731</v>
      </c>
      <c r="H4" s="523" t="s">
        <v>761</v>
      </c>
      <c r="I4" s="523" t="s">
        <v>731</v>
      </c>
      <c r="J4" s="523" t="s">
        <v>761</v>
      </c>
      <c r="K4" s="523" t="s">
        <v>731</v>
      </c>
      <c r="L4" s="523" t="s">
        <v>761</v>
      </c>
      <c r="M4" s="523" t="s">
        <v>731</v>
      </c>
      <c r="N4" s="523" t="s">
        <v>762</v>
      </c>
    </row>
    <row r="5" spans="1:14" s="590" customFormat="1" ht="15" customHeight="1">
      <c r="A5" s="310" t="s">
        <v>72</v>
      </c>
      <c r="B5" s="317">
        <v>258</v>
      </c>
      <c r="C5" s="317">
        <v>0</v>
      </c>
      <c r="D5" s="317">
        <v>0</v>
      </c>
      <c r="E5" s="317">
        <v>267</v>
      </c>
      <c r="F5" s="317">
        <v>14.088789999999999</v>
      </c>
      <c r="G5" s="317">
        <v>0</v>
      </c>
      <c r="H5" s="317">
        <v>0</v>
      </c>
      <c r="I5" s="317">
        <v>0</v>
      </c>
      <c r="J5" s="317">
        <v>0</v>
      </c>
      <c r="K5" s="317">
        <v>267</v>
      </c>
      <c r="L5" s="317">
        <v>14.088789999999999</v>
      </c>
      <c r="M5" s="318">
        <v>1</v>
      </c>
      <c r="N5" s="318">
        <v>5.9928000000000002E-2</v>
      </c>
    </row>
    <row r="6" spans="1:14" s="591" customFormat="1">
      <c r="A6" s="938" t="s">
        <v>557</v>
      </c>
      <c r="B6" s="941">
        <f>SUM(B7:B18)</f>
        <v>254</v>
      </c>
      <c r="C6" s="941">
        <f t="shared" ref="C6:L6" si="0">SUM(C7:C18)</f>
        <v>0</v>
      </c>
      <c r="D6" s="941">
        <f t="shared" si="0"/>
        <v>0</v>
      </c>
      <c r="E6" s="941">
        <f t="shared" si="0"/>
        <v>101</v>
      </c>
      <c r="F6" s="941">
        <f t="shared" si="0"/>
        <v>10.066040000000001</v>
      </c>
      <c r="G6" s="941">
        <f t="shared" si="0"/>
        <v>111127</v>
      </c>
      <c r="H6" s="941">
        <f t="shared" si="0"/>
        <v>5419.6783786000015</v>
      </c>
      <c r="I6" s="941">
        <f t="shared" si="0"/>
        <v>0</v>
      </c>
      <c r="J6" s="941">
        <f t="shared" si="0"/>
        <v>0</v>
      </c>
      <c r="K6" s="941">
        <f t="shared" si="0"/>
        <v>111228</v>
      </c>
      <c r="L6" s="941">
        <f t="shared" si="0"/>
        <v>5429.2207350000008</v>
      </c>
      <c r="M6" s="941">
        <f>INDEX(M7:M18,COUNT(M7:M18))</f>
        <v>58</v>
      </c>
      <c r="N6" s="941">
        <f>INDEX(N7:N18,COUNT(N7:N18))</f>
        <v>2.4700000000000002</v>
      </c>
    </row>
    <row r="7" spans="1:14" s="591" customFormat="1">
      <c r="A7" s="307">
        <v>45044</v>
      </c>
      <c r="B7" s="319">
        <v>19</v>
      </c>
      <c r="C7" s="319">
        <v>0</v>
      </c>
      <c r="D7" s="319">
        <v>0</v>
      </c>
      <c r="E7" s="319">
        <v>20</v>
      </c>
      <c r="F7" s="319">
        <v>1.2034880000000003</v>
      </c>
      <c r="G7" s="319">
        <v>0</v>
      </c>
      <c r="H7" s="319">
        <v>0</v>
      </c>
      <c r="I7" s="319">
        <v>0</v>
      </c>
      <c r="J7" s="319">
        <v>0</v>
      </c>
      <c r="K7" s="319">
        <v>20</v>
      </c>
      <c r="L7" s="319">
        <v>1.2034880000000003</v>
      </c>
      <c r="M7" s="319">
        <v>1</v>
      </c>
      <c r="N7" s="319">
        <v>6.0336000000000001E-2</v>
      </c>
    </row>
    <row r="8" spans="1:14" s="591" customFormat="1">
      <c r="A8" s="307">
        <v>45077</v>
      </c>
      <c r="B8" s="319">
        <v>23</v>
      </c>
      <c r="C8" s="319">
        <v>0</v>
      </c>
      <c r="D8" s="319">
        <v>0</v>
      </c>
      <c r="E8" s="319">
        <v>26</v>
      </c>
      <c r="F8" s="319">
        <v>1.5666650000000002</v>
      </c>
      <c r="G8" s="319">
        <v>22276</v>
      </c>
      <c r="H8" s="319">
        <v>1015.9231025000003</v>
      </c>
      <c r="I8" s="319">
        <v>0</v>
      </c>
      <c r="J8" s="319">
        <v>0</v>
      </c>
      <c r="K8" s="319">
        <v>22302</v>
      </c>
      <c r="L8" s="319">
        <v>1017.4897675000002</v>
      </c>
      <c r="M8" s="319">
        <v>311</v>
      </c>
      <c r="N8" s="319">
        <v>11.76</v>
      </c>
    </row>
    <row r="9" spans="1:14" s="591" customFormat="1">
      <c r="A9" s="307">
        <v>45107</v>
      </c>
      <c r="B9" s="319">
        <v>22</v>
      </c>
      <c r="C9" s="319">
        <v>0</v>
      </c>
      <c r="D9" s="319">
        <v>0</v>
      </c>
      <c r="E9" s="319">
        <v>24</v>
      </c>
      <c r="F9" s="319">
        <v>1.42</v>
      </c>
      <c r="G9" s="319">
        <v>25701</v>
      </c>
      <c r="H9" s="319">
        <v>1217</v>
      </c>
      <c r="I9" s="319">
        <v>0</v>
      </c>
      <c r="J9" s="319">
        <v>0</v>
      </c>
      <c r="K9" s="319">
        <v>25725</v>
      </c>
      <c r="L9" s="319">
        <v>1218.06</v>
      </c>
      <c r="M9" s="319">
        <v>510</v>
      </c>
      <c r="N9" s="319">
        <v>24.18</v>
      </c>
    </row>
    <row r="10" spans="1:14" s="591" customFormat="1">
      <c r="A10" s="307">
        <v>45138</v>
      </c>
      <c r="B10" s="319">
        <v>21</v>
      </c>
      <c r="C10" s="319">
        <v>0</v>
      </c>
      <c r="D10" s="319">
        <v>0</v>
      </c>
      <c r="E10" s="319">
        <v>1</v>
      </c>
      <c r="F10" s="319">
        <v>5.8314999999999999E-2</v>
      </c>
      <c r="G10" s="319">
        <v>17871</v>
      </c>
      <c r="H10" s="319">
        <v>922.28721000000041</v>
      </c>
      <c r="I10" s="319">
        <v>0</v>
      </c>
      <c r="J10" s="319">
        <v>0</v>
      </c>
      <c r="K10" s="319">
        <v>17872</v>
      </c>
      <c r="L10" s="319">
        <v>922.34552500000041</v>
      </c>
      <c r="M10" s="319">
        <v>84</v>
      </c>
      <c r="N10" s="319">
        <v>3.8268675000000001</v>
      </c>
    </row>
    <row r="11" spans="1:14" s="591" customFormat="1">
      <c r="A11" s="307">
        <v>45169</v>
      </c>
      <c r="B11" s="319">
        <v>22</v>
      </c>
      <c r="C11" s="319">
        <v>0</v>
      </c>
      <c r="D11" s="319">
        <v>0</v>
      </c>
      <c r="E11" s="319">
        <v>0</v>
      </c>
      <c r="F11" s="319">
        <v>0</v>
      </c>
      <c r="G11" s="319">
        <v>23618</v>
      </c>
      <c r="H11" s="319">
        <v>1159.3288950000001</v>
      </c>
      <c r="I11" s="319">
        <v>0</v>
      </c>
      <c r="J11" s="319">
        <v>0</v>
      </c>
      <c r="K11" s="319">
        <v>23618</v>
      </c>
      <c r="L11" s="319">
        <v>1159.3288950000001</v>
      </c>
      <c r="M11" s="319">
        <v>72</v>
      </c>
      <c r="N11" s="319">
        <v>3.0020950000000006</v>
      </c>
    </row>
    <row r="12" spans="1:14" s="591" customFormat="1">
      <c r="A12" s="307">
        <v>45199</v>
      </c>
      <c r="B12" s="319">
        <v>21</v>
      </c>
      <c r="C12" s="319">
        <v>0</v>
      </c>
      <c r="D12" s="319">
        <v>0</v>
      </c>
      <c r="E12" s="319">
        <v>0</v>
      </c>
      <c r="F12" s="319">
        <v>0</v>
      </c>
      <c r="G12" s="319">
        <v>13188</v>
      </c>
      <c r="H12" s="319">
        <v>651.25</v>
      </c>
      <c r="I12" s="319">
        <v>0</v>
      </c>
      <c r="J12" s="319">
        <v>0</v>
      </c>
      <c r="K12" s="319">
        <v>13188</v>
      </c>
      <c r="L12" s="319">
        <v>651.25</v>
      </c>
      <c r="M12" s="319">
        <v>52</v>
      </c>
      <c r="N12" s="319">
        <v>2.77</v>
      </c>
    </row>
    <row r="13" spans="1:14" s="591" customFormat="1">
      <c r="A13" s="307">
        <v>45230</v>
      </c>
      <c r="B13" s="319">
        <v>21</v>
      </c>
      <c r="C13" s="319">
        <v>0</v>
      </c>
      <c r="D13" s="319">
        <v>0</v>
      </c>
      <c r="E13" s="319">
        <v>4</v>
      </c>
      <c r="F13" s="319">
        <v>0.08</v>
      </c>
      <c r="G13" s="319">
        <v>4598</v>
      </c>
      <c r="H13" s="319">
        <v>257.82992609999985</v>
      </c>
      <c r="I13" s="319">
        <v>0</v>
      </c>
      <c r="J13" s="319">
        <v>0</v>
      </c>
      <c r="K13" s="319">
        <v>4602</v>
      </c>
      <c r="L13" s="319">
        <v>257.74624249999988</v>
      </c>
      <c r="M13" s="319">
        <v>35</v>
      </c>
      <c r="N13" s="319">
        <v>2.1902949999999999</v>
      </c>
    </row>
    <row r="14" spans="1:14" s="592" customFormat="1">
      <c r="A14" s="320">
        <v>45260</v>
      </c>
      <c r="B14" s="319">
        <v>23</v>
      </c>
      <c r="C14" s="319">
        <v>0</v>
      </c>
      <c r="D14" s="319">
        <v>0</v>
      </c>
      <c r="E14" s="319">
        <v>3</v>
      </c>
      <c r="F14" s="319">
        <v>0.68795699999999993</v>
      </c>
      <c r="G14" s="319">
        <v>2049</v>
      </c>
      <c r="H14" s="319">
        <v>98.279845000000051</v>
      </c>
      <c r="I14" s="319">
        <v>0</v>
      </c>
      <c r="J14" s="319">
        <v>0</v>
      </c>
      <c r="K14" s="319">
        <v>2052</v>
      </c>
      <c r="L14" s="319">
        <v>98.967802000000049</v>
      </c>
      <c r="M14" s="319">
        <v>91</v>
      </c>
      <c r="N14" s="319">
        <v>4.5146875</v>
      </c>
    </row>
    <row r="15" spans="1:14" s="592" customFormat="1">
      <c r="A15" s="300">
        <v>45261</v>
      </c>
      <c r="B15" s="720">
        <v>20</v>
      </c>
      <c r="C15" s="720">
        <v>0</v>
      </c>
      <c r="D15" s="720">
        <v>0</v>
      </c>
      <c r="E15" s="720">
        <v>9</v>
      </c>
      <c r="F15" s="720">
        <v>2.0192700000000001</v>
      </c>
      <c r="G15" s="720">
        <v>620</v>
      </c>
      <c r="H15" s="720">
        <v>30.582899999999992</v>
      </c>
      <c r="I15" s="720">
        <v>0</v>
      </c>
      <c r="J15" s="720">
        <v>0</v>
      </c>
      <c r="K15" s="720">
        <v>629</v>
      </c>
      <c r="L15" s="720">
        <v>32.602169999999994</v>
      </c>
      <c r="M15" s="720">
        <v>80</v>
      </c>
      <c r="N15" s="720">
        <v>3.892655</v>
      </c>
    </row>
    <row r="16" spans="1:14" s="592" customFormat="1">
      <c r="A16" s="300">
        <v>45292</v>
      </c>
      <c r="B16" s="319">
        <v>21</v>
      </c>
      <c r="C16" s="319">
        <v>0</v>
      </c>
      <c r="D16" s="319">
        <v>0</v>
      </c>
      <c r="E16" s="319">
        <v>4</v>
      </c>
      <c r="F16" s="319">
        <v>0.86136000000000001</v>
      </c>
      <c r="G16" s="319">
        <v>556</v>
      </c>
      <c r="H16" s="319">
        <v>30.912614999999992</v>
      </c>
      <c r="I16" s="319">
        <v>0</v>
      </c>
      <c r="J16" s="319">
        <v>0</v>
      </c>
      <c r="K16" s="319">
        <v>560</v>
      </c>
      <c r="L16" s="319">
        <v>31.773974999999993</v>
      </c>
      <c r="M16" s="319">
        <v>88</v>
      </c>
      <c r="N16" s="319">
        <v>4.2479199999999997</v>
      </c>
    </row>
    <row r="17" spans="1:15" s="592" customFormat="1">
      <c r="A17" s="300">
        <v>45323</v>
      </c>
      <c r="B17" s="319">
        <v>21</v>
      </c>
      <c r="C17" s="319">
        <v>0</v>
      </c>
      <c r="D17" s="319">
        <v>0</v>
      </c>
      <c r="E17" s="319">
        <v>6</v>
      </c>
      <c r="F17" s="319">
        <v>1.282575</v>
      </c>
      <c r="G17" s="319">
        <v>322</v>
      </c>
      <c r="H17" s="319">
        <v>17.305832500000001</v>
      </c>
      <c r="I17" s="319">
        <v>0</v>
      </c>
      <c r="J17" s="319">
        <v>0</v>
      </c>
      <c r="K17" s="319">
        <v>328</v>
      </c>
      <c r="L17" s="319">
        <v>18.588407500000002</v>
      </c>
      <c r="M17" s="319">
        <v>76</v>
      </c>
      <c r="N17" s="319">
        <v>3.5773000000000001</v>
      </c>
    </row>
    <row r="18" spans="1:15" s="592" customFormat="1">
      <c r="A18" s="300">
        <v>45352</v>
      </c>
      <c r="B18" s="319">
        <v>20</v>
      </c>
      <c r="C18" s="319">
        <v>0</v>
      </c>
      <c r="D18" s="319">
        <v>0</v>
      </c>
      <c r="E18" s="319">
        <v>4</v>
      </c>
      <c r="F18" s="319">
        <v>0.88641000000000003</v>
      </c>
      <c r="G18" s="319">
        <v>328</v>
      </c>
      <c r="H18" s="319">
        <v>18.9780525</v>
      </c>
      <c r="I18" s="319">
        <v>0</v>
      </c>
      <c r="J18" s="319">
        <v>0</v>
      </c>
      <c r="K18" s="319">
        <v>332</v>
      </c>
      <c r="L18" s="319">
        <v>19.864462500000002</v>
      </c>
      <c r="M18" s="319">
        <v>58</v>
      </c>
      <c r="N18" s="319">
        <v>2.4700000000000002</v>
      </c>
    </row>
    <row r="19" spans="1:15" s="421" customFormat="1"/>
    <row r="20" spans="1:15" ht="18.75">
      <c r="A20" s="1717" t="s">
        <v>721</v>
      </c>
      <c r="B20" s="1718"/>
      <c r="C20" s="1718"/>
      <c r="D20" s="1718"/>
      <c r="E20" s="1718"/>
      <c r="F20" s="1718"/>
      <c r="G20" s="1718"/>
      <c r="H20" s="1718"/>
      <c r="I20" s="1718"/>
      <c r="J20" s="1718"/>
      <c r="K20" s="1718"/>
      <c r="L20" s="1718"/>
      <c r="M20" s="1718"/>
      <c r="N20" s="1718"/>
    </row>
    <row r="21" spans="1:15" ht="81" customHeight="1">
      <c r="A21" s="1719" t="s">
        <v>711</v>
      </c>
      <c r="B21" s="1719" t="s">
        <v>722</v>
      </c>
      <c r="C21" s="1722" t="s">
        <v>737</v>
      </c>
      <c r="D21" s="1723"/>
      <c r="E21" s="1723"/>
      <c r="F21" s="1724"/>
      <c r="G21" s="1725" t="s">
        <v>759</v>
      </c>
      <c r="H21" s="1725"/>
      <c r="I21" s="1725"/>
      <c r="J21" s="1725"/>
      <c r="K21" s="1722" t="s">
        <v>97</v>
      </c>
      <c r="L21" s="1724"/>
      <c r="M21" s="1722" t="s">
        <v>730</v>
      </c>
      <c r="N21" s="1724"/>
    </row>
    <row r="22" spans="1:15" ht="21" customHeight="1">
      <c r="A22" s="1720"/>
      <c r="B22" s="1720"/>
      <c r="C22" s="1726" t="s">
        <v>739</v>
      </c>
      <c r="D22" s="1727"/>
      <c r="E22" s="1726" t="s">
        <v>740</v>
      </c>
      <c r="F22" s="1727"/>
      <c r="G22" s="1728" t="s">
        <v>739</v>
      </c>
      <c r="H22" s="1728"/>
      <c r="I22" s="1728" t="s">
        <v>740</v>
      </c>
      <c r="J22" s="1728"/>
      <c r="K22" s="1729" t="s">
        <v>731</v>
      </c>
      <c r="L22" s="1729" t="s">
        <v>763</v>
      </c>
      <c r="M22" s="1719" t="s">
        <v>734</v>
      </c>
      <c r="N22" s="1719" t="s">
        <v>764</v>
      </c>
    </row>
    <row r="23" spans="1:15" ht="69.75" customHeight="1">
      <c r="A23" s="1721"/>
      <c r="B23" s="1721"/>
      <c r="C23" s="523" t="s">
        <v>731</v>
      </c>
      <c r="D23" s="523" t="s">
        <v>761</v>
      </c>
      <c r="E23" s="523" t="s">
        <v>731</v>
      </c>
      <c r="F23" s="523" t="s">
        <v>761</v>
      </c>
      <c r="G23" s="523" t="s">
        <v>1194</v>
      </c>
      <c r="H23" s="523" t="s">
        <v>1196</v>
      </c>
      <c r="I23" s="523" t="s">
        <v>1194</v>
      </c>
      <c r="J23" s="523" t="s">
        <v>1196</v>
      </c>
      <c r="K23" s="1730"/>
      <c r="L23" s="1730"/>
      <c r="M23" s="1721"/>
      <c r="N23" s="1721"/>
      <c r="O23" s="418" t="s">
        <v>709</v>
      </c>
    </row>
    <row r="24" spans="1:15">
      <c r="A24" s="310" t="s">
        <v>72</v>
      </c>
      <c r="B24" s="321">
        <v>258</v>
      </c>
      <c r="C24" s="321">
        <v>190221</v>
      </c>
      <c r="D24" s="321">
        <v>10192.341745000002</v>
      </c>
      <c r="E24" s="321">
        <v>144323</v>
      </c>
      <c r="F24" s="321">
        <v>7548.7102944999997</v>
      </c>
      <c r="G24" s="491">
        <v>0</v>
      </c>
      <c r="H24" s="491">
        <v>0</v>
      </c>
      <c r="I24" s="491">
        <v>0</v>
      </c>
      <c r="J24" s="491">
        <v>0</v>
      </c>
      <c r="K24" s="321">
        <v>334544</v>
      </c>
      <c r="L24" s="321">
        <v>17741.052039500002</v>
      </c>
      <c r="M24" s="321">
        <v>2493</v>
      </c>
      <c r="N24" s="321">
        <v>146.19999999999999</v>
      </c>
    </row>
    <row r="25" spans="1:15">
      <c r="A25" s="938" t="s">
        <v>557</v>
      </c>
      <c r="B25" s="941">
        <f>SUM(B26:B37)</f>
        <v>254</v>
      </c>
      <c r="C25" s="941">
        <f t="shared" ref="C25" si="1">SUM(C26:C37)</f>
        <v>32528</v>
      </c>
      <c r="D25" s="941">
        <f t="shared" ref="D25" si="2">SUM(D26:D37)</f>
        <v>3319.1884190000005</v>
      </c>
      <c r="E25" s="941">
        <f t="shared" ref="E25" si="3">SUM(E26:E37)</f>
        <v>29940</v>
      </c>
      <c r="F25" s="941">
        <f t="shared" ref="F25" si="4">SUM(F26:F37)</f>
        <v>2809.6970729999998</v>
      </c>
      <c r="G25" s="941">
        <f t="shared" ref="G25" si="5">SUM(G26:G37)</f>
        <v>1367980</v>
      </c>
      <c r="H25" s="941">
        <f t="shared" ref="H25" si="6">SUM(H26:H37)</f>
        <v>97565.700477249979</v>
      </c>
      <c r="I25" s="941">
        <f t="shared" ref="I25" si="7">SUM(I26:I37)</f>
        <v>1668686</v>
      </c>
      <c r="J25" s="941">
        <f t="shared" ref="J25" si="8">SUM(J26:J37)</f>
        <v>92575.582914250001</v>
      </c>
      <c r="K25" s="941">
        <f t="shared" ref="K25" si="9">SUM(K26:K37)</f>
        <v>3099134</v>
      </c>
      <c r="L25" s="941">
        <f t="shared" ref="L25" si="10">SUM(L26:L37)</f>
        <v>196270.16888349998</v>
      </c>
      <c r="M25" s="941">
        <f>INDEX(M26:M37,COUNT(M26:M37))</f>
        <v>439</v>
      </c>
      <c r="N25" s="941">
        <f>INDEX(N26:N37,COUNT(N26:N37))</f>
        <v>33.009750000000004</v>
      </c>
    </row>
    <row r="26" spans="1:15">
      <c r="A26" s="307">
        <v>45044</v>
      </c>
      <c r="B26" s="322">
        <v>19</v>
      </c>
      <c r="C26" s="322">
        <v>11269</v>
      </c>
      <c r="D26" s="322">
        <v>694.83447650000016</v>
      </c>
      <c r="E26" s="322">
        <v>14361</v>
      </c>
      <c r="F26" s="322">
        <v>851.46241399999974</v>
      </c>
      <c r="G26" s="322">
        <v>0</v>
      </c>
      <c r="H26" s="322">
        <v>0</v>
      </c>
      <c r="I26" s="322">
        <v>0</v>
      </c>
      <c r="J26" s="322">
        <v>0</v>
      </c>
      <c r="K26" s="322">
        <v>25630</v>
      </c>
      <c r="L26" s="322">
        <v>1546.2968904999998</v>
      </c>
      <c r="M26" s="322">
        <v>747</v>
      </c>
      <c r="N26" s="322">
        <v>45.113500000000002</v>
      </c>
    </row>
    <row r="27" spans="1:15">
      <c r="A27" s="307">
        <v>45077</v>
      </c>
      <c r="B27" s="322">
        <v>23</v>
      </c>
      <c r="C27" s="322">
        <v>11143</v>
      </c>
      <c r="D27" s="322">
        <v>682.78131599999995</v>
      </c>
      <c r="E27" s="322">
        <v>7623</v>
      </c>
      <c r="F27" s="322">
        <v>457.64991349999991</v>
      </c>
      <c r="G27" s="322">
        <v>0</v>
      </c>
      <c r="H27" s="322">
        <v>0</v>
      </c>
      <c r="I27" s="322">
        <v>0</v>
      </c>
      <c r="J27" s="322">
        <v>0</v>
      </c>
      <c r="K27" s="322">
        <v>18766</v>
      </c>
      <c r="L27" s="322">
        <v>1140.4312295</v>
      </c>
      <c r="M27" s="322">
        <v>637</v>
      </c>
      <c r="N27" s="322">
        <v>38.35</v>
      </c>
    </row>
    <row r="28" spans="1:15">
      <c r="A28" s="307">
        <v>45107</v>
      </c>
      <c r="B28" s="322">
        <v>22</v>
      </c>
      <c r="C28" s="322">
        <v>2165</v>
      </c>
      <c r="D28" s="322">
        <v>132</v>
      </c>
      <c r="E28" s="322">
        <v>1390</v>
      </c>
      <c r="F28" s="322">
        <v>83</v>
      </c>
      <c r="G28" s="322">
        <v>0</v>
      </c>
      <c r="H28" s="322">
        <v>0</v>
      </c>
      <c r="I28" s="322">
        <v>0</v>
      </c>
      <c r="J28" s="322">
        <v>0</v>
      </c>
      <c r="K28" s="322">
        <v>3555</v>
      </c>
      <c r="L28" s="322">
        <v>215</v>
      </c>
      <c r="M28" s="322">
        <v>64</v>
      </c>
      <c r="N28" s="322">
        <v>3.78</v>
      </c>
    </row>
    <row r="29" spans="1:15">
      <c r="A29" s="307">
        <v>45138</v>
      </c>
      <c r="B29" s="322">
        <v>21</v>
      </c>
      <c r="C29" s="322">
        <v>0</v>
      </c>
      <c r="D29" s="322">
        <v>0</v>
      </c>
      <c r="E29" s="322">
        <v>24</v>
      </c>
      <c r="F29" s="322">
        <v>1.4058899999999999</v>
      </c>
      <c r="G29" s="322">
        <v>0</v>
      </c>
      <c r="H29" s="322">
        <v>0</v>
      </c>
      <c r="I29" s="322">
        <v>0</v>
      </c>
      <c r="J29" s="322">
        <v>0</v>
      </c>
      <c r="K29" s="322">
        <v>24</v>
      </c>
      <c r="L29" s="322">
        <v>1.4058899999999999</v>
      </c>
      <c r="M29" s="322">
        <v>0</v>
      </c>
      <c r="N29" s="322">
        <v>0</v>
      </c>
    </row>
    <row r="30" spans="1:15">
      <c r="A30" s="307">
        <v>45169</v>
      </c>
      <c r="B30" s="322">
        <v>22</v>
      </c>
      <c r="C30" s="322">
        <v>0</v>
      </c>
      <c r="D30" s="322">
        <v>0</v>
      </c>
      <c r="E30" s="322">
        <v>0</v>
      </c>
      <c r="F30" s="322">
        <v>0</v>
      </c>
      <c r="G30" s="322">
        <v>0</v>
      </c>
      <c r="H30" s="322">
        <v>0</v>
      </c>
      <c r="I30" s="322">
        <v>0</v>
      </c>
      <c r="J30" s="322">
        <v>0</v>
      </c>
      <c r="K30" s="322">
        <v>0</v>
      </c>
      <c r="L30" s="322">
        <v>0</v>
      </c>
      <c r="M30" s="322">
        <v>0</v>
      </c>
      <c r="N30" s="322">
        <v>0</v>
      </c>
    </row>
    <row r="31" spans="1:15">
      <c r="A31" s="307">
        <v>45199</v>
      </c>
      <c r="B31" s="322">
        <v>21</v>
      </c>
      <c r="C31" s="322">
        <v>0</v>
      </c>
      <c r="D31" s="322">
        <v>0</v>
      </c>
      <c r="E31" s="322">
        <v>0</v>
      </c>
      <c r="F31" s="322">
        <v>0</v>
      </c>
      <c r="G31" s="322">
        <v>0</v>
      </c>
      <c r="H31" s="322">
        <v>0</v>
      </c>
      <c r="I31" s="322">
        <v>0</v>
      </c>
      <c r="J31" s="322">
        <v>0</v>
      </c>
      <c r="K31" s="322">
        <v>0</v>
      </c>
      <c r="L31" s="322">
        <v>0</v>
      </c>
      <c r="M31" s="322">
        <v>0</v>
      </c>
      <c r="N31" s="322">
        <v>0</v>
      </c>
    </row>
    <row r="32" spans="1:15">
      <c r="A32" s="307">
        <v>45230</v>
      </c>
      <c r="B32" s="322">
        <v>21</v>
      </c>
      <c r="C32" s="322">
        <v>0</v>
      </c>
      <c r="D32" s="322">
        <v>0</v>
      </c>
      <c r="E32" s="322">
        <v>0</v>
      </c>
      <c r="F32" s="322">
        <v>0</v>
      </c>
      <c r="G32" s="322">
        <v>7605</v>
      </c>
      <c r="H32" s="322">
        <v>586.54275099999973</v>
      </c>
      <c r="I32" s="322">
        <v>1648</v>
      </c>
      <c r="J32" s="322">
        <v>116.56364000000001</v>
      </c>
      <c r="K32" s="322">
        <v>9253</v>
      </c>
      <c r="L32" s="322">
        <v>703.10639099999969</v>
      </c>
      <c r="M32" s="322">
        <v>220</v>
      </c>
      <c r="N32" s="322">
        <v>16.202000000000002</v>
      </c>
    </row>
    <row r="33" spans="1:16">
      <c r="A33" s="320">
        <v>45260</v>
      </c>
      <c r="B33" s="322">
        <v>23</v>
      </c>
      <c r="C33" s="322">
        <v>0</v>
      </c>
      <c r="D33" s="322">
        <v>0</v>
      </c>
      <c r="E33" s="322">
        <v>0</v>
      </c>
      <c r="F33" s="322">
        <v>0</v>
      </c>
      <c r="G33" s="322">
        <v>10718</v>
      </c>
      <c r="H33" s="322">
        <v>768.03130199999998</v>
      </c>
      <c r="I33" s="322">
        <v>3391</v>
      </c>
      <c r="J33" s="322">
        <v>225.56811974999994</v>
      </c>
      <c r="K33" s="322">
        <v>14109</v>
      </c>
      <c r="L33" s="322">
        <v>993.59942174999992</v>
      </c>
      <c r="M33" s="322">
        <v>235</v>
      </c>
      <c r="N33" s="322">
        <v>15.525</v>
      </c>
    </row>
    <row r="34" spans="1:16">
      <c r="A34" s="300">
        <v>45261</v>
      </c>
      <c r="B34" s="721">
        <v>20</v>
      </c>
      <c r="C34" s="721">
        <v>1034</v>
      </c>
      <c r="D34" s="721">
        <v>247.11651750000001</v>
      </c>
      <c r="E34" s="721">
        <v>1662</v>
      </c>
      <c r="F34" s="721">
        <v>367.13622149999992</v>
      </c>
      <c r="G34" s="721">
        <v>143015</v>
      </c>
      <c r="H34" s="721">
        <v>9912.869284500006</v>
      </c>
      <c r="I34" s="721">
        <v>42788</v>
      </c>
      <c r="J34" s="721">
        <v>2307.1237015000011</v>
      </c>
      <c r="K34" s="721">
        <v>188499</v>
      </c>
      <c r="L34" s="721">
        <v>12834.245725000006</v>
      </c>
      <c r="M34" s="721">
        <v>503</v>
      </c>
      <c r="N34" s="721">
        <v>33.09525</v>
      </c>
    </row>
    <row r="35" spans="1:16">
      <c r="A35" s="300">
        <v>45292</v>
      </c>
      <c r="B35" s="322">
        <v>21</v>
      </c>
      <c r="C35" s="322">
        <v>881</v>
      </c>
      <c r="D35" s="322">
        <v>199.06239450000001</v>
      </c>
      <c r="E35" s="322">
        <v>1523</v>
      </c>
      <c r="F35" s="322">
        <v>318.64947599999994</v>
      </c>
      <c r="G35" s="322">
        <v>341733</v>
      </c>
      <c r="H35" s="322">
        <v>24041.419748249988</v>
      </c>
      <c r="I35" s="322">
        <v>262971</v>
      </c>
      <c r="J35" s="322">
        <v>13827.511947999996</v>
      </c>
      <c r="K35" s="322">
        <v>607108</v>
      </c>
      <c r="L35" s="322">
        <v>38386.643566749983</v>
      </c>
      <c r="M35" s="322">
        <v>353</v>
      </c>
      <c r="N35" s="322">
        <v>22.842999999999996</v>
      </c>
    </row>
    <row r="36" spans="1:16">
      <c r="A36" s="300">
        <v>45323</v>
      </c>
      <c r="B36" s="322">
        <v>21</v>
      </c>
      <c r="C36" s="322">
        <v>4012</v>
      </c>
      <c r="D36" s="322">
        <v>887.87730899999997</v>
      </c>
      <c r="E36" s="322">
        <v>814</v>
      </c>
      <c r="F36" s="322">
        <v>172.698306</v>
      </c>
      <c r="G36" s="322">
        <v>502169</v>
      </c>
      <c r="H36" s="322">
        <v>35700.508298000008</v>
      </c>
      <c r="I36" s="322">
        <v>577599</v>
      </c>
      <c r="J36" s="322">
        <v>31853.135397000002</v>
      </c>
      <c r="K36" s="322">
        <v>1084594</v>
      </c>
      <c r="L36" s="322">
        <v>68614.219310000015</v>
      </c>
      <c r="M36" s="322">
        <v>316</v>
      </c>
      <c r="N36" s="322">
        <v>20.433999999999997</v>
      </c>
    </row>
    <row r="37" spans="1:16">
      <c r="A37" s="300">
        <v>45352</v>
      </c>
      <c r="B37" s="322">
        <v>20</v>
      </c>
      <c r="C37" s="322">
        <v>2024</v>
      </c>
      <c r="D37" s="322">
        <v>475.51640550000013</v>
      </c>
      <c r="E37" s="322">
        <v>2543</v>
      </c>
      <c r="F37" s="322">
        <v>557.69485200000008</v>
      </c>
      <c r="G37" s="322">
        <v>362740</v>
      </c>
      <c r="H37" s="322">
        <v>26556.32909349999</v>
      </c>
      <c r="I37" s="322">
        <v>780289</v>
      </c>
      <c r="J37" s="322">
        <v>44245.680108</v>
      </c>
      <c r="K37" s="322">
        <v>1147596</v>
      </c>
      <c r="L37" s="322">
        <v>71835.220458999989</v>
      </c>
      <c r="M37" s="322">
        <v>439</v>
      </c>
      <c r="N37" s="322">
        <v>33.009750000000004</v>
      </c>
    </row>
    <row r="38" spans="1:16" s="421" customFormat="1">
      <c r="A38" s="1280" t="s">
        <v>295</v>
      </c>
      <c r="B38" s="277"/>
      <c r="C38" s="277"/>
      <c r="D38" s="277"/>
      <c r="E38" s="594"/>
      <c r="F38" s="418"/>
      <c r="G38" s="418"/>
      <c r="H38" s="418"/>
      <c r="I38" s="418"/>
      <c r="J38" s="418"/>
      <c r="K38" s="418"/>
      <c r="L38" s="418"/>
      <c r="M38" s="593"/>
      <c r="N38" s="593"/>
      <c r="O38" s="595"/>
      <c r="P38" s="595"/>
    </row>
  </sheetData>
  <mergeCells count="24">
    <mergeCell ref="A2:N2"/>
    <mergeCell ref="A3:A4"/>
    <mergeCell ref="B3:B4"/>
    <mergeCell ref="C3:D3"/>
    <mergeCell ref="E3:F3"/>
    <mergeCell ref="G3:H3"/>
    <mergeCell ref="I3:J3"/>
    <mergeCell ref="K3:L3"/>
    <mergeCell ref="M3:N3"/>
    <mergeCell ref="A20:N20"/>
    <mergeCell ref="A21:A23"/>
    <mergeCell ref="B21:B23"/>
    <mergeCell ref="C21:F21"/>
    <mergeCell ref="G21:J21"/>
    <mergeCell ref="K21:L21"/>
    <mergeCell ref="M21:N21"/>
    <mergeCell ref="C22:D22"/>
    <mergeCell ref="E22:F22"/>
    <mergeCell ref="G22:H22"/>
    <mergeCell ref="I22:J22"/>
    <mergeCell ref="K22:K23"/>
    <mergeCell ref="L22:L23"/>
    <mergeCell ref="M22:M23"/>
    <mergeCell ref="N22:N23"/>
  </mergeCells>
  <printOptions horizontalCentered="1"/>
  <pageMargins left="0.7" right="0.7" top="0.75" bottom="0.75" header="0.3" footer="0.3"/>
  <pageSetup scale="1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workbookViewId="0">
      <selection sqref="A1:G1"/>
    </sheetView>
  </sheetViews>
  <sheetFormatPr defaultColWidth="9.140625" defaultRowHeight="15"/>
  <cols>
    <col min="1" max="1" width="13.140625" style="39" customWidth="1"/>
    <col min="2" max="4" width="8.7109375" style="39" customWidth="1"/>
    <col min="5" max="5" width="13.28515625" style="39" customWidth="1"/>
    <col min="6" max="7" width="8.7109375" style="39" customWidth="1"/>
    <col min="8" max="11" width="9.28515625" style="39" bestFit="1" customWidth="1"/>
    <col min="12" max="12" width="9.7109375" style="39" bestFit="1" customWidth="1"/>
    <col min="13" max="13" width="9.28515625" style="39" bestFit="1" customWidth="1"/>
    <col min="14" max="14" width="9.5703125" style="39" bestFit="1" customWidth="1"/>
    <col min="15" max="16384" width="9.140625" style="39"/>
  </cols>
  <sheetData>
    <row r="1" spans="1:10" ht="15.75">
      <c r="A1" s="1741" t="s">
        <v>765</v>
      </c>
      <c r="B1" s="1742"/>
      <c r="C1" s="1742"/>
      <c r="D1" s="1742"/>
      <c r="E1" s="1742"/>
      <c r="F1" s="1742"/>
      <c r="G1" s="1742"/>
      <c r="H1" s="1356"/>
      <c r="I1" s="942"/>
      <c r="J1" s="942"/>
    </row>
    <row r="2" spans="1:10" ht="96.75" customHeight="1">
      <c r="A2" s="492" t="s">
        <v>766</v>
      </c>
      <c r="B2" s="493" t="s">
        <v>767</v>
      </c>
      <c r="C2" s="493" t="s">
        <v>768</v>
      </c>
      <c r="D2" s="493" t="s">
        <v>769</v>
      </c>
      <c r="E2" s="493" t="s">
        <v>770</v>
      </c>
      <c r="F2" s="493" t="s">
        <v>771</v>
      </c>
      <c r="G2" s="493" t="s">
        <v>331</v>
      </c>
      <c r="H2" s="1356"/>
    </row>
    <row r="3" spans="1:10" ht="15.75">
      <c r="A3" s="1743" t="s">
        <v>77</v>
      </c>
      <c r="B3" s="1744"/>
      <c r="C3" s="1744"/>
      <c r="D3" s="1744"/>
      <c r="E3" s="1744"/>
      <c r="F3" s="1744"/>
      <c r="G3" s="1744"/>
      <c r="H3" s="1356"/>
    </row>
    <row r="4" spans="1:10" ht="15.75">
      <c r="A4" s="310" t="s">
        <v>72</v>
      </c>
      <c r="B4" s="325">
        <v>8.3829898678603485E-4</v>
      </c>
      <c r="C4" s="325">
        <v>2.2849183391735801</v>
      </c>
      <c r="D4" s="325">
        <v>48.145099967260585</v>
      </c>
      <c r="E4" s="325">
        <v>0.14453700135097011</v>
      </c>
      <c r="F4" s="326">
        <v>0</v>
      </c>
      <c r="G4" s="325">
        <v>49.424604648609019</v>
      </c>
      <c r="H4" s="1356"/>
    </row>
    <row r="5" spans="1:10" ht="15.75">
      <c r="A5" s="310" t="s">
        <v>557</v>
      </c>
      <c r="B5" s="325">
        <v>1.587833070871791E-5</v>
      </c>
      <c r="C5" s="325">
        <v>1.8448576424000436</v>
      </c>
      <c r="D5" s="325">
        <v>52.039618789035956</v>
      </c>
      <c r="E5" s="325">
        <v>0.12644352248429</v>
      </c>
      <c r="F5" s="325">
        <v>0.81859736817635897</v>
      </c>
      <c r="G5" s="325">
        <v>45.170392373652113</v>
      </c>
      <c r="H5" s="1356"/>
    </row>
    <row r="6" spans="1:10" ht="15.75">
      <c r="A6" s="307">
        <v>45044</v>
      </c>
      <c r="B6" s="323">
        <v>0</v>
      </c>
      <c r="C6" s="323">
        <v>2.2044915411421324</v>
      </c>
      <c r="D6" s="323">
        <v>49.689400681536853</v>
      </c>
      <c r="E6" s="323">
        <v>0.13870938112498707</v>
      </c>
      <c r="F6" s="323">
        <v>1.4312791329684016E-3</v>
      </c>
      <c r="G6" s="323">
        <v>47.965966394194901</v>
      </c>
      <c r="H6" s="1356"/>
    </row>
    <row r="7" spans="1:10" ht="15.75">
      <c r="A7" s="307">
        <v>45077</v>
      </c>
      <c r="B7" s="323">
        <v>0</v>
      </c>
      <c r="C7" s="323">
        <v>2.1613268859969716</v>
      </c>
      <c r="D7" s="323">
        <v>50.409280384640532</v>
      </c>
      <c r="E7" s="323">
        <v>0.10627570827332147</v>
      </c>
      <c r="F7" s="323">
        <v>0.3541230540609952</v>
      </c>
      <c r="G7" s="323">
        <v>46.968995406193805</v>
      </c>
      <c r="H7" s="1356"/>
    </row>
    <row r="8" spans="1:10" ht="15.75">
      <c r="A8" s="307">
        <v>45107</v>
      </c>
      <c r="B8" s="323">
        <v>0</v>
      </c>
      <c r="C8" s="323">
        <v>1.6685248995300974</v>
      </c>
      <c r="D8" s="323">
        <v>50.967385928397832</v>
      </c>
      <c r="E8" s="323">
        <v>0.11495835710618826</v>
      </c>
      <c r="F8" s="323">
        <v>1.490446880405522</v>
      </c>
      <c r="G8" s="323">
        <v>45.758683815900739</v>
      </c>
      <c r="H8" s="1356"/>
    </row>
    <row r="9" spans="1:10" ht="15.75">
      <c r="A9" s="307">
        <v>45138</v>
      </c>
      <c r="B9" s="323">
        <v>2.9565160950172155E-5</v>
      </c>
      <c r="C9" s="323">
        <v>1.9851255215856904</v>
      </c>
      <c r="D9" s="323">
        <v>49.228241242461785</v>
      </c>
      <c r="E9" s="323">
        <v>0.15562184989096955</v>
      </c>
      <c r="F9" s="323">
        <v>1.1964397936684565</v>
      </c>
      <c r="G9" s="323">
        <v>47.434536271183106</v>
      </c>
      <c r="H9" s="1356"/>
    </row>
    <row r="10" spans="1:10" ht="15.75">
      <c r="A10" s="307">
        <v>45169</v>
      </c>
      <c r="B10" s="323">
        <v>3.3989241500101673E-6</v>
      </c>
      <c r="C10" s="323">
        <v>1.5741434229450704</v>
      </c>
      <c r="D10" s="323">
        <v>51.978628567627339</v>
      </c>
      <c r="E10" s="323">
        <v>0.14186578320244</v>
      </c>
      <c r="F10" s="323">
        <v>1.00129416373772</v>
      </c>
      <c r="G10" s="323">
        <v>45.304065831943454</v>
      </c>
      <c r="H10" s="1356"/>
    </row>
    <row r="11" spans="1:10" ht="15.75">
      <c r="A11" s="307">
        <v>45199</v>
      </c>
      <c r="B11" s="323">
        <v>2.5904852168780146E-5</v>
      </c>
      <c r="C11" s="323">
        <v>1.883446611139987</v>
      </c>
      <c r="D11" s="323">
        <v>52.014940051936833</v>
      </c>
      <c r="E11" s="323">
        <v>0.1384238111282656</v>
      </c>
      <c r="F11" s="323">
        <v>1.0865278312973397</v>
      </c>
      <c r="G11" s="323">
        <v>44.87663393929887</v>
      </c>
      <c r="H11" s="1356"/>
    </row>
    <row r="12" spans="1:10" ht="15.75">
      <c r="A12" s="307">
        <v>45230</v>
      </c>
      <c r="B12" s="323">
        <v>2.6435563237668856E-5</v>
      </c>
      <c r="C12" s="323">
        <v>2.0904872521341926</v>
      </c>
      <c r="D12" s="323">
        <v>50.879162002746071</v>
      </c>
      <c r="E12" s="323">
        <v>0.12061935936348026</v>
      </c>
      <c r="F12" s="323">
        <v>0.75960953536763332</v>
      </c>
      <c r="G12" s="323">
        <v>46.150095414825351</v>
      </c>
      <c r="H12" s="1356"/>
    </row>
    <row r="13" spans="1:10" ht="15.75">
      <c r="A13" s="307">
        <v>45260</v>
      </c>
      <c r="B13" s="323">
        <v>1.6139779462204707E-5</v>
      </c>
      <c r="C13" s="323">
        <v>1.9571721475022945</v>
      </c>
      <c r="D13" s="323">
        <v>52.022009055786064</v>
      </c>
      <c r="E13" s="323">
        <v>0.16623186549122695</v>
      </c>
      <c r="F13" s="323">
        <v>0.82929621752949756</v>
      </c>
      <c r="G13" s="323">
        <v>45.024506485945189</v>
      </c>
      <c r="H13" s="1356"/>
    </row>
    <row r="14" spans="1:10" ht="15.75">
      <c r="A14" s="307">
        <v>45291</v>
      </c>
      <c r="B14" s="323">
        <v>2.2230590481319469E-5</v>
      </c>
      <c r="C14" s="323">
        <v>1.5674228389553129</v>
      </c>
      <c r="D14" s="323">
        <v>53.855221625700665</v>
      </c>
      <c r="E14" s="323">
        <v>9.8073262464994815E-2</v>
      </c>
      <c r="F14" s="323">
        <v>0.59634514673767669</v>
      </c>
      <c r="G14" s="323">
        <v>43.882918635276319</v>
      </c>
      <c r="H14" s="1356"/>
    </row>
    <row r="15" spans="1:10" s="419" customFormat="1" ht="15.75">
      <c r="A15" s="307">
        <v>45322</v>
      </c>
      <c r="B15" s="323">
        <v>2.7080885365094737E-5</v>
      </c>
      <c r="C15" s="323">
        <v>1.5906251945871013</v>
      </c>
      <c r="D15" s="323">
        <v>55.119490039055094</v>
      </c>
      <c r="E15" s="323">
        <v>0.13945945915419705</v>
      </c>
      <c r="F15" s="323">
        <v>0.69307746634717415</v>
      </c>
      <c r="G15" s="323">
        <v>42.457320759971076</v>
      </c>
      <c r="H15" s="1356"/>
    </row>
    <row r="16" spans="1:10" s="419" customFormat="1" ht="15.75">
      <c r="A16" s="307">
        <v>45350</v>
      </c>
      <c r="B16" s="323">
        <v>1.076238974575002E-5</v>
      </c>
      <c r="C16" s="323">
        <v>1.8853280404865891</v>
      </c>
      <c r="D16" s="323">
        <v>53.343093438028653</v>
      </c>
      <c r="E16" s="323">
        <v>7.6972807141417646E-2</v>
      </c>
      <c r="F16" s="323">
        <v>0.73341792088996571</v>
      </c>
      <c r="G16" s="323">
        <v>43.961177031063535</v>
      </c>
      <c r="H16" s="1356"/>
    </row>
    <row r="17" spans="1:24" ht="15.75">
      <c r="A17" s="307">
        <v>45382</v>
      </c>
      <c r="B17" s="328">
        <v>1.3224859336577656E-5</v>
      </c>
      <c r="C17" s="323">
        <v>1.9842163576258576</v>
      </c>
      <c r="D17" s="323">
        <v>52.646686628654273</v>
      </c>
      <c r="E17" s="323">
        <v>0.13545962646582252</v>
      </c>
      <c r="F17" s="329">
        <v>1.0314032406128266</v>
      </c>
      <c r="G17" s="323">
        <v>44.202219245391269</v>
      </c>
      <c r="H17" s="1357"/>
      <c r="I17" s="420"/>
      <c r="J17" s="420"/>
      <c r="K17" s="420"/>
      <c r="L17" s="420"/>
      <c r="M17" s="420"/>
      <c r="N17" s="420"/>
      <c r="O17" s="420"/>
    </row>
    <row r="18" spans="1:24" s="420" customFormat="1" ht="15.75">
      <c r="A18" s="1743" t="s">
        <v>78</v>
      </c>
      <c r="B18" s="1744"/>
      <c r="C18" s="1744"/>
      <c r="D18" s="1744"/>
      <c r="E18" s="1744"/>
      <c r="F18" s="1744"/>
      <c r="G18" s="1744"/>
      <c r="H18" s="1356"/>
    </row>
    <row r="19" spans="1:24" s="420" customFormat="1" ht="15.75">
      <c r="A19" s="310" t="s">
        <v>72</v>
      </c>
      <c r="B19" s="331">
        <v>5.3296214472925513E-2</v>
      </c>
      <c r="C19" s="325">
        <v>3.3938874358459192</v>
      </c>
      <c r="D19" s="327">
        <v>39.432815905726258</v>
      </c>
      <c r="E19" s="331">
        <v>7.1397857348703573E-3</v>
      </c>
      <c r="F19" s="331">
        <v>0</v>
      </c>
      <c r="G19" s="327">
        <v>57.113683887648492</v>
      </c>
      <c r="H19" s="1358"/>
    </row>
    <row r="20" spans="1:24" s="420" customFormat="1" ht="15.75">
      <c r="A20" s="310" t="s">
        <v>557</v>
      </c>
      <c r="B20" s="331">
        <v>0.40935803287414579</v>
      </c>
      <c r="C20" s="331">
        <v>5.3006490727428925</v>
      </c>
      <c r="D20" s="331">
        <v>36.346196744198778</v>
      </c>
      <c r="E20" s="331">
        <v>7.3856189843789735E-2</v>
      </c>
      <c r="F20" s="331">
        <v>7.8131563951853273E-4</v>
      </c>
      <c r="G20" s="331">
        <v>57.869158644700846</v>
      </c>
      <c r="H20" s="1358"/>
    </row>
    <row r="21" spans="1:24" s="420" customFormat="1" ht="15.75">
      <c r="A21" s="307">
        <v>45044</v>
      </c>
      <c r="B21" s="330">
        <v>0.32229999999999998</v>
      </c>
      <c r="C21" s="330">
        <v>5.1140999999999996</v>
      </c>
      <c r="D21" s="330">
        <v>36.222700000000003</v>
      </c>
      <c r="E21" s="330">
        <v>0</v>
      </c>
      <c r="F21" s="330">
        <v>0</v>
      </c>
      <c r="G21" s="330">
        <v>58.340899999999998</v>
      </c>
      <c r="H21" s="1358"/>
    </row>
    <row r="22" spans="1:24" s="420" customFormat="1" ht="15.75">
      <c r="A22" s="307">
        <v>45077</v>
      </c>
      <c r="B22" s="330">
        <v>0.03</v>
      </c>
      <c r="C22" s="330">
        <v>2.96</v>
      </c>
      <c r="D22" s="330">
        <v>37.08</v>
      </c>
      <c r="E22" s="330">
        <v>0</v>
      </c>
      <c r="F22" s="330">
        <v>0</v>
      </c>
      <c r="G22" s="330">
        <v>59.927999999999997</v>
      </c>
      <c r="H22" s="1358"/>
    </row>
    <row r="23" spans="1:24" s="420" customFormat="1" ht="15.75">
      <c r="A23" s="307">
        <v>45107</v>
      </c>
      <c r="B23" s="330">
        <v>2.5000000000000001E-2</v>
      </c>
      <c r="C23" s="330">
        <v>2.9609999999999999</v>
      </c>
      <c r="D23" s="330">
        <v>37.085999999999999</v>
      </c>
      <c r="E23" s="330">
        <v>0</v>
      </c>
      <c r="F23" s="330">
        <v>0</v>
      </c>
      <c r="G23" s="330">
        <v>59.927999999999997</v>
      </c>
      <c r="H23" s="1358"/>
    </row>
    <row r="24" spans="1:24" s="420" customFormat="1" ht="15.75">
      <c r="A24" s="307">
        <v>45138</v>
      </c>
      <c r="B24" s="330">
        <v>0.21</v>
      </c>
      <c r="C24" s="330">
        <v>3.75</v>
      </c>
      <c r="D24" s="330">
        <v>37.4</v>
      </c>
      <c r="E24" s="330">
        <v>0</v>
      </c>
      <c r="F24" s="330">
        <v>0</v>
      </c>
      <c r="G24" s="330">
        <v>58.64</v>
      </c>
      <c r="H24" s="1358"/>
    </row>
    <row r="25" spans="1:24" s="420" customFormat="1" ht="15.75">
      <c r="A25" s="307">
        <v>45169</v>
      </c>
      <c r="B25" s="330">
        <v>0.51164664834427998</v>
      </c>
      <c r="C25" s="330">
        <v>6.1273258922579288</v>
      </c>
      <c r="D25" s="330">
        <v>40.971294155322049</v>
      </c>
      <c r="E25" s="330">
        <v>0</v>
      </c>
      <c r="F25" s="330">
        <v>0</v>
      </c>
      <c r="G25" s="330">
        <v>52.387529090871062</v>
      </c>
      <c r="H25" s="1358"/>
    </row>
    <row r="26" spans="1:24" s="420" customFormat="1" ht="15.75">
      <c r="A26" s="307">
        <v>45199</v>
      </c>
      <c r="B26" s="330">
        <v>0.59482301262465587</v>
      </c>
      <c r="C26" s="330">
        <v>6.1613324042361706</v>
      </c>
      <c r="D26" s="330">
        <v>43.421814595684403</v>
      </c>
      <c r="E26" s="330">
        <v>0.11254672489401604</v>
      </c>
      <c r="F26" s="330">
        <v>2.0541385041566752E-3</v>
      </c>
      <c r="G26" s="330">
        <v>49.707429124056588</v>
      </c>
      <c r="H26" s="1358"/>
    </row>
    <row r="27" spans="1:24" s="420" customFormat="1" ht="15.75">
      <c r="A27" s="307">
        <v>45230</v>
      </c>
      <c r="B27" s="330">
        <v>1.3297181874574162</v>
      </c>
      <c r="C27" s="330">
        <v>7.5496774980128123</v>
      </c>
      <c r="D27" s="330">
        <v>41.759274168761586</v>
      </c>
      <c r="E27" s="330">
        <v>0.14707719995629615</v>
      </c>
      <c r="F27" s="330">
        <v>1.6556820169621516E-3</v>
      </c>
      <c r="G27" s="330">
        <v>49.212597263794919</v>
      </c>
      <c r="H27" s="1358"/>
    </row>
    <row r="28" spans="1:24" s="420" customFormat="1" ht="15.75">
      <c r="A28" s="307">
        <v>45260</v>
      </c>
      <c r="B28" s="330">
        <v>0.47092094128961431</v>
      </c>
      <c r="C28" s="330">
        <v>8.6010710152600378</v>
      </c>
      <c r="D28" s="330">
        <v>41.216483755995974</v>
      </c>
      <c r="E28" s="330">
        <v>0.15146037299669646</v>
      </c>
      <c r="F28" s="330">
        <v>2.9624575098358397E-3</v>
      </c>
      <c r="G28" s="330">
        <v>49.557101456947834</v>
      </c>
      <c r="H28" s="1358"/>
    </row>
    <row r="29" spans="1:24" s="596" customFormat="1" ht="15.75">
      <c r="A29" s="307">
        <v>45291</v>
      </c>
      <c r="B29" s="330">
        <v>0.68306330895359724</v>
      </c>
      <c r="C29" s="330">
        <v>8.2625922352682011</v>
      </c>
      <c r="D29" s="330">
        <v>41.477688003183502</v>
      </c>
      <c r="E29" s="330">
        <v>0.20176585394356619</v>
      </c>
      <c r="F29" s="330">
        <v>2.4537030681586998E-3</v>
      </c>
      <c r="G29" s="330">
        <v>49.372436895582965</v>
      </c>
      <c r="H29" s="1358"/>
      <c r="I29" s="420"/>
      <c r="J29" s="420"/>
      <c r="K29" s="420"/>
      <c r="L29" s="420"/>
      <c r="M29" s="420"/>
      <c r="N29" s="420"/>
      <c r="O29" s="420"/>
      <c r="P29" s="420"/>
      <c r="Q29" s="420"/>
      <c r="R29" s="420"/>
      <c r="S29" s="420"/>
      <c r="T29" s="420"/>
      <c r="U29" s="420"/>
      <c r="V29" s="420"/>
      <c r="W29" s="420"/>
      <c r="X29" s="420"/>
    </row>
    <row r="30" spans="1:24" ht="15.75">
      <c r="A30" s="307">
        <v>45322</v>
      </c>
      <c r="B30" s="330">
        <v>0.17052683203426813</v>
      </c>
      <c r="C30" s="330">
        <v>3.8671233719439884</v>
      </c>
      <c r="D30" s="330">
        <v>19.755041988503024</v>
      </c>
      <c r="E30" s="330">
        <v>0.1460341130155757</v>
      </c>
      <c r="F30" s="330">
        <v>6.8069888500079713E-4</v>
      </c>
      <c r="G30" s="330">
        <v>76.060592995618151</v>
      </c>
      <c r="H30" s="1358"/>
      <c r="I30" s="420"/>
      <c r="J30" s="420"/>
      <c r="K30" s="420"/>
      <c r="L30" s="420"/>
      <c r="M30" s="420"/>
      <c r="N30" s="420"/>
      <c r="O30" s="420"/>
      <c r="P30" s="420"/>
      <c r="Q30" s="420"/>
      <c r="R30" s="420"/>
      <c r="S30" s="420"/>
      <c r="T30" s="420"/>
      <c r="U30" s="420"/>
      <c r="V30" s="420"/>
      <c r="W30" s="420"/>
      <c r="X30" s="420"/>
    </row>
    <row r="31" spans="1:24" s="420" customFormat="1" ht="15.75">
      <c r="A31" s="307">
        <v>45350</v>
      </c>
      <c r="B31" s="330">
        <v>0.20729309625528838</v>
      </c>
      <c r="C31" s="330">
        <v>3.71305306233252</v>
      </c>
      <c r="D31" s="330">
        <v>18.968671458021188</v>
      </c>
      <c r="E31" s="330">
        <v>0.15035284187157349</v>
      </c>
      <c r="F31" s="330">
        <v>0</v>
      </c>
      <c r="G31" s="330">
        <v>76.960629541519438</v>
      </c>
      <c r="H31" s="1358"/>
    </row>
    <row r="32" spans="1:24" s="420" customFormat="1" ht="15.75">
      <c r="A32" s="307">
        <v>45382</v>
      </c>
      <c r="B32" s="328">
        <v>6.9420290164306814E-2</v>
      </c>
      <c r="C32" s="328">
        <v>3.8485276756022833</v>
      </c>
      <c r="D32" s="323">
        <v>20.181387706327627</v>
      </c>
      <c r="E32" s="330">
        <v>0.13926095549671486</v>
      </c>
      <c r="F32" s="329">
        <v>0</v>
      </c>
      <c r="G32" s="323">
        <v>75.761403372409063</v>
      </c>
      <c r="H32" s="1358"/>
    </row>
    <row r="33" spans="1:24" s="420" customFormat="1" ht="15.75">
      <c r="A33" s="1743" t="s">
        <v>74</v>
      </c>
      <c r="B33" s="1744"/>
      <c r="C33" s="1744"/>
      <c r="D33" s="1744"/>
      <c r="E33" s="1744"/>
      <c r="F33" s="1744"/>
      <c r="G33" s="1744"/>
      <c r="H33" s="1358"/>
    </row>
    <row r="34" spans="1:24" s="420" customFormat="1" ht="15.75">
      <c r="A34" s="310" t="s">
        <v>72</v>
      </c>
      <c r="B34" s="331">
        <v>0</v>
      </c>
      <c r="C34" s="327">
        <v>0</v>
      </c>
      <c r="D34" s="327">
        <v>7</v>
      </c>
      <c r="E34" s="331">
        <v>0</v>
      </c>
      <c r="F34" s="331">
        <v>0</v>
      </c>
      <c r="G34" s="327">
        <v>92</v>
      </c>
      <c r="H34" s="1358"/>
    </row>
    <row r="35" spans="1:24" s="420" customFormat="1" ht="15.75">
      <c r="A35" s="310" t="s">
        <v>557</v>
      </c>
      <c r="B35" s="331">
        <v>0</v>
      </c>
      <c r="C35" s="331">
        <v>1.5405191424264499</v>
      </c>
      <c r="D35" s="331">
        <v>6.0151927214496297</v>
      </c>
      <c r="E35" s="331">
        <v>0</v>
      </c>
      <c r="F35" s="331">
        <v>0</v>
      </c>
      <c r="G35" s="331">
        <v>92.444288136123902</v>
      </c>
      <c r="H35" s="1358"/>
    </row>
    <row r="36" spans="1:24" s="420" customFormat="1" ht="15.75">
      <c r="A36" s="307">
        <v>45044</v>
      </c>
      <c r="B36" s="330">
        <v>0</v>
      </c>
      <c r="C36" s="330">
        <v>12.2916043952122</v>
      </c>
      <c r="D36" s="330">
        <v>0</v>
      </c>
      <c r="E36" s="330">
        <v>0</v>
      </c>
      <c r="F36" s="330">
        <v>0</v>
      </c>
      <c r="G36" s="330">
        <v>87.708395604787796</v>
      </c>
      <c r="H36" s="1358"/>
    </row>
    <row r="37" spans="1:24" s="420" customFormat="1" ht="15.75">
      <c r="A37" s="307">
        <v>45077</v>
      </c>
      <c r="B37" s="330">
        <v>0</v>
      </c>
      <c r="C37" s="330">
        <v>0</v>
      </c>
      <c r="D37" s="330">
        <v>0</v>
      </c>
      <c r="E37" s="330">
        <v>0</v>
      </c>
      <c r="F37" s="330">
        <v>0</v>
      </c>
      <c r="G37" s="330">
        <v>100</v>
      </c>
      <c r="H37" s="1358"/>
    </row>
    <row r="38" spans="1:24" s="420" customFormat="1" ht="15.75">
      <c r="A38" s="307">
        <v>45107</v>
      </c>
      <c r="B38" s="330">
        <v>0</v>
      </c>
      <c r="C38" s="330">
        <v>0</v>
      </c>
      <c r="D38" s="330">
        <v>0</v>
      </c>
      <c r="E38" s="330">
        <v>0</v>
      </c>
      <c r="F38" s="330">
        <v>0</v>
      </c>
      <c r="G38" s="330">
        <v>0</v>
      </c>
      <c r="H38" s="1358"/>
    </row>
    <row r="39" spans="1:24" s="420" customFormat="1" ht="15.75">
      <c r="A39" s="307">
        <v>45138</v>
      </c>
      <c r="B39" s="330">
        <v>0</v>
      </c>
      <c r="C39" s="330">
        <v>0</v>
      </c>
      <c r="D39" s="330">
        <v>0</v>
      </c>
      <c r="E39" s="330">
        <v>0</v>
      </c>
      <c r="F39" s="330">
        <v>0</v>
      </c>
      <c r="G39" s="330">
        <v>0</v>
      </c>
      <c r="H39" s="1358"/>
    </row>
    <row r="40" spans="1:24" s="420" customFormat="1" ht="15.75">
      <c r="A40" s="307">
        <v>45169</v>
      </c>
      <c r="B40" s="330">
        <v>0</v>
      </c>
      <c r="C40" s="330">
        <v>0</v>
      </c>
      <c r="D40" s="330">
        <v>0</v>
      </c>
      <c r="E40" s="330">
        <v>0</v>
      </c>
      <c r="F40" s="330">
        <v>0</v>
      </c>
      <c r="G40" s="330">
        <v>0</v>
      </c>
      <c r="H40" s="1358"/>
    </row>
    <row r="41" spans="1:24" s="420" customFormat="1" ht="15.75">
      <c r="A41" s="307">
        <v>45199</v>
      </c>
      <c r="B41" s="330">
        <v>0</v>
      </c>
      <c r="C41" s="330">
        <v>0</v>
      </c>
      <c r="D41" s="330">
        <v>0</v>
      </c>
      <c r="E41" s="330">
        <v>0</v>
      </c>
      <c r="F41" s="330">
        <v>0</v>
      </c>
      <c r="G41" s="330">
        <v>0</v>
      </c>
      <c r="H41" s="1358"/>
    </row>
    <row r="42" spans="1:24" s="596" customFormat="1" ht="15.75">
      <c r="A42" s="307">
        <v>45230</v>
      </c>
      <c r="B42" s="330">
        <v>0</v>
      </c>
      <c r="C42" s="330">
        <v>0</v>
      </c>
      <c r="D42" s="330">
        <v>0</v>
      </c>
      <c r="E42" s="330">
        <v>0</v>
      </c>
      <c r="F42" s="330">
        <v>0</v>
      </c>
      <c r="G42" s="330">
        <v>100</v>
      </c>
      <c r="H42" s="1358"/>
      <c r="I42" s="420"/>
      <c r="J42" s="420"/>
      <c r="K42" s="420"/>
      <c r="L42" s="420"/>
      <c r="M42" s="420"/>
      <c r="N42" s="420"/>
      <c r="O42" s="420"/>
      <c r="P42" s="420"/>
      <c r="Q42" s="420"/>
      <c r="R42" s="420"/>
      <c r="S42" s="420"/>
      <c r="T42" s="420"/>
      <c r="U42" s="420"/>
      <c r="V42" s="420"/>
      <c r="W42" s="420"/>
      <c r="X42" s="420"/>
    </row>
    <row r="43" spans="1:24" ht="15.75">
      <c r="A43" s="307">
        <v>45260</v>
      </c>
      <c r="B43" s="330">
        <v>0</v>
      </c>
      <c r="C43" s="330">
        <v>0</v>
      </c>
      <c r="D43" s="330">
        <v>0</v>
      </c>
      <c r="E43" s="330">
        <v>0</v>
      </c>
      <c r="F43" s="330">
        <v>0</v>
      </c>
      <c r="G43" s="330">
        <v>100</v>
      </c>
      <c r="H43" s="1358"/>
      <c r="I43" s="420"/>
      <c r="J43" s="420"/>
      <c r="K43" s="420"/>
      <c r="L43" s="420"/>
      <c r="M43" s="420"/>
      <c r="N43" s="420"/>
      <c r="O43" s="420"/>
      <c r="P43" s="420"/>
      <c r="Q43" s="420"/>
      <c r="R43" s="420"/>
      <c r="S43" s="420"/>
      <c r="T43" s="420"/>
      <c r="U43" s="420"/>
      <c r="V43" s="420"/>
      <c r="W43" s="420"/>
      <c r="X43" s="420"/>
    </row>
    <row r="44" spans="1:24" ht="15.75">
      <c r="A44" s="307">
        <v>45291</v>
      </c>
      <c r="B44" s="330">
        <v>0</v>
      </c>
      <c r="C44" s="330">
        <v>0</v>
      </c>
      <c r="D44" s="330">
        <v>0</v>
      </c>
      <c r="E44" s="330">
        <v>0</v>
      </c>
      <c r="F44" s="330">
        <v>0</v>
      </c>
      <c r="G44" s="330">
        <v>100</v>
      </c>
      <c r="H44" s="1358"/>
      <c r="I44" s="420" t="s">
        <v>709</v>
      </c>
      <c r="J44" s="420"/>
      <c r="K44" s="420"/>
      <c r="L44" s="420"/>
      <c r="M44" s="420"/>
      <c r="N44" s="420"/>
      <c r="O44" s="420"/>
      <c r="P44" s="420"/>
      <c r="Q44" s="420"/>
      <c r="R44" s="420"/>
      <c r="S44" s="420"/>
      <c r="T44" s="420"/>
      <c r="U44" s="420"/>
      <c r="V44" s="420"/>
      <c r="W44" s="420"/>
      <c r="X44" s="420"/>
    </row>
    <row r="45" spans="1:24" ht="15.75">
      <c r="A45" s="307">
        <v>45322</v>
      </c>
      <c r="B45" s="330">
        <v>0</v>
      </c>
      <c r="C45" s="330">
        <v>0</v>
      </c>
      <c r="D45" s="330">
        <v>2.53311490083779</v>
      </c>
      <c r="E45" s="330">
        <v>0</v>
      </c>
      <c r="F45" s="330">
        <v>0</v>
      </c>
      <c r="G45" s="330">
        <v>97.466885099162212</v>
      </c>
      <c r="H45" s="1358"/>
      <c r="I45" s="420" t="s">
        <v>709</v>
      </c>
      <c r="J45" s="420"/>
      <c r="K45" s="420"/>
      <c r="L45" s="420"/>
      <c r="M45" s="420"/>
      <c r="N45" s="420"/>
      <c r="O45" s="420"/>
      <c r="P45" s="420"/>
      <c r="Q45" s="420"/>
      <c r="R45" s="420"/>
      <c r="S45" s="420"/>
      <c r="T45" s="420"/>
      <c r="U45" s="420"/>
      <c r="V45" s="420"/>
      <c r="W45" s="420"/>
      <c r="X45" s="420"/>
    </row>
    <row r="46" spans="1:24" ht="15.75">
      <c r="A46" s="307">
        <v>45350</v>
      </c>
      <c r="B46" s="330">
        <v>0</v>
      </c>
      <c r="C46" s="330">
        <v>0</v>
      </c>
      <c r="D46" s="330">
        <v>4.7216712501157838</v>
      </c>
      <c r="E46" s="330">
        <v>0</v>
      </c>
      <c r="F46" s="330">
        <v>0</v>
      </c>
      <c r="G46" s="330">
        <v>95.27832874988421</v>
      </c>
      <c r="H46" s="1358"/>
      <c r="I46" s="420"/>
      <c r="J46" s="420"/>
      <c r="K46" s="420"/>
      <c r="L46" s="420"/>
      <c r="M46" s="420"/>
      <c r="N46" s="420"/>
      <c r="O46" s="420"/>
      <c r="P46" s="420"/>
      <c r="Q46" s="420"/>
      <c r="R46" s="420"/>
    </row>
    <row r="47" spans="1:24" ht="15.75">
      <c r="A47" s="307">
        <v>45382</v>
      </c>
      <c r="B47" s="328">
        <v>0</v>
      </c>
      <c r="C47" s="328">
        <v>0</v>
      </c>
      <c r="D47" s="324">
        <v>50</v>
      </c>
      <c r="E47" s="330">
        <v>0</v>
      </c>
      <c r="F47" s="329">
        <v>0</v>
      </c>
      <c r="G47" s="324">
        <v>50</v>
      </c>
      <c r="H47" s="1358"/>
      <c r="I47" s="420"/>
      <c r="J47" s="420"/>
      <c r="K47" s="420"/>
      <c r="L47" s="420"/>
      <c r="M47" s="420"/>
      <c r="N47" s="420"/>
      <c r="O47" s="420"/>
      <c r="P47" s="420"/>
      <c r="Q47" s="420"/>
      <c r="R47" s="420"/>
    </row>
    <row r="48" spans="1:24" ht="15.75">
      <c r="A48" s="1743" t="s">
        <v>75</v>
      </c>
      <c r="B48" s="1744"/>
      <c r="C48" s="1744"/>
      <c r="D48" s="1744"/>
      <c r="E48" s="1744"/>
      <c r="F48" s="1744"/>
      <c r="G48" s="1744"/>
      <c r="H48" s="1358"/>
      <c r="I48" s="420"/>
      <c r="J48" s="420"/>
      <c r="K48" s="420"/>
      <c r="L48" s="420"/>
      <c r="M48" s="420"/>
      <c r="N48" s="420"/>
      <c r="O48" s="420"/>
      <c r="P48" s="420"/>
      <c r="Q48" s="420"/>
      <c r="R48" s="420"/>
    </row>
    <row r="49" spans="1:18" ht="15.75">
      <c r="A49" s="310" t="s">
        <v>72</v>
      </c>
      <c r="B49" s="331">
        <v>0</v>
      </c>
      <c r="C49" s="327">
        <v>5</v>
      </c>
      <c r="D49" s="327">
        <v>83.12</v>
      </c>
      <c r="E49" s="331">
        <v>0</v>
      </c>
      <c r="F49" s="331">
        <v>0</v>
      </c>
      <c r="G49" s="327">
        <v>12</v>
      </c>
      <c r="H49" s="1358"/>
      <c r="I49" s="420"/>
      <c r="J49" s="420"/>
      <c r="K49" s="420"/>
      <c r="L49" s="420"/>
      <c r="M49" s="420"/>
      <c r="N49" s="420"/>
      <c r="O49" s="420"/>
      <c r="P49" s="420"/>
      <c r="Q49" s="420"/>
      <c r="R49" s="420"/>
    </row>
    <row r="50" spans="1:18" ht="15.75">
      <c r="A50" s="310" t="s">
        <v>557</v>
      </c>
      <c r="B50" s="326" t="s">
        <v>263</v>
      </c>
      <c r="C50" s="326">
        <v>5.2353496573370835E-3</v>
      </c>
      <c r="D50" s="326">
        <v>88.170176257583691</v>
      </c>
      <c r="E50" s="326" t="s">
        <v>263</v>
      </c>
      <c r="F50" s="326">
        <v>1.1997863184195538E-2</v>
      </c>
      <c r="G50" s="326">
        <v>11.809894146159598</v>
      </c>
      <c r="H50" s="1358"/>
      <c r="I50" s="420"/>
      <c r="J50" s="420"/>
      <c r="K50" s="420"/>
      <c r="L50" s="420"/>
      <c r="M50" s="420"/>
      <c r="N50" s="420"/>
      <c r="O50" s="420"/>
      <c r="P50" s="420"/>
      <c r="Q50" s="420"/>
      <c r="R50" s="420"/>
    </row>
    <row r="51" spans="1:18" ht="15.75">
      <c r="A51" s="307">
        <v>45044</v>
      </c>
      <c r="B51" s="329" t="s">
        <v>772</v>
      </c>
      <c r="C51" s="329">
        <v>0.68236886379540218</v>
      </c>
      <c r="D51" s="329">
        <v>92.471836090087265</v>
      </c>
      <c r="E51" s="329" t="s">
        <v>772</v>
      </c>
      <c r="F51" s="329" t="s">
        <v>772</v>
      </c>
      <c r="G51" s="329">
        <v>6.8457950461173329</v>
      </c>
      <c r="H51" s="1356"/>
      <c r="I51" s="420"/>
      <c r="J51" s="420"/>
      <c r="K51" s="420"/>
      <c r="L51" s="420"/>
      <c r="M51" s="420"/>
      <c r="N51" s="420"/>
      <c r="O51" s="420"/>
      <c r="P51" s="420"/>
      <c r="Q51" s="420"/>
      <c r="R51" s="420"/>
    </row>
    <row r="52" spans="1:18" ht="15.75">
      <c r="A52" s="307">
        <v>45077</v>
      </c>
      <c r="B52" s="329" t="s">
        <v>772</v>
      </c>
      <c r="C52" s="329">
        <v>0.40557201872390886</v>
      </c>
      <c r="D52" s="329">
        <v>92.467570686045846</v>
      </c>
      <c r="E52" s="329" t="s">
        <v>772</v>
      </c>
      <c r="F52" s="329">
        <v>5.8749717981450275E-2</v>
      </c>
      <c r="G52" s="329">
        <v>7.0681075772488073</v>
      </c>
      <c r="H52" s="1356"/>
      <c r="I52" s="420"/>
      <c r="J52" s="420"/>
      <c r="K52" s="420"/>
      <c r="L52" s="420"/>
      <c r="M52" s="420"/>
      <c r="N52" s="420"/>
      <c r="O52" s="420"/>
      <c r="P52" s="420"/>
      <c r="Q52" s="420"/>
      <c r="R52" s="420"/>
    </row>
    <row r="53" spans="1:18" ht="15.75">
      <c r="A53" s="307">
        <v>45107</v>
      </c>
      <c r="B53" s="329" t="s">
        <v>772</v>
      </c>
      <c r="C53" s="329">
        <v>1.4729588414900125</v>
      </c>
      <c r="D53" s="329">
        <v>86.463536351740416</v>
      </c>
      <c r="E53" s="329" t="s">
        <v>772</v>
      </c>
      <c r="F53" s="329">
        <v>0.7839499607432614</v>
      </c>
      <c r="G53" s="329">
        <v>11.276397173514791</v>
      </c>
      <c r="H53" s="1356"/>
      <c r="I53" s="420"/>
      <c r="J53" s="420"/>
      <c r="K53" s="420"/>
      <c r="L53" s="420"/>
      <c r="M53" s="420"/>
      <c r="N53" s="420"/>
      <c r="O53" s="420"/>
      <c r="P53" s="420"/>
      <c r="Q53" s="420"/>
      <c r="R53" s="420"/>
    </row>
    <row r="54" spans="1:18" ht="15.75">
      <c r="A54" s="307">
        <v>45138</v>
      </c>
      <c r="B54" s="329" t="s">
        <v>263</v>
      </c>
      <c r="C54" s="329">
        <v>1.1000000000000001</v>
      </c>
      <c r="D54" s="329">
        <v>79.66</v>
      </c>
      <c r="E54" s="329" t="s">
        <v>263</v>
      </c>
      <c r="F54" s="329" t="s">
        <v>263</v>
      </c>
      <c r="G54" s="329">
        <v>19.239999999999998</v>
      </c>
      <c r="H54" s="1356"/>
      <c r="I54" s="420"/>
      <c r="J54" s="420"/>
      <c r="K54" s="420"/>
      <c r="L54" s="420"/>
      <c r="M54" s="420"/>
      <c r="N54" s="420"/>
      <c r="O54" s="420"/>
      <c r="P54" s="420"/>
      <c r="Q54" s="420"/>
      <c r="R54" s="420"/>
    </row>
    <row r="55" spans="1:18" s="419" customFormat="1" ht="15.75">
      <c r="A55" s="307">
        <v>45169</v>
      </c>
      <c r="B55" s="329" t="s">
        <v>263</v>
      </c>
      <c r="C55" s="329" t="s">
        <v>263</v>
      </c>
      <c r="D55" s="329">
        <v>76.821025172282376</v>
      </c>
      <c r="E55" s="329" t="s">
        <v>263</v>
      </c>
      <c r="F55" s="329">
        <v>5.8305357145079029E-3</v>
      </c>
      <c r="G55" s="329">
        <v>23.172982560300099</v>
      </c>
      <c r="H55" s="1356"/>
      <c r="I55" s="420"/>
      <c r="J55" s="420"/>
      <c r="K55" s="420"/>
      <c r="L55" s="420"/>
      <c r="M55" s="420"/>
      <c r="N55" s="420"/>
      <c r="O55" s="420"/>
      <c r="P55" s="420"/>
      <c r="Q55" s="420"/>
      <c r="R55" s="420"/>
    </row>
    <row r="56" spans="1:18" ht="15.75">
      <c r="A56" s="307">
        <v>45199</v>
      </c>
      <c r="B56" s="329" t="s">
        <v>263</v>
      </c>
      <c r="C56" s="329" t="s">
        <v>263</v>
      </c>
      <c r="D56" s="329">
        <v>81.099999999999994</v>
      </c>
      <c r="E56" s="329" t="s">
        <v>263</v>
      </c>
      <c r="F56" s="329">
        <v>0.14000000000000001</v>
      </c>
      <c r="G56" s="329">
        <v>18.760000000000002</v>
      </c>
      <c r="H56" s="1356"/>
    </row>
    <row r="57" spans="1:18" ht="15.75">
      <c r="A57" s="307">
        <v>45230</v>
      </c>
      <c r="B57" s="329" t="s">
        <v>263</v>
      </c>
      <c r="C57" s="329" t="s">
        <v>263</v>
      </c>
      <c r="D57" s="329">
        <v>86.64</v>
      </c>
      <c r="E57" s="329" t="s">
        <v>263</v>
      </c>
      <c r="F57" s="329" t="s">
        <v>263</v>
      </c>
      <c r="G57" s="329">
        <v>13.36</v>
      </c>
      <c r="H57" s="1356"/>
    </row>
    <row r="58" spans="1:18" ht="15.75" customHeight="1">
      <c r="A58" s="307">
        <v>45260</v>
      </c>
      <c r="B58" s="329" t="s">
        <v>263</v>
      </c>
      <c r="C58" s="329" t="s">
        <v>263</v>
      </c>
      <c r="D58" s="329">
        <v>89.57</v>
      </c>
      <c r="E58" s="329" t="s">
        <v>263</v>
      </c>
      <c r="F58" s="329" t="s">
        <v>263</v>
      </c>
      <c r="G58" s="329">
        <v>10.43</v>
      </c>
      <c r="H58" s="1356"/>
    </row>
    <row r="59" spans="1:18" ht="15.75">
      <c r="A59" s="307">
        <v>45291</v>
      </c>
      <c r="B59" s="329" t="s">
        <v>263</v>
      </c>
      <c r="C59" s="329" t="s">
        <v>263</v>
      </c>
      <c r="D59" s="329">
        <v>84.73</v>
      </c>
      <c r="E59" s="329" t="s">
        <v>263</v>
      </c>
      <c r="F59" s="329" t="s">
        <v>263</v>
      </c>
      <c r="G59" s="329">
        <v>15.27</v>
      </c>
      <c r="H59" s="1356"/>
    </row>
    <row r="60" spans="1:18" ht="15.75">
      <c r="A60" s="307">
        <v>45322</v>
      </c>
      <c r="B60" s="329" t="s">
        <v>263</v>
      </c>
      <c r="C60" s="329" t="s">
        <v>263</v>
      </c>
      <c r="D60" s="329">
        <v>86.05</v>
      </c>
      <c r="E60" s="329" t="s">
        <v>263</v>
      </c>
      <c r="F60" s="329">
        <v>3.3E-3</v>
      </c>
      <c r="G60" s="329">
        <v>13.95</v>
      </c>
      <c r="H60" s="1356"/>
    </row>
    <row r="61" spans="1:18" ht="15" customHeight="1">
      <c r="A61" s="307">
        <v>45350</v>
      </c>
      <c r="B61" s="329" t="s">
        <v>263</v>
      </c>
      <c r="C61" s="329" t="s">
        <v>263</v>
      </c>
      <c r="D61" s="329">
        <v>89.09</v>
      </c>
      <c r="E61" s="329" t="s">
        <v>263</v>
      </c>
      <c r="F61" s="329" t="s">
        <v>263</v>
      </c>
      <c r="G61" s="329">
        <v>10.91</v>
      </c>
      <c r="H61" s="1356"/>
    </row>
    <row r="62" spans="1:18" ht="15.75">
      <c r="A62" s="307">
        <v>45382</v>
      </c>
      <c r="B62" s="330" t="s">
        <v>263</v>
      </c>
      <c r="C62" s="330" t="s">
        <v>263</v>
      </c>
      <c r="D62" s="324">
        <v>89.21</v>
      </c>
      <c r="E62" s="329" t="s">
        <v>263</v>
      </c>
      <c r="F62" s="329">
        <v>0.01</v>
      </c>
      <c r="G62" s="324">
        <v>10.78</v>
      </c>
      <c r="H62" s="1357"/>
    </row>
    <row r="63" spans="1:18" ht="15.75">
      <c r="A63" s="1735" t="s">
        <v>773</v>
      </c>
      <c r="B63" s="1736"/>
      <c r="C63" s="1736"/>
      <c r="D63" s="1736"/>
      <c r="E63" s="1736"/>
      <c r="F63" s="1736"/>
      <c r="G63" s="1736"/>
      <c r="H63" s="1359"/>
    </row>
    <row r="64" spans="1:18" ht="15.75">
      <c r="A64" s="1737" t="s">
        <v>774</v>
      </c>
      <c r="B64" s="1737"/>
      <c r="C64" s="1737"/>
      <c r="D64" s="1737"/>
      <c r="E64" s="1737"/>
      <c r="F64" s="1737"/>
      <c r="G64" s="1737"/>
      <c r="H64" s="1738"/>
    </row>
    <row r="65" spans="1:8" ht="15.75">
      <c r="A65" s="1739" t="s">
        <v>1207</v>
      </c>
      <c r="B65" s="1740"/>
      <c r="C65" s="1740"/>
      <c r="D65" s="1740"/>
      <c r="E65" s="1740"/>
      <c r="F65" s="1740"/>
      <c r="G65" s="1740"/>
      <c r="H65" s="1359"/>
    </row>
  </sheetData>
  <mergeCells count="8">
    <mergeCell ref="A63:G63"/>
    <mergeCell ref="A64:H64"/>
    <mergeCell ref="A65:G65"/>
    <mergeCell ref="A1:G1"/>
    <mergeCell ref="A18:G18"/>
    <mergeCell ref="A33:G33"/>
    <mergeCell ref="A48:G48"/>
    <mergeCell ref="A3:G3"/>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zoomScale="98" zoomScaleNormal="98" workbookViewId="0">
      <selection sqref="A1:O1"/>
    </sheetView>
  </sheetViews>
  <sheetFormatPr defaultColWidth="9.140625" defaultRowHeight="12.75"/>
  <cols>
    <col min="1" max="1" width="14" style="332" customWidth="1"/>
    <col min="2" max="2" width="13.140625" style="332" customWidth="1"/>
    <col min="3" max="3" width="21.28515625" style="332" customWidth="1"/>
    <col min="4" max="4" width="18.5703125" style="344" customWidth="1"/>
    <col min="5" max="5" width="11.28515625" style="332" customWidth="1"/>
    <col min="6" max="7" width="10.5703125" style="332" bestFit="1" customWidth="1"/>
    <col min="8" max="8" width="10.7109375" style="332" bestFit="1" customWidth="1"/>
    <col min="9" max="9" width="9.7109375" style="332" customWidth="1"/>
    <col min="10" max="10" width="9.28515625" style="332" bestFit="1" customWidth="1"/>
    <col min="11" max="11" width="15.140625" style="332" customWidth="1"/>
    <col min="12" max="13" width="8.7109375" style="332" customWidth="1"/>
    <col min="14" max="14" width="9.5703125" style="332" customWidth="1"/>
    <col min="15" max="15" width="12.7109375" style="332" customWidth="1"/>
    <col min="16" max="16384" width="9.140625" style="332"/>
  </cols>
  <sheetData>
    <row r="1" spans="1:15" ht="15">
      <c r="A1" s="1745" t="s">
        <v>775</v>
      </c>
      <c r="B1" s="1745"/>
      <c r="C1" s="1745"/>
      <c r="D1" s="1745"/>
      <c r="E1" s="1745"/>
      <c r="F1" s="1745"/>
      <c r="G1" s="1745"/>
      <c r="H1" s="1745"/>
      <c r="I1" s="1745"/>
      <c r="J1" s="1745"/>
      <c r="K1" s="1745"/>
      <c r="L1" s="1745"/>
      <c r="M1" s="1745"/>
      <c r="N1" s="1745"/>
      <c r="O1" s="1745"/>
    </row>
    <row r="2" spans="1:15" ht="63.75" customHeight="1">
      <c r="A2" s="1681" t="s">
        <v>776</v>
      </c>
      <c r="B2" s="1681" t="s">
        <v>777</v>
      </c>
      <c r="C2" s="1681" t="s">
        <v>778</v>
      </c>
      <c r="D2" s="1746" t="s">
        <v>779</v>
      </c>
      <c r="E2" s="1701" t="s">
        <v>731</v>
      </c>
      <c r="F2" s="1748"/>
      <c r="G2" s="1702"/>
      <c r="H2" s="1681" t="s">
        <v>780</v>
      </c>
      <c r="I2" s="1681"/>
      <c r="J2" s="1681"/>
      <c r="K2" s="1749" t="s">
        <v>781</v>
      </c>
      <c r="L2" s="1681" t="s">
        <v>782</v>
      </c>
      <c r="M2" s="1681"/>
      <c r="N2" s="1681" t="s">
        <v>1371</v>
      </c>
      <c r="O2" s="1681"/>
    </row>
    <row r="3" spans="1:15" ht="79.5" customHeight="1">
      <c r="A3" s="1681"/>
      <c r="B3" s="1681"/>
      <c r="C3" s="1681"/>
      <c r="D3" s="1747"/>
      <c r="E3" s="774" t="s">
        <v>73</v>
      </c>
      <c r="F3" s="774">
        <v>45323</v>
      </c>
      <c r="G3" s="774">
        <v>45352</v>
      </c>
      <c r="H3" s="774" t="s">
        <v>73</v>
      </c>
      <c r="I3" s="774">
        <v>45323</v>
      </c>
      <c r="J3" s="774">
        <v>45352</v>
      </c>
      <c r="K3" s="1685"/>
      <c r="L3" s="774">
        <v>45323</v>
      </c>
      <c r="M3" s="774">
        <v>45352</v>
      </c>
      <c r="N3" s="1219" t="s">
        <v>731</v>
      </c>
      <c r="O3" s="774" t="s">
        <v>783</v>
      </c>
    </row>
    <row r="4" spans="1:15" ht="12.6" customHeight="1">
      <c r="A4" s="1750" t="s">
        <v>784</v>
      </c>
      <c r="B4" s="1750" t="s">
        <v>785</v>
      </c>
      <c r="C4" s="775" t="s">
        <v>786</v>
      </c>
      <c r="D4" s="760" t="s">
        <v>787</v>
      </c>
      <c r="E4" s="761">
        <v>1610182</v>
      </c>
      <c r="F4" s="761">
        <v>93218</v>
      </c>
      <c r="G4" s="761">
        <v>169191</v>
      </c>
      <c r="H4" s="761">
        <v>981180.59314000001</v>
      </c>
      <c r="I4" s="761">
        <v>58017.349659999993</v>
      </c>
      <c r="J4" s="761">
        <v>111327.64377000001</v>
      </c>
      <c r="K4" s="762" t="s">
        <v>788</v>
      </c>
      <c r="L4" s="763">
        <v>62567</v>
      </c>
      <c r="M4" s="763">
        <v>67701</v>
      </c>
      <c r="N4" s="1281">
        <v>24022.6</v>
      </c>
      <c r="O4" s="1281">
        <v>15834.620094999997</v>
      </c>
    </row>
    <row r="5" spans="1:15" ht="12.6" customHeight="1">
      <c r="A5" s="1751"/>
      <c r="B5" s="1751"/>
      <c r="C5" s="776" t="s">
        <v>789</v>
      </c>
      <c r="D5" s="760" t="s">
        <v>790</v>
      </c>
      <c r="E5" s="761">
        <v>3715532</v>
      </c>
      <c r="F5" s="761">
        <v>258677</v>
      </c>
      <c r="G5" s="761">
        <v>346571</v>
      </c>
      <c r="H5" s="761">
        <v>225984.529844</v>
      </c>
      <c r="I5" s="761">
        <v>16040.409503999999</v>
      </c>
      <c r="J5" s="761">
        <v>22735.303185000001</v>
      </c>
      <c r="K5" s="762" t="s">
        <v>788</v>
      </c>
      <c r="L5" s="763">
        <v>62541</v>
      </c>
      <c r="M5" s="763">
        <v>67298</v>
      </c>
      <c r="N5" s="1281">
        <v>23771.85</v>
      </c>
      <c r="O5" s="1281">
        <v>1561.1805003499996</v>
      </c>
    </row>
    <row r="6" spans="1:15" ht="12.6" customHeight="1">
      <c r="A6" s="1751"/>
      <c r="B6" s="1751"/>
      <c r="C6" s="776" t="s">
        <v>791</v>
      </c>
      <c r="D6" s="760" t="s">
        <v>792</v>
      </c>
      <c r="E6" s="761">
        <v>461629</v>
      </c>
      <c r="F6" s="761">
        <v>32429</v>
      </c>
      <c r="G6" s="761">
        <v>40962</v>
      </c>
      <c r="H6" s="761">
        <v>2266.4405919000001</v>
      </c>
      <c r="I6" s="761">
        <v>162.09569610000003</v>
      </c>
      <c r="J6" s="761">
        <v>214.74429380000001</v>
      </c>
      <c r="K6" s="762" t="s">
        <v>793</v>
      </c>
      <c r="L6" s="763">
        <v>50223</v>
      </c>
      <c r="M6" s="763">
        <v>53862</v>
      </c>
      <c r="N6" s="1281">
        <v>4185.8999999999996</v>
      </c>
      <c r="O6" s="1281">
        <v>21.993126599999997</v>
      </c>
    </row>
    <row r="7" spans="1:15" ht="12.6" customHeight="1">
      <c r="A7" s="1751"/>
      <c r="B7" s="1751"/>
      <c r="C7" s="776" t="s">
        <v>794</v>
      </c>
      <c r="D7" s="760" t="s">
        <v>795</v>
      </c>
      <c r="E7" s="761">
        <v>5521010</v>
      </c>
      <c r="F7" s="761">
        <v>358033</v>
      </c>
      <c r="G7" s="761">
        <v>476665</v>
      </c>
      <c r="H7" s="761">
        <v>3332.7385717000002</v>
      </c>
      <c r="I7" s="761">
        <v>218.86305110000001</v>
      </c>
      <c r="J7" s="761">
        <v>305.8839102</v>
      </c>
      <c r="K7" s="762" t="s">
        <v>796</v>
      </c>
      <c r="L7" s="763">
        <v>6137</v>
      </c>
      <c r="M7" s="763">
        <v>6571</v>
      </c>
      <c r="N7" s="1281">
        <v>51344.3</v>
      </c>
      <c r="O7" s="1281">
        <v>33.061019280000004</v>
      </c>
    </row>
    <row r="8" spans="1:15" ht="12.6" customHeight="1">
      <c r="A8" s="1751"/>
      <c r="B8" s="1751"/>
      <c r="C8" s="776" t="s">
        <v>797</v>
      </c>
      <c r="D8" s="760" t="s">
        <v>798</v>
      </c>
      <c r="E8" s="761">
        <v>5067491</v>
      </c>
      <c r="F8" s="761">
        <v>475202</v>
      </c>
      <c r="G8" s="761">
        <v>293582</v>
      </c>
      <c r="H8" s="761">
        <v>1105792.099374</v>
      </c>
      <c r="I8" s="761">
        <v>101189.669442</v>
      </c>
      <c r="J8" s="761">
        <v>65557.409981999997</v>
      </c>
      <c r="K8" s="762" t="s">
        <v>799</v>
      </c>
      <c r="L8" s="763">
        <v>71279</v>
      </c>
      <c r="M8" s="763">
        <v>75048</v>
      </c>
      <c r="N8" s="1281">
        <v>25724.75</v>
      </c>
      <c r="O8" s="1281">
        <v>5767.0313723999998</v>
      </c>
    </row>
    <row r="9" spans="1:15" ht="12.6" customHeight="1">
      <c r="A9" s="1751"/>
      <c r="B9" s="1751"/>
      <c r="C9" s="776" t="s">
        <v>800</v>
      </c>
      <c r="D9" s="760" t="s">
        <v>801</v>
      </c>
      <c r="E9" s="761">
        <v>12594326</v>
      </c>
      <c r="F9" s="761">
        <v>961139</v>
      </c>
      <c r="G9" s="761">
        <v>783982</v>
      </c>
      <c r="H9" s="761">
        <v>459481.84571800003</v>
      </c>
      <c r="I9" s="761">
        <v>34335.709051500002</v>
      </c>
      <c r="J9" s="761">
        <v>29240.413177000006</v>
      </c>
      <c r="K9" s="762" t="s">
        <v>799</v>
      </c>
      <c r="L9" s="763">
        <v>71362</v>
      </c>
      <c r="M9" s="763">
        <v>75040</v>
      </c>
      <c r="N9" s="1281">
        <v>37820.800000000003</v>
      </c>
      <c r="O9" s="1281">
        <v>1416.9297962749997</v>
      </c>
    </row>
    <row r="10" spans="1:15" ht="12.6" customHeight="1">
      <c r="A10" s="1751"/>
      <c r="B10" s="1751"/>
      <c r="C10" s="776" t="s">
        <v>802</v>
      </c>
      <c r="D10" s="760" t="s">
        <v>803</v>
      </c>
      <c r="E10" s="761">
        <v>45626874</v>
      </c>
      <c r="F10" s="761">
        <v>3350151</v>
      </c>
      <c r="G10" s="761">
        <v>2749476</v>
      </c>
      <c r="H10" s="761">
        <v>333289.33140130003</v>
      </c>
      <c r="I10" s="761">
        <v>23942.540069199997</v>
      </c>
      <c r="J10" s="761">
        <v>20528.479248800002</v>
      </c>
      <c r="K10" s="762" t="s">
        <v>799</v>
      </c>
      <c r="L10" s="763">
        <v>71386</v>
      </c>
      <c r="M10" s="763">
        <v>75030</v>
      </c>
      <c r="N10" s="1281">
        <v>147400.4</v>
      </c>
      <c r="O10" s="1281">
        <v>1105.3176890349998</v>
      </c>
    </row>
    <row r="11" spans="1:15" ht="25.5">
      <c r="A11" s="1751"/>
      <c r="B11" s="1752"/>
      <c r="C11" s="777" t="s">
        <v>804</v>
      </c>
      <c r="D11" s="764"/>
      <c r="E11" s="765">
        <f t="shared" ref="E11:J11" si="0">SUM(E4:E10)</f>
        <v>74597044</v>
      </c>
      <c r="F11" s="765">
        <f t="shared" si="0"/>
        <v>5528849</v>
      </c>
      <c r="G11" s="765">
        <f t="shared" si="0"/>
        <v>4860429</v>
      </c>
      <c r="H11" s="765">
        <f t="shared" si="0"/>
        <v>3111327.5786409001</v>
      </c>
      <c r="I11" s="765">
        <f t="shared" si="0"/>
        <v>233906.6364739</v>
      </c>
      <c r="J11" s="765">
        <f t="shared" si="0"/>
        <v>249909.87756680002</v>
      </c>
      <c r="K11" s="778"/>
      <c r="L11" s="773"/>
      <c r="M11" s="773"/>
      <c r="N11" s="1282"/>
      <c r="O11" s="1282"/>
    </row>
    <row r="12" spans="1:15" ht="12.6" customHeight="1">
      <c r="A12" s="1751"/>
      <c r="B12" s="1753" t="s">
        <v>805</v>
      </c>
      <c r="C12" s="775" t="s">
        <v>806</v>
      </c>
      <c r="D12" s="766" t="s">
        <v>807</v>
      </c>
      <c r="E12" s="767">
        <v>520060</v>
      </c>
      <c r="F12" s="761">
        <v>43995</v>
      </c>
      <c r="G12" s="761">
        <v>30606</v>
      </c>
      <c r="H12" s="761">
        <v>52917.835650000001</v>
      </c>
      <c r="I12" s="761">
        <v>4396.6530499999999</v>
      </c>
      <c r="J12" s="761">
        <v>3136.7395000000001</v>
      </c>
      <c r="K12" s="762" t="s">
        <v>799</v>
      </c>
      <c r="L12" s="763">
        <v>200.3</v>
      </c>
      <c r="M12" s="763">
        <v>208.7</v>
      </c>
      <c r="N12" s="1281">
        <v>4139.95</v>
      </c>
      <c r="O12" s="1281">
        <v>423.45687500000003</v>
      </c>
    </row>
    <row r="13" spans="1:15" ht="12.6" customHeight="1">
      <c r="A13" s="1751"/>
      <c r="B13" s="1754"/>
      <c r="C13" s="779" t="s">
        <v>808</v>
      </c>
      <c r="D13" s="766" t="s">
        <v>809</v>
      </c>
      <c r="E13" s="761">
        <v>463073</v>
      </c>
      <c r="F13" s="761">
        <v>36710</v>
      </c>
      <c r="G13" s="761">
        <v>23869</v>
      </c>
      <c r="H13" s="761">
        <v>9435.8398149999994</v>
      </c>
      <c r="I13" s="761">
        <v>734.93400000000008</v>
      </c>
      <c r="J13" s="761">
        <v>488.94358000000005</v>
      </c>
      <c r="K13" s="762" t="s">
        <v>799</v>
      </c>
      <c r="L13" s="763">
        <v>200.45</v>
      </c>
      <c r="M13" s="763">
        <v>208.95</v>
      </c>
      <c r="N13" s="1281">
        <v>1551.75</v>
      </c>
      <c r="O13" s="1281">
        <v>31.726547749999991</v>
      </c>
    </row>
    <row r="14" spans="1:15" ht="12.6" customHeight="1">
      <c r="A14" s="1751"/>
      <c r="B14" s="1754"/>
      <c r="C14" s="776" t="s">
        <v>810</v>
      </c>
      <c r="D14" s="766" t="s">
        <v>811</v>
      </c>
      <c r="E14" s="761">
        <v>1426724</v>
      </c>
      <c r="F14" s="761">
        <v>81808</v>
      </c>
      <c r="G14" s="761">
        <v>76340</v>
      </c>
      <c r="H14" s="761">
        <v>259366.25492499999</v>
      </c>
      <c r="I14" s="761">
        <v>14721.94405</v>
      </c>
      <c r="J14" s="761">
        <v>14319.509824999999</v>
      </c>
      <c r="K14" s="762" t="s">
        <v>799</v>
      </c>
      <c r="L14" s="763">
        <v>727.15</v>
      </c>
      <c r="M14" s="763">
        <v>760.65</v>
      </c>
      <c r="N14" s="1281">
        <v>5007.6000000000004</v>
      </c>
      <c r="O14" s="1281">
        <v>938.55544624999993</v>
      </c>
    </row>
    <row r="15" spans="1:15" ht="12.6" customHeight="1">
      <c r="A15" s="1751"/>
      <c r="B15" s="1754"/>
      <c r="C15" s="776" t="s">
        <v>812</v>
      </c>
      <c r="D15" s="766" t="s">
        <v>807</v>
      </c>
      <c r="E15" s="761">
        <v>151271</v>
      </c>
      <c r="F15" s="761">
        <v>11516</v>
      </c>
      <c r="G15" s="761">
        <v>10408</v>
      </c>
      <c r="H15" s="761">
        <v>13894.427674999999</v>
      </c>
      <c r="I15" s="761">
        <v>1030.0763999999999</v>
      </c>
      <c r="J15" s="761">
        <v>931.90397499999995</v>
      </c>
      <c r="K15" s="762" t="s">
        <v>799</v>
      </c>
      <c r="L15" s="763">
        <v>178.5</v>
      </c>
      <c r="M15" s="763">
        <v>178.4</v>
      </c>
      <c r="N15" s="1281">
        <v>796.85</v>
      </c>
      <c r="O15" s="1281">
        <v>71.311231250000034</v>
      </c>
    </row>
    <row r="16" spans="1:15" ht="12.6" customHeight="1">
      <c r="A16" s="1751"/>
      <c r="B16" s="1754"/>
      <c r="C16" s="779" t="s">
        <v>813</v>
      </c>
      <c r="D16" s="766" t="s">
        <v>809</v>
      </c>
      <c r="E16" s="761">
        <v>112791</v>
      </c>
      <c r="F16" s="761">
        <v>10068</v>
      </c>
      <c r="G16" s="761">
        <v>9897</v>
      </c>
      <c r="H16" s="761">
        <v>2071.3681750000001</v>
      </c>
      <c r="I16" s="761">
        <v>180.23006000000001</v>
      </c>
      <c r="J16" s="761">
        <v>177.296965</v>
      </c>
      <c r="K16" s="762" t="s">
        <v>799</v>
      </c>
      <c r="L16" s="763">
        <v>178.8</v>
      </c>
      <c r="M16" s="763">
        <v>178.25</v>
      </c>
      <c r="N16" s="1281">
        <v>542.35</v>
      </c>
      <c r="O16" s="1281">
        <v>9.7055937499999985</v>
      </c>
    </row>
    <row r="17" spans="1:15" ht="12.6" customHeight="1">
      <c r="A17" s="1751"/>
      <c r="B17" s="1754"/>
      <c r="C17" s="776" t="s">
        <v>814</v>
      </c>
      <c r="D17" s="766" t="s">
        <v>815</v>
      </c>
      <c r="E17" s="761">
        <v>0</v>
      </c>
      <c r="F17" s="761">
        <v>0</v>
      </c>
      <c r="G17" s="761">
        <v>0</v>
      </c>
      <c r="H17" s="761">
        <v>0</v>
      </c>
      <c r="I17" s="761">
        <v>0</v>
      </c>
      <c r="J17" s="761">
        <v>0</v>
      </c>
      <c r="K17" s="762" t="s">
        <v>799</v>
      </c>
      <c r="L17" s="763">
        <v>1468.5</v>
      </c>
      <c r="M17" s="763">
        <v>1421.9</v>
      </c>
      <c r="N17" s="768">
        <v>0</v>
      </c>
      <c r="O17" s="768">
        <v>0</v>
      </c>
    </row>
    <row r="18" spans="1:15" ht="12.6" customHeight="1">
      <c r="A18" s="1751"/>
      <c r="B18" s="1754"/>
      <c r="C18" s="780" t="s">
        <v>1219</v>
      </c>
      <c r="D18" s="766" t="s">
        <v>807</v>
      </c>
      <c r="E18" s="761">
        <v>128</v>
      </c>
      <c r="F18" s="761">
        <v>17</v>
      </c>
      <c r="G18" s="761">
        <v>0</v>
      </c>
      <c r="H18" s="761">
        <v>2.96014</v>
      </c>
      <c r="I18" s="761">
        <v>0.38340000000000002</v>
      </c>
      <c r="J18" s="761">
        <v>0</v>
      </c>
      <c r="K18" s="769" t="s">
        <v>924</v>
      </c>
      <c r="L18" s="770">
        <v>46450</v>
      </c>
      <c r="M18" s="763">
        <v>49490</v>
      </c>
      <c r="N18" s="768">
        <v>0</v>
      </c>
      <c r="O18" s="768">
        <v>0</v>
      </c>
    </row>
    <row r="19" spans="1:15" ht="12.6" customHeight="1">
      <c r="A19" s="1751"/>
      <c r="B19" s="1754"/>
      <c r="C19" s="776" t="s">
        <v>816</v>
      </c>
      <c r="D19" s="766" t="s">
        <v>807</v>
      </c>
      <c r="E19" s="761">
        <v>1040548</v>
      </c>
      <c r="F19" s="761">
        <v>83627</v>
      </c>
      <c r="G19" s="761">
        <v>69116</v>
      </c>
      <c r="H19" s="761">
        <v>115521.5566</v>
      </c>
      <c r="I19" s="761">
        <v>8911.2662</v>
      </c>
      <c r="J19" s="761">
        <v>7619.8369750000002</v>
      </c>
      <c r="K19" s="762" t="s">
        <v>799</v>
      </c>
      <c r="L19" s="763">
        <v>214.6</v>
      </c>
      <c r="M19" s="763">
        <v>216.95</v>
      </c>
      <c r="N19" s="1281">
        <v>4656.2</v>
      </c>
      <c r="O19" s="1281">
        <v>512.63633249999998</v>
      </c>
    </row>
    <row r="20" spans="1:15" ht="12.6" customHeight="1">
      <c r="A20" s="1751"/>
      <c r="B20" s="1754"/>
      <c r="C20" s="779" t="s">
        <v>817</v>
      </c>
      <c r="D20" s="766" t="s">
        <v>809</v>
      </c>
      <c r="E20" s="761">
        <v>1225740</v>
      </c>
      <c r="F20" s="761">
        <v>98962</v>
      </c>
      <c r="G20" s="761">
        <v>84064</v>
      </c>
      <c r="H20" s="761">
        <v>27163.445029999999</v>
      </c>
      <c r="I20" s="761">
        <v>2110.7593200000006</v>
      </c>
      <c r="J20" s="761">
        <v>1853.0089049999997</v>
      </c>
      <c r="K20" s="762" t="s">
        <v>799</v>
      </c>
      <c r="L20" s="763">
        <v>214.55</v>
      </c>
      <c r="M20" s="763">
        <v>217.15</v>
      </c>
      <c r="N20" s="763">
        <v>3452.9</v>
      </c>
      <c r="O20" s="763">
        <v>75.992616000000012</v>
      </c>
    </row>
    <row r="21" spans="1:15" ht="25.5">
      <c r="A21" s="1751"/>
      <c r="B21" s="1755"/>
      <c r="C21" s="777" t="s">
        <v>818</v>
      </c>
      <c r="D21" s="771"/>
      <c r="E21" s="765">
        <f t="shared" ref="E21:J21" si="1">SUM(E12:E20)</f>
        <v>4940335</v>
      </c>
      <c r="F21" s="765">
        <f t="shared" si="1"/>
        <v>366703</v>
      </c>
      <c r="G21" s="765">
        <f t="shared" si="1"/>
        <v>304300</v>
      </c>
      <c r="H21" s="765">
        <f t="shared" si="1"/>
        <v>480373.68800999998</v>
      </c>
      <c r="I21" s="765">
        <f t="shared" si="1"/>
        <v>32086.246479999998</v>
      </c>
      <c r="J21" s="765">
        <f t="shared" si="1"/>
        <v>28527.239725000003</v>
      </c>
      <c r="K21" s="772"/>
      <c r="L21" s="773"/>
      <c r="M21" s="773"/>
      <c r="N21" s="1282"/>
      <c r="O21" s="1282"/>
    </row>
    <row r="22" spans="1:15" ht="12.6" customHeight="1">
      <c r="A22" s="1751"/>
      <c r="B22" s="1753" t="s">
        <v>819</v>
      </c>
      <c r="C22" s="776" t="s">
        <v>820</v>
      </c>
      <c r="D22" s="760" t="s">
        <v>821</v>
      </c>
      <c r="E22" s="781" t="s">
        <v>263</v>
      </c>
      <c r="F22" s="768" t="s">
        <v>263</v>
      </c>
      <c r="G22" s="768" t="s">
        <v>263</v>
      </c>
      <c r="H22" s="768" t="s">
        <v>263</v>
      </c>
      <c r="I22" s="768" t="s">
        <v>263</v>
      </c>
      <c r="J22" s="768" t="s">
        <v>263</v>
      </c>
      <c r="K22" s="762" t="s">
        <v>822</v>
      </c>
      <c r="L22" s="770" t="s">
        <v>250</v>
      </c>
      <c r="M22" s="770" t="s">
        <v>250</v>
      </c>
      <c r="N22" s="768">
        <v>0</v>
      </c>
      <c r="O22" s="768">
        <v>0</v>
      </c>
    </row>
    <row r="23" spans="1:15" ht="12.6" customHeight="1">
      <c r="A23" s="1751"/>
      <c r="B23" s="1754"/>
      <c r="C23" s="775" t="s">
        <v>823</v>
      </c>
      <c r="D23" s="782" t="s">
        <v>824</v>
      </c>
      <c r="E23" s="781">
        <v>10994</v>
      </c>
      <c r="F23" s="768">
        <v>1539</v>
      </c>
      <c r="G23" s="768">
        <v>1493</v>
      </c>
      <c r="H23" s="768">
        <v>3158.6827720000001</v>
      </c>
      <c r="I23" s="768">
        <v>450.679776</v>
      </c>
      <c r="J23" s="768">
        <v>445.070784</v>
      </c>
      <c r="K23" s="783" t="s">
        <v>825</v>
      </c>
      <c r="L23" s="763">
        <v>61940</v>
      </c>
      <c r="M23" s="763">
        <v>62000</v>
      </c>
      <c r="N23" s="1283">
        <v>574.4</v>
      </c>
      <c r="O23" s="1283">
        <v>172.63123679999998</v>
      </c>
    </row>
    <row r="24" spans="1:15" ht="12.6" customHeight="1">
      <c r="A24" s="1751"/>
      <c r="B24" s="1754"/>
      <c r="C24" s="776" t="s">
        <v>826</v>
      </c>
      <c r="D24" s="760" t="s">
        <v>827</v>
      </c>
      <c r="E24" s="784" t="s">
        <v>263</v>
      </c>
      <c r="F24" s="784" t="s">
        <v>263</v>
      </c>
      <c r="G24" s="784" t="s">
        <v>263</v>
      </c>
      <c r="H24" s="784" t="s">
        <v>263</v>
      </c>
      <c r="I24" s="784" t="s">
        <v>263</v>
      </c>
      <c r="J24" s="784" t="s">
        <v>263</v>
      </c>
      <c r="K24" s="762" t="s">
        <v>828</v>
      </c>
      <c r="L24" s="770" t="s">
        <v>250</v>
      </c>
      <c r="M24" s="770" t="s">
        <v>250</v>
      </c>
      <c r="N24" s="1281">
        <v>3.2464545454545454E-2</v>
      </c>
      <c r="O24" s="1281">
        <v>3.2464545454545454E-2</v>
      </c>
    </row>
    <row r="25" spans="1:15" ht="12.6" customHeight="1">
      <c r="A25" s="1751"/>
      <c r="B25" s="1754"/>
      <c r="C25" s="785" t="s">
        <v>829</v>
      </c>
      <c r="D25" s="760" t="s">
        <v>830</v>
      </c>
      <c r="E25" s="768">
        <v>71434</v>
      </c>
      <c r="F25" s="768">
        <v>3271</v>
      </c>
      <c r="G25" s="768">
        <v>4138</v>
      </c>
      <c r="H25" s="768">
        <v>2417.2806752000001</v>
      </c>
      <c r="I25" s="768">
        <v>107.26405560000001</v>
      </c>
      <c r="J25" s="768">
        <v>139.52689559999999</v>
      </c>
      <c r="K25" s="762" t="s">
        <v>799</v>
      </c>
      <c r="L25" s="763">
        <v>921.5</v>
      </c>
      <c r="M25" s="763">
        <v>926</v>
      </c>
      <c r="N25" s="1281">
        <v>767.7</v>
      </c>
      <c r="O25" s="1281">
        <v>25.92004644</v>
      </c>
    </row>
    <row r="26" spans="1:15" ht="12.6" customHeight="1">
      <c r="A26" s="1751"/>
      <c r="B26" s="1754"/>
      <c r="C26" s="776" t="s">
        <v>831</v>
      </c>
      <c r="D26" s="760" t="s">
        <v>832</v>
      </c>
      <c r="E26" s="768">
        <v>41</v>
      </c>
      <c r="F26" s="784">
        <v>2</v>
      </c>
      <c r="G26" s="784">
        <v>1</v>
      </c>
      <c r="H26" s="768">
        <v>1.28969</v>
      </c>
      <c r="I26" s="784">
        <v>6.368E-2</v>
      </c>
      <c r="J26" s="784">
        <v>3.3110000000000001E-2</v>
      </c>
      <c r="K26" s="762" t="s">
        <v>833</v>
      </c>
      <c r="L26" s="763">
        <v>1592</v>
      </c>
      <c r="M26" s="763">
        <v>1655.5</v>
      </c>
      <c r="N26" s="768">
        <v>0.45</v>
      </c>
      <c r="O26" s="768">
        <v>1.4328000000000002E-2</v>
      </c>
    </row>
    <row r="27" spans="1:15" ht="12.6" customHeight="1">
      <c r="A27" s="1751"/>
      <c r="B27" s="1754"/>
      <c r="C27" s="776" t="s">
        <v>834</v>
      </c>
      <c r="D27" s="760" t="s">
        <v>809</v>
      </c>
      <c r="E27" s="768" t="s">
        <v>263</v>
      </c>
      <c r="F27" s="784" t="s">
        <v>263</v>
      </c>
      <c r="G27" s="784" t="s">
        <v>263</v>
      </c>
      <c r="H27" s="768" t="s">
        <v>263</v>
      </c>
      <c r="I27" s="784" t="s">
        <v>263</v>
      </c>
      <c r="J27" s="784" t="s">
        <v>263</v>
      </c>
      <c r="K27" s="762" t="s">
        <v>835</v>
      </c>
      <c r="L27" s="770" t="s">
        <v>250</v>
      </c>
      <c r="M27" s="770" t="s">
        <v>250</v>
      </c>
      <c r="N27" s="768">
        <v>0</v>
      </c>
      <c r="O27" s="768">
        <v>0</v>
      </c>
    </row>
    <row r="28" spans="1:15" ht="15" customHeight="1">
      <c r="A28" s="1751"/>
      <c r="B28" s="1755"/>
      <c r="C28" s="778" t="s">
        <v>836</v>
      </c>
      <c r="D28" s="771"/>
      <c r="E28" s="765">
        <f t="shared" ref="E28:J28" si="2">SUM(E22:E27)</f>
        <v>82469</v>
      </c>
      <c r="F28" s="765">
        <f t="shared" si="2"/>
        <v>4812</v>
      </c>
      <c r="G28" s="765">
        <f t="shared" si="2"/>
        <v>5632</v>
      </c>
      <c r="H28" s="765">
        <f t="shared" si="2"/>
        <v>5577.2531371999994</v>
      </c>
      <c r="I28" s="765">
        <f t="shared" si="2"/>
        <v>558.00751160000004</v>
      </c>
      <c r="J28" s="765">
        <f t="shared" si="2"/>
        <v>584.63078959999996</v>
      </c>
      <c r="K28" s="772"/>
      <c r="L28" s="773"/>
      <c r="M28" s="773"/>
      <c r="N28" s="1282"/>
      <c r="O28" s="1282"/>
    </row>
    <row r="29" spans="1:15" ht="12.6" customHeight="1">
      <c r="A29" s="1751"/>
      <c r="B29" s="1753" t="s">
        <v>725</v>
      </c>
      <c r="C29" s="775" t="s">
        <v>837</v>
      </c>
      <c r="D29" s="766" t="s">
        <v>838</v>
      </c>
      <c r="E29" s="761">
        <v>7743476</v>
      </c>
      <c r="F29" s="761">
        <v>458945</v>
      </c>
      <c r="G29" s="761">
        <v>403358</v>
      </c>
      <c r="H29" s="761">
        <v>492755.02784</v>
      </c>
      <c r="I29" s="761">
        <v>29015.476480000001</v>
      </c>
      <c r="J29" s="761">
        <v>26714.282510000008</v>
      </c>
      <c r="K29" s="762" t="s">
        <v>839</v>
      </c>
      <c r="L29" s="763">
        <v>6513</v>
      </c>
      <c r="M29" s="763">
        <v>6909</v>
      </c>
      <c r="N29" s="1281">
        <v>5339.45</v>
      </c>
      <c r="O29" s="1281">
        <v>355.65440200000006</v>
      </c>
    </row>
    <row r="30" spans="1:15" ht="12.6" customHeight="1">
      <c r="A30" s="1751"/>
      <c r="B30" s="1754"/>
      <c r="C30" s="775" t="s">
        <v>840</v>
      </c>
      <c r="D30" s="786" t="s">
        <v>841</v>
      </c>
      <c r="E30" s="761">
        <v>8320184</v>
      </c>
      <c r="F30" s="761">
        <v>546783</v>
      </c>
      <c r="G30" s="761">
        <v>446005</v>
      </c>
      <c r="H30" s="761">
        <v>52970.771144000006</v>
      </c>
      <c r="I30" s="761">
        <v>3462.405444</v>
      </c>
      <c r="J30" s="761">
        <v>2961.1828220000002</v>
      </c>
      <c r="K30" s="762" t="s">
        <v>839</v>
      </c>
      <c r="L30" s="763">
        <v>6516</v>
      </c>
      <c r="M30" s="763">
        <v>6906</v>
      </c>
      <c r="N30" s="1281">
        <v>8458.1</v>
      </c>
      <c r="O30" s="1281">
        <v>56.286498750000007</v>
      </c>
    </row>
    <row r="31" spans="1:15" ht="12.6" customHeight="1">
      <c r="A31" s="1751"/>
      <c r="B31" s="1754"/>
      <c r="C31" s="776" t="s">
        <v>842</v>
      </c>
      <c r="D31" s="766" t="s">
        <v>843</v>
      </c>
      <c r="E31" s="761">
        <v>29802482</v>
      </c>
      <c r="F31" s="761">
        <v>2233425</v>
      </c>
      <c r="G31" s="761">
        <v>1923213</v>
      </c>
      <c r="H31" s="761">
        <v>784804.05237499997</v>
      </c>
      <c r="I31" s="761">
        <v>42032.377012500001</v>
      </c>
      <c r="J31" s="761">
        <v>36033.139150000003</v>
      </c>
      <c r="K31" s="762" t="s">
        <v>844</v>
      </c>
      <c r="L31" s="763">
        <v>157.1</v>
      </c>
      <c r="M31" s="763">
        <v>146.5</v>
      </c>
      <c r="N31" s="1281">
        <v>67803.55</v>
      </c>
      <c r="O31" s="1281">
        <v>1267.5212375000001</v>
      </c>
    </row>
    <row r="32" spans="1:15" ht="12.6" customHeight="1">
      <c r="A32" s="1751"/>
      <c r="B32" s="1754"/>
      <c r="C32" s="775" t="s">
        <v>845</v>
      </c>
      <c r="D32" s="786" t="s">
        <v>846</v>
      </c>
      <c r="E32" s="761">
        <v>9732028</v>
      </c>
      <c r="F32" s="761">
        <v>974803</v>
      </c>
      <c r="G32" s="761">
        <v>859998</v>
      </c>
      <c r="H32" s="761">
        <v>51697.1567125</v>
      </c>
      <c r="I32" s="761">
        <v>3705.6311574999995</v>
      </c>
      <c r="J32" s="761">
        <v>3257.9196349999997</v>
      </c>
      <c r="K32" s="762" t="s">
        <v>844</v>
      </c>
      <c r="L32" s="763">
        <v>157.19999999999999</v>
      </c>
      <c r="M32" s="763">
        <v>146.6</v>
      </c>
      <c r="N32" s="1281">
        <v>42729.95</v>
      </c>
      <c r="O32" s="1281">
        <v>160.23398724999993</v>
      </c>
    </row>
    <row r="33" spans="1:15" ht="15" customHeight="1">
      <c r="A33" s="1751"/>
      <c r="B33" s="1755"/>
      <c r="C33" s="778" t="s">
        <v>847</v>
      </c>
      <c r="D33" s="771"/>
      <c r="E33" s="765">
        <f t="shared" ref="E33:J33" si="3">SUM(E29:E32)</f>
        <v>55598170</v>
      </c>
      <c r="F33" s="765">
        <f t="shared" si="3"/>
        <v>4213956</v>
      </c>
      <c r="G33" s="765">
        <f t="shared" si="3"/>
        <v>3632574</v>
      </c>
      <c r="H33" s="765">
        <f t="shared" si="3"/>
        <v>1382227.0080714999</v>
      </c>
      <c r="I33" s="765">
        <f t="shared" si="3"/>
        <v>78215.890094000002</v>
      </c>
      <c r="J33" s="765">
        <f t="shared" si="3"/>
        <v>68966.524117000008</v>
      </c>
      <c r="K33" s="772"/>
      <c r="L33" s="773"/>
      <c r="M33" s="773"/>
      <c r="N33" s="1282"/>
      <c r="O33" s="1282"/>
    </row>
    <row r="34" spans="1:15" ht="25.5">
      <c r="A34" s="1751"/>
      <c r="B34" s="1753" t="s">
        <v>848</v>
      </c>
      <c r="C34" s="785" t="s">
        <v>849</v>
      </c>
      <c r="D34" s="787">
        <v>50</v>
      </c>
      <c r="E34" s="767">
        <v>100063</v>
      </c>
      <c r="F34" s="761">
        <v>3267</v>
      </c>
      <c r="G34" s="761">
        <v>4013</v>
      </c>
      <c r="H34" s="761">
        <v>8057.9921300000005</v>
      </c>
      <c r="I34" s="761">
        <v>261.31211500000006</v>
      </c>
      <c r="J34" s="761">
        <v>335.25365499999998</v>
      </c>
      <c r="K34" s="762" t="s">
        <v>850</v>
      </c>
      <c r="L34" s="763">
        <v>16003</v>
      </c>
      <c r="M34" s="763">
        <v>17026</v>
      </c>
      <c r="N34" s="1281">
        <v>322.89999999999998</v>
      </c>
      <c r="O34" s="1281">
        <v>27.053369750000002</v>
      </c>
    </row>
    <row r="35" spans="1:15" ht="25.5">
      <c r="A35" s="1751"/>
      <c r="B35" s="1754"/>
      <c r="C35" s="785" t="s">
        <v>727</v>
      </c>
      <c r="D35" s="787">
        <v>125</v>
      </c>
      <c r="E35" s="761">
        <v>0</v>
      </c>
      <c r="F35" s="761">
        <v>0</v>
      </c>
      <c r="G35" s="761">
        <v>0</v>
      </c>
      <c r="H35" s="761">
        <v>0</v>
      </c>
      <c r="I35" s="761">
        <v>0</v>
      </c>
      <c r="J35" s="761">
        <v>0</v>
      </c>
      <c r="K35" s="762" t="s">
        <v>850</v>
      </c>
      <c r="L35" s="770">
        <v>0</v>
      </c>
      <c r="M35" s="770">
        <v>0</v>
      </c>
      <c r="N35" s="1283">
        <v>0</v>
      </c>
      <c r="O35" s="1283">
        <v>0</v>
      </c>
    </row>
    <row r="36" spans="1:15" ht="25.5" customHeight="1">
      <c r="A36" s="1751"/>
      <c r="B36" s="1754"/>
      <c r="C36" s="785" t="s">
        <v>728</v>
      </c>
      <c r="D36" s="787">
        <v>50</v>
      </c>
      <c r="E36" s="761">
        <v>0</v>
      </c>
      <c r="F36" s="761">
        <v>0</v>
      </c>
      <c r="G36" s="761">
        <v>0</v>
      </c>
      <c r="H36" s="761">
        <v>0</v>
      </c>
      <c r="I36" s="761">
        <v>0</v>
      </c>
      <c r="J36" s="761">
        <v>0</v>
      </c>
      <c r="K36" s="762" t="s">
        <v>850</v>
      </c>
      <c r="L36" s="763">
        <v>15048</v>
      </c>
      <c r="M36" s="763">
        <v>15386</v>
      </c>
      <c r="N36" s="1283">
        <v>0</v>
      </c>
      <c r="O36" s="1283">
        <v>0</v>
      </c>
    </row>
    <row r="37" spans="1:15" ht="29.25" customHeight="1">
      <c r="A37" s="1751"/>
      <c r="B37" s="1755"/>
      <c r="C37" s="777" t="s">
        <v>851</v>
      </c>
      <c r="D37" s="772"/>
      <c r="E37" s="765">
        <f t="shared" ref="E37:J37" si="4">SUM(E34:E36)</f>
        <v>100063</v>
      </c>
      <c r="F37" s="765">
        <f t="shared" si="4"/>
        <v>3267</v>
      </c>
      <c r="G37" s="765">
        <f t="shared" si="4"/>
        <v>4013</v>
      </c>
      <c r="H37" s="765">
        <f t="shared" si="4"/>
        <v>8057.9921300000005</v>
      </c>
      <c r="I37" s="765">
        <f t="shared" si="4"/>
        <v>261.31211500000006</v>
      </c>
      <c r="J37" s="765">
        <f t="shared" si="4"/>
        <v>335.25365499999998</v>
      </c>
      <c r="K37" s="772"/>
      <c r="L37" s="773"/>
      <c r="M37" s="773"/>
      <c r="N37" s="1282"/>
      <c r="O37" s="1282"/>
    </row>
    <row r="38" spans="1:15" ht="50.25" customHeight="1">
      <c r="A38" s="1752"/>
      <c r="B38" s="788" t="s">
        <v>852</v>
      </c>
      <c r="C38" s="789" t="s">
        <v>852</v>
      </c>
      <c r="D38" s="790"/>
      <c r="E38" s="791">
        <f t="shared" ref="E38:J38" si="5">SUM(E11,E21,E28,E33,E37)</f>
        <v>135318081</v>
      </c>
      <c r="F38" s="791">
        <f t="shared" si="5"/>
        <v>10117587</v>
      </c>
      <c r="G38" s="791">
        <f t="shared" si="5"/>
        <v>8806948</v>
      </c>
      <c r="H38" s="791">
        <f t="shared" si="5"/>
        <v>4987563.5199896004</v>
      </c>
      <c r="I38" s="791">
        <f t="shared" si="5"/>
        <v>345028.09267449996</v>
      </c>
      <c r="J38" s="791">
        <f t="shared" si="5"/>
        <v>348323.52585340006</v>
      </c>
      <c r="K38" s="792"/>
      <c r="L38" s="793"/>
      <c r="M38" s="793"/>
      <c r="N38" s="1284"/>
      <c r="O38" s="1284"/>
    </row>
    <row r="39" spans="1:15" ht="12.6" customHeight="1">
      <c r="A39" s="1753" t="s">
        <v>853</v>
      </c>
      <c r="B39" s="1750" t="s">
        <v>723</v>
      </c>
      <c r="C39" s="776" t="s">
        <v>786</v>
      </c>
      <c r="D39" s="760" t="s">
        <v>787</v>
      </c>
      <c r="E39" s="794">
        <v>2256341</v>
      </c>
      <c r="F39" s="795">
        <v>106783</v>
      </c>
      <c r="G39" s="795">
        <v>394590</v>
      </c>
      <c r="H39" s="795">
        <v>1388696.652365</v>
      </c>
      <c r="I39" s="795">
        <v>66910.460460000002</v>
      </c>
      <c r="J39" s="795">
        <v>258805.20860499996</v>
      </c>
      <c r="K39" s="762" t="s">
        <v>788</v>
      </c>
      <c r="L39" s="796" t="s">
        <v>250</v>
      </c>
      <c r="M39" s="796" t="s">
        <v>250</v>
      </c>
      <c r="N39" s="1281">
        <v>11337.4</v>
      </c>
      <c r="O39" s="1281">
        <v>7282.3922544999923</v>
      </c>
    </row>
    <row r="40" spans="1:15" ht="12.6" customHeight="1">
      <c r="A40" s="1754"/>
      <c r="B40" s="1751"/>
      <c r="C40" s="776" t="s">
        <v>789</v>
      </c>
      <c r="D40" s="760" t="s">
        <v>790</v>
      </c>
      <c r="E40" s="795">
        <v>2740756</v>
      </c>
      <c r="F40" s="795">
        <v>248988</v>
      </c>
      <c r="G40" s="795">
        <v>313241</v>
      </c>
      <c r="H40" s="795">
        <v>168244.17193849999</v>
      </c>
      <c r="I40" s="795">
        <v>15559.201402499997</v>
      </c>
      <c r="J40" s="795">
        <v>20493.293266000004</v>
      </c>
      <c r="K40" s="762" t="s">
        <v>788</v>
      </c>
      <c r="L40" s="796" t="s">
        <v>250</v>
      </c>
      <c r="M40" s="796" t="s">
        <v>250</v>
      </c>
      <c r="N40" s="1281">
        <v>9642.7999999999993</v>
      </c>
      <c r="O40" s="1281">
        <v>620.3924244250012</v>
      </c>
    </row>
    <row r="41" spans="1:15" ht="12.6" customHeight="1">
      <c r="A41" s="1754"/>
      <c r="B41" s="1751"/>
      <c r="C41" s="776" t="s">
        <v>854</v>
      </c>
      <c r="D41" s="760" t="s">
        <v>798</v>
      </c>
      <c r="E41" s="795">
        <v>2995741</v>
      </c>
      <c r="F41" s="795">
        <v>609068</v>
      </c>
      <c r="G41" s="795">
        <v>190649</v>
      </c>
      <c r="H41" s="795">
        <v>659328.70925299998</v>
      </c>
      <c r="I41" s="795">
        <v>131183.16807799996</v>
      </c>
      <c r="J41" s="795">
        <v>43228.249585499994</v>
      </c>
      <c r="K41" s="762" t="s">
        <v>855</v>
      </c>
      <c r="L41" s="796" t="s">
        <v>250</v>
      </c>
      <c r="M41" s="796" t="s">
        <v>250</v>
      </c>
      <c r="N41" s="1281">
        <v>8117.65</v>
      </c>
      <c r="O41" s="1281">
        <v>1822.5925637249984</v>
      </c>
    </row>
    <row r="42" spans="1:15" ht="12.6" customHeight="1">
      <c r="A42" s="1754"/>
      <c r="B42" s="1751"/>
      <c r="C42" s="776" t="s">
        <v>800</v>
      </c>
      <c r="D42" s="760" t="s">
        <v>801</v>
      </c>
      <c r="E42" s="795">
        <v>2826673</v>
      </c>
      <c r="F42" s="795">
        <v>395254</v>
      </c>
      <c r="G42" s="795">
        <v>177967</v>
      </c>
      <c r="H42" s="795">
        <v>104236.8441251</v>
      </c>
      <c r="I42" s="795">
        <v>14278.581591099999</v>
      </c>
      <c r="J42" s="795">
        <v>6710.7147002500005</v>
      </c>
      <c r="K42" s="762" t="s">
        <v>855</v>
      </c>
      <c r="L42" s="796" t="s">
        <v>250</v>
      </c>
      <c r="M42" s="796" t="s">
        <v>250</v>
      </c>
      <c r="N42" s="1281">
        <v>9710.9</v>
      </c>
      <c r="O42" s="1281">
        <v>359.78483997500024</v>
      </c>
    </row>
    <row r="43" spans="1:15" ht="27.75" customHeight="1">
      <c r="A43" s="1754"/>
      <c r="B43" s="1752"/>
      <c r="C43" s="777" t="s">
        <v>804</v>
      </c>
      <c r="D43" s="771"/>
      <c r="E43" s="765">
        <f t="shared" ref="E43:J43" si="6">SUM(E39:E42)</f>
        <v>10819511</v>
      </c>
      <c r="F43" s="765">
        <f t="shared" si="6"/>
        <v>1360093</v>
      </c>
      <c r="G43" s="765">
        <f t="shared" si="6"/>
        <v>1076447</v>
      </c>
      <c r="H43" s="765">
        <f t="shared" si="6"/>
        <v>2320506.3776815999</v>
      </c>
      <c r="I43" s="765">
        <f t="shared" si="6"/>
        <v>227931.41153159997</v>
      </c>
      <c r="J43" s="765">
        <f t="shared" si="6"/>
        <v>329237.46615674999</v>
      </c>
      <c r="K43" s="772"/>
      <c r="L43" s="773"/>
      <c r="M43" s="773"/>
      <c r="N43" s="1282"/>
      <c r="O43" s="1282"/>
    </row>
    <row r="44" spans="1:15" ht="12.6" customHeight="1">
      <c r="A44" s="1754"/>
      <c r="B44" s="1753" t="s">
        <v>805</v>
      </c>
      <c r="C44" s="797" t="s">
        <v>810</v>
      </c>
      <c r="D44" s="766" t="s">
        <v>811</v>
      </c>
      <c r="E44" s="761">
        <v>25093</v>
      </c>
      <c r="F44" s="761">
        <v>1233</v>
      </c>
      <c r="G44" s="761">
        <v>3385</v>
      </c>
      <c r="H44" s="761">
        <v>4581.8951175000002</v>
      </c>
      <c r="I44" s="761">
        <v>223.67577250000002</v>
      </c>
      <c r="J44" s="761">
        <v>632.72237250000001</v>
      </c>
      <c r="K44" s="762" t="s">
        <v>855</v>
      </c>
      <c r="L44" s="796" t="s">
        <v>250</v>
      </c>
      <c r="M44" s="796" t="s">
        <v>250</v>
      </c>
      <c r="N44" s="1281">
        <v>133.1</v>
      </c>
      <c r="O44" s="1281">
        <v>24.737175624999995</v>
      </c>
    </row>
    <row r="45" spans="1:15" ht="12.6" customHeight="1">
      <c r="A45" s="1754"/>
      <c r="B45" s="1754"/>
      <c r="C45" s="776" t="s">
        <v>814</v>
      </c>
      <c r="D45" s="766" t="s">
        <v>815</v>
      </c>
      <c r="E45" s="784">
        <v>0</v>
      </c>
      <c r="F45" s="784">
        <v>0</v>
      </c>
      <c r="G45" s="784">
        <v>0</v>
      </c>
      <c r="H45" s="784">
        <v>0</v>
      </c>
      <c r="I45" s="784">
        <v>0</v>
      </c>
      <c r="J45" s="784">
        <v>0</v>
      </c>
      <c r="K45" s="762" t="s">
        <v>855</v>
      </c>
      <c r="L45" s="796" t="s">
        <v>250</v>
      </c>
      <c r="M45" s="796" t="s">
        <v>250</v>
      </c>
      <c r="N45" s="1283">
        <v>0</v>
      </c>
      <c r="O45" s="1283">
        <v>0</v>
      </c>
    </row>
    <row r="46" spans="1:15" ht="12.6" customHeight="1">
      <c r="A46" s="1754"/>
      <c r="B46" s="1754"/>
      <c r="C46" s="797" t="s">
        <v>816</v>
      </c>
      <c r="D46" s="766" t="s">
        <v>807</v>
      </c>
      <c r="E46" s="761">
        <v>1004</v>
      </c>
      <c r="F46" s="761">
        <v>111</v>
      </c>
      <c r="G46" s="761">
        <v>120</v>
      </c>
      <c r="H46" s="761">
        <v>112.41403</v>
      </c>
      <c r="I46" s="761">
        <v>12.06542</v>
      </c>
      <c r="J46" s="761">
        <v>13.308389999999999</v>
      </c>
      <c r="K46" s="762" t="s">
        <v>855</v>
      </c>
      <c r="L46" s="796" t="s">
        <v>250</v>
      </c>
      <c r="M46" s="796" t="s">
        <v>250</v>
      </c>
      <c r="N46" s="1281">
        <v>7.55</v>
      </c>
      <c r="O46" s="1281">
        <v>0.83985424999999991</v>
      </c>
    </row>
    <row r="47" spans="1:15" ht="27" customHeight="1">
      <c r="A47" s="1754"/>
      <c r="B47" s="1755"/>
      <c r="C47" s="777" t="s">
        <v>856</v>
      </c>
      <c r="D47" s="771"/>
      <c r="E47" s="765">
        <f t="shared" ref="E47:G47" si="7">SUM(E44:E46)</f>
        <v>26097</v>
      </c>
      <c r="F47" s="765">
        <f t="shared" si="7"/>
        <v>1344</v>
      </c>
      <c r="G47" s="765">
        <f t="shared" si="7"/>
        <v>3505</v>
      </c>
      <c r="H47" s="765">
        <f>SUM(H44:H46)</f>
        <v>4694.3091475000001</v>
      </c>
      <c r="I47" s="765">
        <f t="shared" ref="I47:J47" si="8">SUM(I44:I46)</f>
        <v>235.74119250000001</v>
      </c>
      <c r="J47" s="765">
        <f t="shared" si="8"/>
        <v>646.03076250000004</v>
      </c>
      <c r="K47" s="772"/>
      <c r="L47" s="773"/>
      <c r="M47" s="773"/>
      <c r="N47" s="1282"/>
      <c r="O47" s="1282"/>
    </row>
    <row r="48" spans="1:15" ht="12.6" customHeight="1">
      <c r="A48" s="1754"/>
      <c r="B48" s="1753" t="s">
        <v>725</v>
      </c>
      <c r="C48" s="797" t="s">
        <v>837</v>
      </c>
      <c r="D48" s="766" t="s">
        <v>838</v>
      </c>
      <c r="E48" s="795">
        <v>267807803</v>
      </c>
      <c r="F48" s="795">
        <v>27582119</v>
      </c>
      <c r="G48" s="795">
        <v>27264667</v>
      </c>
      <c r="H48" s="795">
        <v>17536202.885394</v>
      </c>
      <c r="I48" s="795">
        <v>1775497.0868669997</v>
      </c>
      <c r="J48" s="795">
        <v>1826832.7190839997</v>
      </c>
      <c r="K48" s="762" t="s">
        <v>839</v>
      </c>
      <c r="L48" s="796" t="s">
        <v>250</v>
      </c>
      <c r="M48" s="796" t="s">
        <v>250</v>
      </c>
      <c r="N48" s="1285">
        <v>103231.35</v>
      </c>
      <c r="O48" s="1285">
        <v>6890.2743506000043</v>
      </c>
    </row>
    <row r="49" spans="1:18" ht="12.6" customHeight="1">
      <c r="A49" s="1754"/>
      <c r="B49" s="1754"/>
      <c r="C49" s="776" t="s">
        <v>842</v>
      </c>
      <c r="D49" s="766" t="s">
        <v>843</v>
      </c>
      <c r="E49" s="795">
        <v>102756331</v>
      </c>
      <c r="F49" s="795">
        <v>10489623</v>
      </c>
      <c r="G49" s="795">
        <v>9259062</v>
      </c>
      <c r="H49" s="795">
        <v>2806512.5946633499</v>
      </c>
      <c r="I49" s="795">
        <v>206502.25502524999</v>
      </c>
      <c r="J49" s="795">
        <v>179298.51969374999</v>
      </c>
      <c r="K49" s="762" t="s">
        <v>844</v>
      </c>
      <c r="L49" s="796" t="s">
        <v>250</v>
      </c>
      <c r="M49" s="796" t="s">
        <v>250</v>
      </c>
      <c r="N49" s="1285">
        <v>135925.04999999999</v>
      </c>
      <c r="O49" s="1285">
        <v>2785.8044446874978</v>
      </c>
    </row>
    <row r="50" spans="1:18" s="334" customFormat="1" ht="25.5">
      <c r="A50" s="1754"/>
      <c r="B50" s="1755"/>
      <c r="C50" s="777" t="s">
        <v>857</v>
      </c>
      <c r="D50" s="771"/>
      <c r="E50" s="765">
        <f t="shared" ref="E50:J50" si="9">SUM(E48:E49)</f>
        <v>370564134</v>
      </c>
      <c r="F50" s="765">
        <f t="shared" si="9"/>
        <v>38071742</v>
      </c>
      <c r="G50" s="765">
        <f t="shared" si="9"/>
        <v>36523729</v>
      </c>
      <c r="H50" s="765">
        <f t="shared" si="9"/>
        <v>20342715.480057351</v>
      </c>
      <c r="I50" s="765">
        <f t="shared" si="9"/>
        <v>1981999.3418922496</v>
      </c>
      <c r="J50" s="765">
        <f t="shared" si="9"/>
        <v>2006131.2387777497</v>
      </c>
      <c r="K50" s="772"/>
      <c r="L50" s="798"/>
      <c r="M50" s="798"/>
      <c r="N50" s="798"/>
      <c r="O50" s="798"/>
      <c r="P50" s="332"/>
      <c r="Q50" s="332"/>
      <c r="R50" s="332"/>
    </row>
    <row r="51" spans="1:18" ht="53.25" customHeight="1">
      <c r="A51" s="1755"/>
      <c r="B51" s="789" t="s">
        <v>858</v>
      </c>
      <c r="C51" s="789" t="s">
        <v>858</v>
      </c>
      <c r="D51" s="799"/>
      <c r="E51" s="791">
        <f t="shared" ref="E51:J51" si="10">SUM(E43,E47,E50)</f>
        <v>381409742</v>
      </c>
      <c r="F51" s="791">
        <f t="shared" si="10"/>
        <v>39433179</v>
      </c>
      <c r="G51" s="791">
        <f t="shared" si="10"/>
        <v>37603681</v>
      </c>
      <c r="H51" s="791">
        <f t="shared" si="10"/>
        <v>22667916.166886453</v>
      </c>
      <c r="I51" s="791">
        <f t="shared" si="10"/>
        <v>2210166.4946163497</v>
      </c>
      <c r="J51" s="791">
        <f t="shared" si="10"/>
        <v>2336014.7356969998</v>
      </c>
      <c r="K51" s="792"/>
      <c r="L51" s="800"/>
      <c r="M51" s="800"/>
      <c r="N51" s="800"/>
      <c r="O51" s="800"/>
    </row>
    <row r="52" spans="1:18" s="338" customFormat="1">
      <c r="A52" s="335" t="s">
        <v>1341</v>
      </c>
      <c r="B52" s="335"/>
      <c r="C52" s="336"/>
      <c r="D52" s="337"/>
      <c r="E52" s="336"/>
      <c r="F52" s="336"/>
      <c r="G52" s="336"/>
      <c r="H52" s="336"/>
      <c r="I52" s="336"/>
      <c r="J52" s="336"/>
      <c r="K52" s="336"/>
      <c r="L52" s="336"/>
      <c r="M52" s="336"/>
      <c r="N52" s="336"/>
      <c r="O52" s="336"/>
      <c r="P52" s="332"/>
      <c r="Q52" s="332"/>
      <c r="R52" s="332"/>
    </row>
    <row r="53" spans="1:18" s="338" customFormat="1">
      <c r="A53" s="339" t="s">
        <v>561</v>
      </c>
      <c r="B53" s="340"/>
      <c r="C53" s="340"/>
      <c r="D53" s="341"/>
      <c r="E53" s="340"/>
      <c r="F53" s="340"/>
      <c r="G53" s="340"/>
      <c r="H53" s="340"/>
      <c r="I53" s="340"/>
      <c r="J53" s="340"/>
      <c r="K53" s="340"/>
      <c r="L53" s="340"/>
      <c r="M53" s="340"/>
      <c r="N53" s="340"/>
      <c r="O53" s="340"/>
      <c r="P53" s="332"/>
      <c r="Q53" s="332"/>
      <c r="R53" s="332"/>
    </row>
    <row r="54" spans="1:18" s="338" customFormat="1">
      <c r="A54" s="340" t="s">
        <v>859</v>
      </c>
      <c r="B54" s="340"/>
      <c r="C54" s="340"/>
      <c r="D54" s="341"/>
      <c r="E54" s="340"/>
      <c r="F54" s="340"/>
      <c r="G54" s="340"/>
      <c r="H54" s="340"/>
      <c r="I54" s="340"/>
      <c r="J54" s="278"/>
      <c r="K54" s="340"/>
      <c r="L54" s="340"/>
      <c r="M54" s="340"/>
      <c r="N54" s="340"/>
      <c r="O54" s="340"/>
      <c r="P54" s="332"/>
      <c r="Q54" s="332"/>
      <c r="R54" s="332"/>
    </row>
    <row r="55" spans="1:18" s="338" customFormat="1">
      <c r="A55" s="340" t="s">
        <v>860</v>
      </c>
      <c r="B55" s="340"/>
      <c r="C55" s="340"/>
      <c r="D55" s="341"/>
      <c r="E55" s="340"/>
      <c r="F55" s="340"/>
      <c r="G55" s="340"/>
      <c r="H55" s="340"/>
      <c r="I55" s="340"/>
      <c r="J55" s="340"/>
      <c r="K55" s="340"/>
      <c r="L55" s="340"/>
      <c r="M55" s="340"/>
      <c r="N55" s="340"/>
      <c r="O55" s="340"/>
      <c r="P55" s="332"/>
      <c r="Q55" s="332"/>
      <c r="R55" s="332"/>
    </row>
    <row r="56" spans="1:18" s="338" customFormat="1">
      <c r="A56" s="340" t="s">
        <v>861</v>
      </c>
      <c r="B56" s="340"/>
      <c r="C56" s="340"/>
      <c r="D56" s="341"/>
      <c r="E56" s="340"/>
      <c r="F56" s="340"/>
      <c r="G56" s="340"/>
      <c r="H56" s="340"/>
      <c r="I56" s="340"/>
      <c r="J56" s="340"/>
      <c r="K56" s="340"/>
      <c r="L56" s="340"/>
      <c r="M56" s="340"/>
      <c r="N56" s="340"/>
      <c r="O56" s="340"/>
      <c r="P56" s="332"/>
      <c r="Q56" s="332"/>
      <c r="R56" s="332"/>
    </row>
    <row r="57" spans="1:18" s="338" customFormat="1">
      <c r="A57" s="801" t="s">
        <v>1220</v>
      </c>
      <c r="B57" s="340"/>
      <c r="C57" s="340"/>
      <c r="D57" s="341"/>
      <c r="E57" s="340"/>
      <c r="F57" s="340"/>
      <c r="G57" s="340"/>
      <c r="H57" s="340"/>
      <c r="I57" s="340"/>
      <c r="J57" s="340"/>
      <c r="K57" s="340"/>
      <c r="L57" s="340"/>
      <c r="M57" s="340"/>
      <c r="N57" s="340"/>
      <c r="O57" s="340"/>
      <c r="P57" s="333"/>
      <c r="Q57" s="333"/>
    </row>
    <row r="58" spans="1:18" s="338" customFormat="1">
      <c r="A58" s="342" t="s">
        <v>862</v>
      </c>
      <c r="B58" s="342"/>
      <c r="D58" s="343"/>
      <c r="P58" s="333"/>
      <c r="Q58" s="333"/>
    </row>
    <row r="59" spans="1:18" s="345" customFormat="1">
      <c r="A59" s="332"/>
      <c r="B59" s="332"/>
      <c r="C59" s="332"/>
      <c r="D59" s="344"/>
      <c r="E59" s="332"/>
      <c r="F59" s="332"/>
      <c r="G59" s="332"/>
      <c r="H59" s="332"/>
      <c r="I59" s="332"/>
      <c r="J59" s="332"/>
      <c r="K59" s="332"/>
      <c r="L59" s="332"/>
      <c r="M59" s="332"/>
      <c r="N59" s="332"/>
      <c r="O59" s="332"/>
    </row>
    <row r="60" spans="1:18" s="345" customFormat="1">
      <c r="A60" s="332"/>
      <c r="B60" s="332"/>
      <c r="C60" s="332"/>
      <c r="D60" s="344"/>
      <c r="E60" s="332"/>
      <c r="F60" s="332"/>
      <c r="G60" s="332"/>
      <c r="H60" s="332"/>
      <c r="I60" s="332"/>
      <c r="J60" s="332"/>
      <c r="K60" s="332"/>
      <c r="L60" s="332"/>
      <c r="M60" s="332"/>
      <c r="N60" s="332"/>
      <c r="O60" s="332"/>
    </row>
    <row r="61" spans="1:18" s="345" customFormat="1">
      <c r="A61" s="332"/>
      <c r="B61" s="332"/>
      <c r="C61" s="332"/>
      <c r="D61" s="344"/>
      <c r="E61" s="332"/>
      <c r="F61" s="332"/>
      <c r="G61" s="332"/>
      <c r="H61" s="332"/>
      <c r="I61" s="332"/>
      <c r="J61" s="332"/>
      <c r="K61" s="332"/>
      <c r="L61" s="332"/>
      <c r="M61" s="332"/>
      <c r="N61" s="332"/>
      <c r="O61" s="332"/>
    </row>
    <row r="62" spans="1:18" s="345" customFormat="1" ht="19.5">
      <c r="A62" s="802"/>
      <c r="B62" s="332"/>
      <c r="C62" s="332"/>
      <c r="D62" s="344"/>
      <c r="E62" s="332"/>
      <c r="F62" s="332"/>
      <c r="G62" s="332"/>
      <c r="H62" s="332"/>
      <c r="I62" s="332"/>
      <c r="J62" s="332"/>
      <c r="K62" s="332"/>
      <c r="L62" s="332"/>
      <c r="M62" s="332"/>
      <c r="N62" s="332"/>
      <c r="O62" s="332"/>
    </row>
    <row r="63" spans="1:18" s="345" customFormat="1">
      <c r="A63" s="332"/>
      <c r="B63" s="332"/>
      <c r="C63" s="332"/>
      <c r="D63" s="344"/>
      <c r="E63" s="332"/>
      <c r="F63" s="332"/>
      <c r="G63" s="332"/>
      <c r="H63" s="332"/>
      <c r="I63" s="332"/>
      <c r="J63" s="332"/>
      <c r="K63" s="332"/>
      <c r="L63" s="332"/>
      <c r="M63" s="332"/>
      <c r="N63" s="332"/>
      <c r="O63" s="332"/>
    </row>
    <row r="64" spans="1:18" s="345" customFormat="1">
      <c r="A64" s="332"/>
      <c r="B64" s="332"/>
      <c r="C64" s="332"/>
      <c r="D64" s="344"/>
      <c r="E64" s="332"/>
      <c r="F64" s="332"/>
      <c r="G64" s="332"/>
      <c r="H64" s="332"/>
      <c r="I64" s="332"/>
      <c r="J64" s="332"/>
      <c r="K64" s="332"/>
      <c r="L64" s="332"/>
      <c r="M64" s="332"/>
      <c r="N64" s="332"/>
      <c r="O64" s="332"/>
    </row>
    <row r="65" spans="1:15" s="345" customFormat="1">
      <c r="A65" s="332"/>
      <c r="B65" s="332"/>
      <c r="C65" s="332"/>
      <c r="D65" s="344"/>
      <c r="E65" s="332"/>
      <c r="F65" s="332"/>
      <c r="G65" s="332"/>
      <c r="H65" s="332"/>
      <c r="I65" s="332"/>
      <c r="J65" s="332"/>
      <c r="K65" s="332"/>
      <c r="L65" s="332"/>
      <c r="M65" s="332"/>
      <c r="N65" s="332"/>
      <c r="O65" s="332"/>
    </row>
    <row r="66" spans="1:15" s="345" customFormat="1">
      <c r="A66" s="332"/>
      <c r="B66" s="332"/>
      <c r="C66" s="332"/>
      <c r="D66" s="344"/>
      <c r="E66" s="332"/>
      <c r="F66" s="332"/>
      <c r="G66" s="332"/>
      <c r="H66" s="332"/>
      <c r="I66" s="332"/>
      <c r="J66" s="332"/>
      <c r="K66" s="332"/>
      <c r="L66" s="332"/>
      <c r="M66" s="332"/>
      <c r="N66" s="332"/>
      <c r="O66" s="332"/>
    </row>
    <row r="67" spans="1:15" s="345" customFormat="1">
      <c r="A67" s="332"/>
      <c r="B67" s="332"/>
      <c r="C67" s="332"/>
      <c r="D67" s="344"/>
      <c r="E67" s="332"/>
      <c r="F67" s="332"/>
      <c r="G67" s="332"/>
      <c r="H67" s="332"/>
      <c r="I67" s="332"/>
      <c r="J67" s="332"/>
      <c r="K67" s="332"/>
      <c r="L67" s="332"/>
      <c r="M67" s="332"/>
      <c r="N67" s="332"/>
      <c r="O67" s="332"/>
    </row>
    <row r="68" spans="1:15" s="345" customFormat="1">
      <c r="A68" s="332"/>
      <c r="B68" s="332"/>
      <c r="C68" s="332"/>
      <c r="D68" s="344"/>
      <c r="E68" s="332"/>
      <c r="F68" s="332"/>
      <c r="G68" s="332"/>
      <c r="H68" s="332"/>
      <c r="I68" s="332"/>
      <c r="J68" s="332"/>
      <c r="K68" s="332"/>
      <c r="L68" s="332"/>
      <c r="M68" s="332"/>
      <c r="N68" s="332"/>
      <c r="O68" s="332"/>
    </row>
  </sheetData>
  <mergeCells count="20">
    <mergeCell ref="B39:B43"/>
    <mergeCell ref="B44:B47"/>
    <mergeCell ref="B48:B50"/>
    <mergeCell ref="B4:B11"/>
    <mergeCell ref="A4:A38"/>
    <mergeCell ref="B12:B21"/>
    <mergeCell ref="B22:B28"/>
    <mergeCell ref="B29:B33"/>
    <mergeCell ref="B34:B37"/>
    <mergeCell ref="A39:A51"/>
    <mergeCell ref="A1:O1"/>
    <mergeCell ref="A2:A3"/>
    <mergeCell ref="B2:B3"/>
    <mergeCell ref="C2:C3"/>
    <mergeCell ref="D2:D3"/>
    <mergeCell ref="E2:G2"/>
    <mergeCell ref="H2:J2"/>
    <mergeCell ref="K2:K3"/>
    <mergeCell ref="L2:M2"/>
    <mergeCell ref="N2:O2"/>
  </mergeCells>
  <printOptions horizontalCentered="1"/>
  <pageMargins left="0.7" right="0.7" top="0.75" bottom="0.75" header="0.3" footer="0.3"/>
  <pageSetup paperSize="9" scale="71"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112" zoomScaleNormal="112" workbookViewId="0">
      <selection sqref="A1:P1"/>
    </sheetView>
  </sheetViews>
  <sheetFormatPr defaultColWidth="9.140625" defaultRowHeight="11.25"/>
  <cols>
    <col min="1" max="1" width="7.85546875" style="346" customWidth="1"/>
    <col min="2" max="2" width="11.85546875" style="346" customWidth="1"/>
    <col min="3" max="3" width="21.28515625" style="346" customWidth="1"/>
    <col min="4" max="4" width="11" style="346" bestFit="1" customWidth="1"/>
    <col min="5" max="5" width="8.140625" style="346" customWidth="1"/>
    <col min="6" max="6" width="9" style="346" customWidth="1"/>
    <col min="7" max="8" width="7.42578125" style="346" customWidth="1"/>
    <col min="9" max="9" width="8" style="346" bestFit="1" customWidth="1"/>
    <col min="10" max="11" width="7" style="346" bestFit="1" customWidth="1"/>
    <col min="12" max="12" width="14.140625" style="346" customWidth="1"/>
    <col min="13" max="14" width="9" style="346" customWidth="1"/>
    <col min="15" max="16384" width="9.140625" style="346"/>
  </cols>
  <sheetData>
    <row r="1" spans="1:16" ht="18" customHeight="1">
      <c r="A1" s="1756" t="s">
        <v>863</v>
      </c>
      <c r="B1" s="1756"/>
      <c r="C1" s="1756"/>
      <c r="D1" s="1756"/>
      <c r="E1" s="1756"/>
      <c r="F1" s="1756"/>
      <c r="G1" s="1756"/>
      <c r="H1" s="1756"/>
      <c r="I1" s="1756"/>
      <c r="J1" s="1756"/>
      <c r="K1" s="1756"/>
      <c r="L1" s="1756"/>
      <c r="M1" s="1756"/>
      <c r="N1" s="1756"/>
      <c r="O1" s="1756"/>
      <c r="P1" s="1756"/>
    </row>
    <row r="2" spans="1:16" ht="51" customHeight="1">
      <c r="A2" s="1681" t="s">
        <v>776</v>
      </c>
      <c r="B2" s="1681" t="s">
        <v>864</v>
      </c>
      <c r="C2" s="1681" t="s">
        <v>778</v>
      </c>
      <c r="D2" s="1749" t="s">
        <v>865</v>
      </c>
      <c r="E2" s="1746" t="s">
        <v>866</v>
      </c>
      <c r="F2" s="1701" t="s">
        <v>731</v>
      </c>
      <c r="G2" s="1748"/>
      <c r="H2" s="1702"/>
      <c r="I2" s="1681" t="s">
        <v>867</v>
      </c>
      <c r="J2" s="1681"/>
      <c r="K2" s="1681"/>
      <c r="L2" s="1749" t="s">
        <v>781</v>
      </c>
      <c r="M2" s="1681" t="s">
        <v>782</v>
      </c>
      <c r="N2" s="1681"/>
      <c r="O2" s="1681" t="s">
        <v>1371</v>
      </c>
      <c r="P2" s="1681"/>
    </row>
    <row r="3" spans="1:16" ht="76.5" customHeight="1">
      <c r="A3" s="1681"/>
      <c r="B3" s="1681"/>
      <c r="C3" s="1681"/>
      <c r="D3" s="1685" t="s">
        <v>868</v>
      </c>
      <c r="E3" s="1747"/>
      <c r="F3" s="803" t="s">
        <v>73</v>
      </c>
      <c r="G3" s="803">
        <v>45323</v>
      </c>
      <c r="H3" s="803">
        <v>45352</v>
      </c>
      <c r="I3" s="803" t="s">
        <v>73</v>
      </c>
      <c r="J3" s="803">
        <v>45323</v>
      </c>
      <c r="K3" s="803">
        <v>45352</v>
      </c>
      <c r="L3" s="1685"/>
      <c r="M3" s="803">
        <v>45323</v>
      </c>
      <c r="N3" s="803">
        <v>45352</v>
      </c>
      <c r="O3" s="774" t="s">
        <v>869</v>
      </c>
      <c r="P3" s="774" t="s">
        <v>870</v>
      </c>
    </row>
    <row r="4" spans="1:16" ht="12" customHeight="1">
      <c r="A4" s="1757" t="s">
        <v>871</v>
      </c>
      <c r="B4" s="1757" t="s">
        <v>872</v>
      </c>
      <c r="C4" s="804" t="s">
        <v>873</v>
      </c>
      <c r="D4" s="805" t="s">
        <v>874</v>
      </c>
      <c r="E4" s="806" t="s">
        <v>827</v>
      </c>
      <c r="F4" s="807">
        <v>79</v>
      </c>
      <c r="G4" s="808">
        <v>3</v>
      </c>
      <c r="H4" s="808">
        <v>0</v>
      </c>
      <c r="I4" s="807">
        <v>1.6900000000000002</v>
      </c>
      <c r="J4" s="807">
        <v>7.0000000000000007E-2</v>
      </c>
      <c r="K4" s="807">
        <v>0</v>
      </c>
      <c r="L4" s="807" t="s">
        <v>875</v>
      </c>
      <c r="M4" s="807">
        <v>2405</v>
      </c>
      <c r="N4" s="807">
        <v>2422</v>
      </c>
      <c r="O4" s="809">
        <v>0</v>
      </c>
      <c r="P4" s="809">
        <v>0</v>
      </c>
    </row>
    <row r="5" spans="1:16" ht="12" customHeight="1">
      <c r="A5" s="1757"/>
      <c r="B5" s="1757"/>
      <c r="C5" s="804" t="s">
        <v>876</v>
      </c>
      <c r="D5" s="810" t="s">
        <v>877</v>
      </c>
      <c r="E5" s="811" t="s">
        <v>827</v>
      </c>
      <c r="F5" s="807">
        <v>23</v>
      </c>
      <c r="G5" s="808">
        <v>0</v>
      </c>
      <c r="H5" s="808">
        <v>23</v>
      </c>
      <c r="I5" s="807">
        <v>0.47</v>
      </c>
      <c r="J5" s="807">
        <v>0</v>
      </c>
      <c r="K5" s="807">
        <v>0.47</v>
      </c>
      <c r="L5" s="807" t="s">
        <v>875</v>
      </c>
      <c r="M5" s="807">
        <v>2033</v>
      </c>
      <c r="N5" s="807">
        <v>1965</v>
      </c>
      <c r="O5" s="807">
        <v>15</v>
      </c>
      <c r="P5" s="807">
        <v>0</v>
      </c>
    </row>
    <row r="6" spans="1:16" ht="12" customHeight="1">
      <c r="A6" s="1757"/>
      <c r="B6" s="1757"/>
      <c r="C6" s="804" t="s">
        <v>878</v>
      </c>
      <c r="D6" s="805" t="s">
        <v>878</v>
      </c>
      <c r="E6" s="806" t="s">
        <v>879</v>
      </c>
      <c r="F6" s="807">
        <v>0</v>
      </c>
      <c r="G6" s="808">
        <v>0</v>
      </c>
      <c r="H6" s="808">
        <v>0</v>
      </c>
      <c r="I6" s="807">
        <v>0</v>
      </c>
      <c r="J6" s="807">
        <v>0</v>
      </c>
      <c r="K6" s="807">
        <v>0</v>
      </c>
      <c r="L6" s="807" t="s">
        <v>880</v>
      </c>
      <c r="M6" s="807">
        <v>1196</v>
      </c>
      <c r="N6" s="807">
        <v>1225</v>
      </c>
      <c r="O6" s="809">
        <v>0</v>
      </c>
      <c r="P6" s="809">
        <v>0</v>
      </c>
    </row>
    <row r="7" spans="1:16" ht="12" customHeight="1">
      <c r="A7" s="1757"/>
      <c r="B7" s="1757"/>
      <c r="C7" s="804" t="s">
        <v>881</v>
      </c>
      <c r="D7" s="810" t="s">
        <v>882</v>
      </c>
      <c r="E7" s="806" t="s">
        <v>807</v>
      </c>
      <c r="F7" s="807">
        <v>480240</v>
      </c>
      <c r="G7" s="807">
        <v>44838</v>
      </c>
      <c r="H7" s="807">
        <v>30449</v>
      </c>
      <c r="I7" s="807">
        <v>14339.858865</v>
      </c>
      <c r="J7" s="807">
        <v>1285.94</v>
      </c>
      <c r="K7" s="807">
        <v>901.34</v>
      </c>
      <c r="L7" s="807" t="s">
        <v>875</v>
      </c>
      <c r="M7" s="807">
        <v>5720</v>
      </c>
      <c r="N7" s="807">
        <v>6050</v>
      </c>
      <c r="O7" s="807">
        <v>8209</v>
      </c>
      <c r="P7" s="807">
        <v>242</v>
      </c>
    </row>
    <row r="8" spans="1:16" ht="12" customHeight="1">
      <c r="A8" s="1757"/>
      <c r="B8" s="1757"/>
      <c r="C8" s="812" t="s">
        <v>883</v>
      </c>
      <c r="D8" s="805" t="s">
        <v>884</v>
      </c>
      <c r="E8" s="806" t="s">
        <v>827</v>
      </c>
      <c r="F8" s="807">
        <v>0</v>
      </c>
      <c r="G8" s="807">
        <v>0</v>
      </c>
      <c r="H8" s="807">
        <v>0</v>
      </c>
      <c r="I8" s="807">
        <v>0</v>
      </c>
      <c r="J8" s="807">
        <v>0</v>
      </c>
      <c r="K8" s="807">
        <v>0</v>
      </c>
      <c r="L8" s="807" t="s">
        <v>875</v>
      </c>
      <c r="M8" s="813" t="s">
        <v>250</v>
      </c>
      <c r="N8" s="813" t="s">
        <v>250</v>
      </c>
      <c r="O8" s="809">
        <v>0</v>
      </c>
      <c r="P8" s="809">
        <v>0</v>
      </c>
    </row>
    <row r="9" spans="1:16" ht="12" customHeight="1">
      <c r="A9" s="1757"/>
      <c r="B9" s="1757"/>
      <c r="C9" s="804" t="s">
        <v>885</v>
      </c>
      <c r="D9" s="805" t="s">
        <v>886</v>
      </c>
      <c r="E9" s="806" t="s">
        <v>887</v>
      </c>
      <c r="F9" s="807">
        <v>0</v>
      </c>
      <c r="G9" s="807">
        <v>0</v>
      </c>
      <c r="H9" s="807">
        <v>0</v>
      </c>
      <c r="I9" s="807">
        <v>0</v>
      </c>
      <c r="J9" s="807">
        <v>0</v>
      </c>
      <c r="K9" s="807">
        <v>0</v>
      </c>
      <c r="L9" s="807" t="s">
        <v>875</v>
      </c>
      <c r="M9" s="813">
        <v>28870</v>
      </c>
      <c r="N9" s="813" t="s">
        <v>250</v>
      </c>
      <c r="O9" s="809">
        <v>0</v>
      </c>
      <c r="P9" s="809">
        <v>0</v>
      </c>
    </row>
    <row r="10" spans="1:16" ht="12" customHeight="1">
      <c r="A10" s="1757"/>
      <c r="B10" s="1757"/>
      <c r="C10" s="804" t="s">
        <v>888</v>
      </c>
      <c r="D10" s="805" t="s">
        <v>889</v>
      </c>
      <c r="E10" s="806" t="s">
        <v>807</v>
      </c>
      <c r="F10" s="807">
        <v>347535</v>
      </c>
      <c r="G10" s="807">
        <v>11445</v>
      </c>
      <c r="H10" s="807">
        <v>15674</v>
      </c>
      <c r="I10" s="807">
        <v>12610.38595</v>
      </c>
      <c r="J10" s="807">
        <v>448.1</v>
      </c>
      <c r="K10" s="807">
        <v>625.1</v>
      </c>
      <c r="L10" s="807" t="s">
        <v>875</v>
      </c>
      <c r="M10" s="813">
        <v>8000</v>
      </c>
      <c r="N10" s="813">
        <v>7608</v>
      </c>
      <c r="O10" s="809">
        <v>5355</v>
      </c>
      <c r="P10" s="809">
        <v>212</v>
      </c>
    </row>
    <row r="11" spans="1:16">
      <c r="A11" s="1757"/>
      <c r="B11" s="1757"/>
      <c r="C11" s="804" t="s">
        <v>890</v>
      </c>
      <c r="D11" s="805" t="s">
        <v>891</v>
      </c>
      <c r="E11" s="806" t="s">
        <v>887</v>
      </c>
      <c r="F11" s="807">
        <v>62</v>
      </c>
      <c r="G11" s="807">
        <v>8</v>
      </c>
      <c r="H11" s="807">
        <v>0</v>
      </c>
      <c r="I11" s="807">
        <v>4.2699999999999996</v>
      </c>
      <c r="J11" s="807">
        <v>0.54</v>
      </c>
      <c r="K11" s="807">
        <v>0</v>
      </c>
      <c r="L11" s="807" t="s">
        <v>892</v>
      </c>
      <c r="M11" s="813">
        <v>29290</v>
      </c>
      <c r="N11" s="813">
        <v>29200</v>
      </c>
      <c r="O11" s="809">
        <v>0</v>
      </c>
      <c r="P11" s="809">
        <v>0</v>
      </c>
    </row>
    <row r="12" spans="1:16" ht="12" customHeight="1">
      <c r="A12" s="1757"/>
      <c r="B12" s="1757"/>
      <c r="C12" s="804" t="s">
        <v>893</v>
      </c>
      <c r="D12" s="805" t="s">
        <v>894</v>
      </c>
      <c r="E12" s="806" t="s">
        <v>827</v>
      </c>
      <c r="F12" s="807">
        <v>833696</v>
      </c>
      <c r="G12" s="807">
        <v>81291</v>
      </c>
      <c r="H12" s="807">
        <v>62821</v>
      </c>
      <c r="I12" s="807">
        <v>22164.721849999998</v>
      </c>
      <c r="J12" s="807">
        <v>2072.71</v>
      </c>
      <c r="K12" s="807">
        <v>1687.79</v>
      </c>
      <c r="L12" s="807" t="s">
        <v>875</v>
      </c>
      <c r="M12" s="813">
        <v>2656</v>
      </c>
      <c r="N12" s="813">
        <v>2556</v>
      </c>
      <c r="O12" s="809">
        <v>9803</v>
      </c>
      <c r="P12" s="809">
        <v>262</v>
      </c>
    </row>
    <row r="13" spans="1:16" ht="12" customHeight="1">
      <c r="A13" s="1757"/>
      <c r="B13" s="1757"/>
      <c r="C13" s="804" t="s">
        <v>826</v>
      </c>
      <c r="D13" s="805" t="s">
        <v>826</v>
      </c>
      <c r="E13" s="806" t="s">
        <v>827</v>
      </c>
      <c r="F13" s="807">
        <v>0</v>
      </c>
      <c r="G13" s="807">
        <v>0</v>
      </c>
      <c r="H13" s="807">
        <v>0</v>
      </c>
      <c r="I13" s="807">
        <v>0</v>
      </c>
      <c r="J13" s="807">
        <v>0</v>
      </c>
      <c r="K13" s="807">
        <v>0</v>
      </c>
      <c r="L13" s="807" t="s">
        <v>880</v>
      </c>
      <c r="M13" s="813" t="s">
        <v>250</v>
      </c>
      <c r="N13" s="813" t="s">
        <v>250</v>
      </c>
      <c r="O13" s="809">
        <v>0</v>
      </c>
      <c r="P13" s="809">
        <v>0</v>
      </c>
    </row>
    <row r="14" spans="1:16" ht="12" customHeight="1">
      <c r="A14" s="1757"/>
      <c r="B14" s="1757"/>
      <c r="C14" s="804" t="s">
        <v>895</v>
      </c>
      <c r="D14" s="805" t="s">
        <v>896</v>
      </c>
      <c r="E14" s="806" t="s">
        <v>827</v>
      </c>
      <c r="F14" s="807">
        <v>1870893</v>
      </c>
      <c r="G14" s="807">
        <v>107583</v>
      </c>
      <c r="H14" s="807">
        <v>94020</v>
      </c>
      <c r="I14" s="807">
        <v>53538.505124999989</v>
      </c>
      <c r="J14" s="807">
        <v>2872.7</v>
      </c>
      <c r="K14" s="807">
        <v>2456.33</v>
      </c>
      <c r="L14" s="807" t="s">
        <v>875</v>
      </c>
      <c r="M14" s="807">
        <v>5270</v>
      </c>
      <c r="N14" s="807">
        <v>5122</v>
      </c>
      <c r="O14" s="809">
        <v>17042</v>
      </c>
      <c r="P14" s="809">
        <v>444</v>
      </c>
    </row>
    <row r="15" spans="1:16" ht="12" customHeight="1">
      <c r="A15" s="1757"/>
      <c r="B15" s="1757"/>
      <c r="C15" s="804" t="s">
        <v>897</v>
      </c>
      <c r="D15" s="805" t="s">
        <v>898</v>
      </c>
      <c r="E15" s="806" t="s">
        <v>807</v>
      </c>
      <c r="F15" s="807">
        <v>826679</v>
      </c>
      <c r="G15" s="807">
        <v>54434</v>
      </c>
      <c r="H15" s="807">
        <v>41593</v>
      </c>
      <c r="I15" s="807">
        <v>47256.525524999997</v>
      </c>
      <c r="J15" s="807">
        <v>2799.26</v>
      </c>
      <c r="K15" s="807">
        <v>2108.56</v>
      </c>
      <c r="L15" s="807" t="s">
        <v>875</v>
      </c>
      <c r="M15" s="807">
        <v>10263</v>
      </c>
      <c r="N15" s="807">
        <v>10072</v>
      </c>
      <c r="O15" s="809">
        <v>10138</v>
      </c>
      <c r="P15" s="809">
        <v>513</v>
      </c>
    </row>
    <row r="16" spans="1:16" ht="12" customHeight="1">
      <c r="A16" s="1757"/>
      <c r="B16" s="1757"/>
      <c r="C16" s="804" t="s">
        <v>899</v>
      </c>
      <c r="D16" s="805" t="s">
        <v>900</v>
      </c>
      <c r="E16" s="806" t="s">
        <v>901</v>
      </c>
      <c r="F16" s="807">
        <v>141</v>
      </c>
      <c r="G16" s="807">
        <v>0</v>
      </c>
      <c r="H16" s="807">
        <v>0</v>
      </c>
      <c r="I16" s="807">
        <v>4.9400000000000004</v>
      </c>
      <c r="J16" s="808">
        <v>0</v>
      </c>
      <c r="K16" s="807">
        <v>0</v>
      </c>
      <c r="L16" s="807" t="s">
        <v>875</v>
      </c>
      <c r="M16" s="813">
        <v>6099</v>
      </c>
      <c r="N16" s="807">
        <v>6175</v>
      </c>
      <c r="O16" s="809">
        <v>0</v>
      </c>
      <c r="P16" s="809">
        <v>0</v>
      </c>
    </row>
    <row r="17" spans="1:19" ht="12" customHeight="1">
      <c r="A17" s="1757"/>
      <c r="B17" s="1757"/>
      <c r="C17" s="804" t="s">
        <v>902</v>
      </c>
      <c r="D17" s="805" t="s">
        <v>903</v>
      </c>
      <c r="E17" s="806" t="s">
        <v>827</v>
      </c>
      <c r="F17" s="807">
        <v>0</v>
      </c>
      <c r="G17" s="807">
        <v>0</v>
      </c>
      <c r="H17" s="807">
        <v>0</v>
      </c>
      <c r="I17" s="807">
        <v>0</v>
      </c>
      <c r="J17" s="807">
        <v>0</v>
      </c>
      <c r="K17" s="807">
        <v>0</v>
      </c>
      <c r="L17" s="807" t="s">
        <v>904</v>
      </c>
      <c r="M17" s="813">
        <v>1456</v>
      </c>
      <c r="N17" s="813" t="s">
        <v>250</v>
      </c>
      <c r="O17" s="809">
        <v>0</v>
      </c>
      <c r="P17" s="809">
        <v>0</v>
      </c>
    </row>
    <row r="18" spans="1:19" ht="12" customHeight="1">
      <c r="A18" s="1757"/>
      <c r="B18" s="1757"/>
      <c r="C18" s="804" t="s">
        <v>905</v>
      </c>
      <c r="D18" s="805" t="s">
        <v>906</v>
      </c>
      <c r="E18" s="806" t="s">
        <v>907</v>
      </c>
      <c r="F18" s="807">
        <v>697</v>
      </c>
      <c r="G18" s="807">
        <v>0</v>
      </c>
      <c r="H18" s="807">
        <v>0</v>
      </c>
      <c r="I18" s="807">
        <v>51.604040000000005</v>
      </c>
      <c r="J18" s="807">
        <v>0</v>
      </c>
      <c r="K18" s="807">
        <v>0</v>
      </c>
      <c r="L18" s="807" t="s">
        <v>875</v>
      </c>
      <c r="M18" s="813">
        <v>19805</v>
      </c>
      <c r="N18" s="813">
        <v>17580</v>
      </c>
      <c r="O18" s="809">
        <v>0</v>
      </c>
      <c r="P18" s="809">
        <v>0</v>
      </c>
    </row>
    <row r="19" spans="1:19" ht="12" customHeight="1">
      <c r="A19" s="1757"/>
      <c r="B19" s="1757"/>
      <c r="C19" s="804" t="s">
        <v>908</v>
      </c>
      <c r="D19" s="805" t="s">
        <v>1214</v>
      </c>
      <c r="E19" s="806"/>
      <c r="F19" s="807">
        <v>262</v>
      </c>
      <c r="G19" s="807">
        <v>31</v>
      </c>
      <c r="H19" s="807">
        <v>97</v>
      </c>
      <c r="I19" s="807">
        <v>7.1899999999999995</v>
      </c>
      <c r="J19" s="807">
        <v>0.81</v>
      </c>
      <c r="K19" s="807">
        <v>2.5</v>
      </c>
      <c r="L19" s="807"/>
      <c r="M19" s="813">
        <v>25260</v>
      </c>
      <c r="N19" s="813">
        <v>24700</v>
      </c>
      <c r="O19" s="809">
        <v>20</v>
      </c>
      <c r="P19" s="809">
        <v>1</v>
      </c>
    </row>
    <row r="20" spans="1:19" ht="12" customHeight="1">
      <c r="A20" s="1757"/>
      <c r="B20" s="1757"/>
      <c r="C20" s="812" t="s">
        <v>908</v>
      </c>
      <c r="D20" s="805" t="s">
        <v>909</v>
      </c>
      <c r="E20" s="806" t="s">
        <v>907</v>
      </c>
      <c r="F20" s="807">
        <v>235446</v>
      </c>
      <c r="G20" s="807">
        <v>6729</v>
      </c>
      <c r="H20" s="807">
        <v>8766</v>
      </c>
      <c r="I20" s="807">
        <v>33104.940315</v>
      </c>
      <c r="J20" s="807">
        <v>518.28</v>
      </c>
      <c r="K20" s="807">
        <v>652</v>
      </c>
      <c r="L20" s="807" t="s">
        <v>875</v>
      </c>
      <c r="M20" s="807">
        <v>24745</v>
      </c>
      <c r="N20" s="807">
        <v>23600</v>
      </c>
      <c r="O20" s="809">
        <v>1250</v>
      </c>
      <c r="P20" s="809">
        <v>91</v>
      </c>
    </row>
    <row r="21" spans="1:19" ht="12" customHeight="1">
      <c r="A21" s="1757"/>
      <c r="B21" s="1757"/>
      <c r="C21" s="804" t="s">
        <v>831</v>
      </c>
      <c r="D21" s="805" t="s">
        <v>910</v>
      </c>
      <c r="E21" s="806" t="s">
        <v>832</v>
      </c>
      <c r="F21" s="807">
        <v>86845</v>
      </c>
      <c r="G21" s="807">
        <v>11676</v>
      </c>
      <c r="H21" s="807">
        <v>8523</v>
      </c>
      <c r="I21" s="807">
        <v>2731.83095</v>
      </c>
      <c r="J21" s="807">
        <v>362.23</v>
      </c>
      <c r="K21" s="807">
        <v>275.06</v>
      </c>
      <c r="L21" s="807" t="s">
        <v>911</v>
      </c>
      <c r="M21" s="813">
        <v>1495</v>
      </c>
      <c r="N21" s="813">
        <v>1520</v>
      </c>
      <c r="O21" s="809">
        <v>2452</v>
      </c>
      <c r="P21" s="809">
        <v>79</v>
      </c>
    </row>
    <row r="22" spans="1:19" ht="12" customHeight="1">
      <c r="A22" s="1757"/>
      <c r="B22" s="1757"/>
      <c r="C22" s="804" t="s">
        <v>912</v>
      </c>
      <c r="D22" s="805" t="s">
        <v>913</v>
      </c>
      <c r="E22" s="806" t="s">
        <v>827</v>
      </c>
      <c r="F22" s="807">
        <v>12</v>
      </c>
      <c r="G22" s="807">
        <v>0</v>
      </c>
      <c r="H22" s="807">
        <v>0</v>
      </c>
      <c r="I22" s="807">
        <v>0.25108000000000003</v>
      </c>
      <c r="J22" s="807">
        <v>0</v>
      </c>
      <c r="K22" s="807">
        <v>0</v>
      </c>
      <c r="L22" s="807" t="s">
        <v>875</v>
      </c>
      <c r="M22" s="807">
        <v>2264</v>
      </c>
      <c r="N22" s="807">
        <v>2210</v>
      </c>
      <c r="O22" s="809">
        <v>0</v>
      </c>
      <c r="P22" s="809">
        <v>0</v>
      </c>
    </row>
    <row r="23" spans="1:19" ht="12" customHeight="1">
      <c r="A23" s="1757"/>
      <c r="B23" s="1757"/>
      <c r="C23" s="804" t="s">
        <v>914</v>
      </c>
      <c r="D23" s="805" t="s">
        <v>915</v>
      </c>
      <c r="E23" s="806" t="s">
        <v>807</v>
      </c>
      <c r="F23" s="807">
        <v>0</v>
      </c>
      <c r="G23" s="807">
        <v>0</v>
      </c>
      <c r="H23" s="807">
        <v>0</v>
      </c>
      <c r="I23" s="807">
        <v>0</v>
      </c>
      <c r="J23" s="807">
        <v>0</v>
      </c>
      <c r="K23" s="807">
        <v>0</v>
      </c>
      <c r="L23" s="807" t="s">
        <v>880</v>
      </c>
      <c r="M23" s="813" t="s">
        <v>250</v>
      </c>
      <c r="N23" s="813" t="s">
        <v>250</v>
      </c>
      <c r="O23" s="809">
        <v>0</v>
      </c>
      <c r="P23" s="809">
        <v>0</v>
      </c>
    </row>
    <row r="24" spans="1:19" ht="12" customHeight="1">
      <c r="A24" s="1757"/>
      <c r="B24" s="1757"/>
      <c r="C24" s="804" t="s">
        <v>916</v>
      </c>
      <c r="D24" s="805" t="s">
        <v>917</v>
      </c>
      <c r="E24" s="806" t="s">
        <v>827</v>
      </c>
      <c r="F24" s="807">
        <v>0</v>
      </c>
      <c r="G24" s="807">
        <v>0</v>
      </c>
      <c r="H24" s="807">
        <v>0</v>
      </c>
      <c r="I24" s="807">
        <v>0</v>
      </c>
      <c r="J24" s="807">
        <v>0</v>
      </c>
      <c r="K24" s="807">
        <v>0</v>
      </c>
      <c r="L24" s="807" t="s">
        <v>875</v>
      </c>
      <c r="M24" s="813" t="s">
        <v>250</v>
      </c>
      <c r="N24" s="813" t="s">
        <v>250</v>
      </c>
      <c r="O24" s="809">
        <v>0</v>
      </c>
      <c r="P24" s="809">
        <v>0</v>
      </c>
    </row>
    <row r="25" spans="1:19" ht="12" customHeight="1">
      <c r="A25" s="1757"/>
      <c r="B25" s="1757"/>
      <c r="C25" s="812" t="s">
        <v>918</v>
      </c>
      <c r="D25" s="805" t="s">
        <v>919</v>
      </c>
      <c r="E25" s="806" t="s">
        <v>807</v>
      </c>
      <c r="F25" s="807">
        <v>0</v>
      </c>
      <c r="G25" s="807">
        <v>0</v>
      </c>
      <c r="H25" s="807">
        <v>0</v>
      </c>
      <c r="I25" s="807">
        <v>0</v>
      </c>
      <c r="J25" s="807">
        <v>0</v>
      </c>
      <c r="K25" s="807">
        <v>0</v>
      </c>
      <c r="L25" s="807" t="s">
        <v>875</v>
      </c>
      <c r="M25" s="813">
        <v>16065</v>
      </c>
      <c r="N25" s="813">
        <v>15570</v>
      </c>
      <c r="O25" s="809">
        <v>0</v>
      </c>
      <c r="P25" s="809">
        <v>0</v>
      </c>
    </row>
    <row r="26" spans="1:19" ht="12" customHeight="1">
      <c r="A26" s="1757"/>
      <c r="B26" s="1757"/>
      <c r="C26" s="804" t="s">
        <v>920</v>
      </c>
      <c r="D26" s="805" t="s">
        <v>921</v>
      </c>
      <c r="E26" s="806" t="s">
        <v>807</v>
      </c>
      <c r="F26" s="807">
        <v>0</v>
      </c>
      <c r="G26" s="807">
        <v>0</v>
      </c>
      <c r="H26" s="807">
        <v>0</v>
      </c>
      <c r="I26" s="807">
        <v>0</v>
      </c>
      <c r="J26" s="807">
        <v>0</v>
      </c>
      <c r="K26" s="807">
        <v>0</v>
      </c>
      <c r="L26" s="807" t="s">
        <v>875</v>
      </c>
      <c r="M26" s="813" t="s">
        <v>250</v>
      </c>
      <c r="N26" s="813" t="s">
        <v>250</v>
      </c>
      <c r="O26" s="809">
        <v>0</v>
      </c>
      <c r="P26" s="809">
        <v>0</v>
      </c>
    </row>
    <row r="27" spans="1:19" ht="12" customHeight="1">
      <c r="A27" s="1757"/>
      <c r="B27" s="1757"/>
      <c r="C27" s="804" t="s">
        <v>922</v>
      </c>
      <c r="D27" s="805" t="s">
        <v>923</v>
      </c>
      <c r="E27" s="806" t="s">
        <v>827</v>
      </c>
      <c r="F27" s="807">
        <v>0</v>
      </c>
      <c r="G27" s="807">
        <v>0</v>
      </c>
      <c r="H27" s="807">
        <v>0</v>
      </c>
      <c r="I27" s="807">
        <v>0</v>
      </c>
      <c r="J27" s="807">
        <v>0</v>
      </c>
      <c r="K27" s="807">
        <v>0</v>
      </c>
      <c r="L27" s="807" t="s">
        <v>924</v>
      </c>
      <c r="M27" s="813" t="s">
        <v>250</v>
      </c>
      <c r="N27" s="813" t="s">
        <v>250</v>
      </c>
      <c r="O27" s="809">
        <v>0</v>
      </c>
      <c r="P27" s="809">
        <v>0</v>
      </c>
    </row>
    <row r="28" spans="1:19" ht="12" customHeight="1">
      <c r="A28" s="1757"/>
      <c r="B28" s="1757"/>
      <c r="C28" s="804" t="s">
        <v>1221</v>
      </c>
      <c r="D28" s="805" t="s">
        <v>1208</v>
      </c>
      <c r="E28" s="806" t="s">
        <v>807</v>
      </c>
      <c r="F28" s="807">
        <v>8781</v>
      </c>
      <c r="G28" s="807">
        <v>1827</v>
      </c>
      <c r="H28" s="807">
        <v>1264</v>
      </c>
      <c r="I28" s="807">
        <v>377.61</v>
      </c>
      <c r="J28" s="807">
        <v>76.78</v>
      </c>
      <c r="K28" s="807">
        <v>54.86</v>
      </c>
      <c r="L28" s="807"/>
      <c r="M28" s="813">
        <v>848</v>
      </c>
      <c r="N28" s="813">
        <v>868</v>
      </c>
      <c r="O28" s="807">
        <v>291</v>
      </c>
      <c r="P28" s="807">
        <v>13</v>
      </c>
    </row>
    <row r="29" spans="1:19" ht="12" customHeight="1">
      <c r="A29" s="1757"/>
      <c r="B29" s="1757"/>
      <c r="C29" s="804" t="s">
        <v>925</v>
      </c>
      <c r="D29" s="805" t="s">
        <v>926</v>
      </c>
      <c r="E29" s="806" t="s">
        <v>807</v>
      </c>
      <c r="F29" s="807">
        <v>296057</v>
      </c>
      <c r="G29" s="807">
        <v>12496</v>
      </c>
      <c r="H29" s="807">
        <v>19157</v>
      </c>
      <c r="I29" s="807">
        <v>18967.37154</v>
      </c>
      <c r="J29" s="807">
        <v>972.9</v>
      </c>
      <c r="K29" s="807">
        <v>1710.68</v>
      </c>
      <c r="L29" s="807" t="s">
        <v>875</v>
      </c>
      <c r="M29" s="807">
        <v>17162</v>
      </c>
      <c r="N29" s="807">
        <v>17138</v>
      </c>
      <c r="O29" s="809">
        <v>3572</v>
      </c>
      <c r="P29" s="809">
        <v>318</v>
      </c>
    </row>
    <row r="30" spans="1:19" ht="12" customHeight="1">
      <c r="A30" s="1757"/>
      <c r="B30" s="1757"/>
      <c r="C30" s="804" t="s">
        <v>927</v>
      </c>
      <c r="D30" s="805" t="s">
        <v>928</v>
      </c>
      <c r="E30" s="806" t="s">
        <v>827</v>
      </c>
      <c r="F30" s="807">
        <v>0</v>
      </c>
      <c r="G30" s="807">
        <v>0</v>
      </c>
      <c r="H30" s="807">
        <v>0</v>
      </c>
      <c r="I30" s="807">
        <v>0</v>
      </c>
      <c r="J30" s="807">
        <v>0</v>
      </c>
      <c r="K30" s="807">
        <v>0</v>
      </c>
      <c r="L30" s="807" t="s">
        <v>875</v>
      </c>
      <c r="M30" s="813" t="s">
        <v>250</v>
      </c>
      <c r="N30" s="813" t="s">
        <v>250</v>
      </c>
      <c r="O30" s="809">
        <v>0</v>
      </c>
      <c r="P30" s="809">
        <v>0</v>
      </c>
    </row>
    <row r="31" spans="1:19" s="348" customFormat="1" ht="12" customHeight="1">
      <c r="A31" s="1757"/>
      <c r="B31" s="1758"/>
      <c r="C31" s="814" t="s">
        <v>929</v>
      </c>
      <c r="D31" s="814"/>
      <c r="E31" s="815"/>
      <c r="F31" s="815">
        <f>SUM(F4:F30)</f>
        <v>4987448</v>
      </c>
      <c r="G31" s="815">
        <f t="shared" ref="G31:K31" si="0">SUM(G4:G30)</f>
        <v>332361</v>
      </c>
      <c r="H31" s="815">
        <f t="shared" si="0"/>
        <v>282387</v>
      </c>
      <c r="I31" s="815">
        <f>SUM(I4:I30)</f>
        <v>205162.16523999997</v>
      </c>
      <c r="J31" s="815">
        <f t="shared" si="0"/>
        <v>11410.32</v>
      </c>
      <c r="K31" s="815">
        <f t="shared" si="0"/>
        <v>10474.69</v>
      </c>
      <c r="L31" s="815"/>
      <c r="M31" s="816"/>
      <c r="N31" s="816"/>
      <c r="O31" s="816"/>
      <c r="P31" s="816"/>
      <c r="Q31" s="346"/>
      <c r="R31" s="346"/>
      <c r="S31" s="346"/>
    </row>
    <row r="32" spans="1:19" ht="12" customHeight="1">
      <c r="A32" s="1757"/>
      <c r="B32" s="1759" t="s">
        <v>760</v>
      </c>
      <c r="C32" s="804" t="s">
        <v>930</v>
      </c>
      <c r="D32" s="805" t="s">
        <v>931</v>
      </c>
      <c r="E32" s="806" t="s">
        <v>827</v>
      </c>
      <c r="F32" s="817">
        <v>20603</v>
      </c>
      <c r="G32" s="817">
        <v>440</v>
      </c>
      <c r="H32" s="817">
        <v>168</v>
      </c>
      <c r="I32" s="817">
        <v>939.87209999999993</v>
      </c>
      <c r="J32" s="817">
        <v>18.75</v>
      </c>
      <c r="K32" s="817">
        <v>7.01</v>
      </c>
      <c r="L32" s="807" t="s">
        <v>924</v>
      </c>
      <c r="M32" s="813">
        <v>42770</v>
      </c>
      <c r="N32" s="813">
        <v>41880</v>
      </c>
      <c r="O32" s="807">
        <v>25</v>
      </c>
      <c r="P32" s="807">
        <v>1</v>
      </c>
    </row>
    <row r="33" spans="1:19" s="348" customFormat="1" ht="12" customHeight="1">
      <c r="A33" s="1757"/>
      <c r="B33" s="1760"/>
      <c r="C33" s="814" t="s">
        <v>932</v>
      </c>
      <c r="D33" s="814"/>
      <c r="E33" s="818"/>
      <c r="F33" s="815">
        <f t="shared" ref="F33:K33" si="1">F32</f>
        <v>20603</v>
      </c>
      <c r="G33" s="815">
        <f t="shared" si="1"/>
        <v>440</v>
      </c>
      <c r="H33" s="815">
        <f t="shared" si="1"/>
        <v>168</v>
      </c>
      <c r="I33" s="815">
        <f t="shared" si="1"/>
        <v>939.87209999999993</v>
      </c>
      <c r="J33" s="815">
        <f t="shared" si="1"/>
        <v>18.75</v>
      </c>
      <c r="K33" s="815">
        <f t="shared" si="1"/>
        <v>7.01</v>
      </c>
      <c r="L33" s="816"/>
      <c r="M33" s="816"/>
      <c r="N33" s="816"/>
      <c r="O33" s="816"/>
      <c r="P33" s="816"/>
      <c r="Q33" s="346"/>
      <c r="R33" s="346"/>
      <c r="S33" s="346"/>
    </row>
    <row r="34" spans="1:19" ht="12" customHeight="1">
      <c r="A34" s="1757"/>
      <c r="B34" s="1759" t="s">
        <v>933</v>
      </c>
      <c r="C34" s="819" t="s">
        <v>934</v>
      </c>
      <c r="D34" s="805" t="s">
        <v>934</v>
      </c>
      <c r="E34" s="820" t="s">
        <v>935</v>
      </c>
      <c r="F34" s="817">
        <v>0</v>
      </c>
      <c r="G34" s="817">
        <v>0</v>
      </c>
      <c r="H34" s="817">
        <v>0</v>
      </c>
      <c r="I34" s="817">
        <v>0</v>
      </c>
      <c r="J34" s="817">
        <v>0</v>
      </c>
      <c r="K34" s="817">
        <v>0</v>
      </c>
      <c r="L34" s="817" t="s">
        <v>850</v>
      </c>
      <c r="M34" s="813" t="s">
        <v>250</v>
      </c>
      <c r="N34" s="813" t="s">
        <v>250</v>
      </c>
      <c r="O34" s="807">
        <v>0</v>
      </c>
      <c r="P34" s="807">
        <v>0</v>
      </c>
    </row>
    <row r="35" spans="1:19" ht="12" customHeight="1">
      <c r="A35" s="1757"/>
      <c r="B35" s="1761"/>
      <c r="C35" s="805" t="s">
        <v>936</v>
      </c>
      <c r="D35" s="805" t="s">
        <v>936</v>
      </c>
      <c r="E35" s="820" t="s">
        <v>935</v>
      </c>
      <c r="F35" s="817">
        <v>0</v>
      </c>
      <c r="G35" s="817">
        <v>0</v>
      </c>
      <c r="H35" s="817">
        <v>0</v>
      </c>
      <c r="I35" s="817">
        <v>0</v>
      </c>
      <c r="J35" s="817">
        <v>0</v>
      </c>
      <c r="K35" s="817">
        <v>0</v>
      </c>
      <c r="L35" s="817" t="s">
        <v>850</v>
      </c>
      <c r="M35" s="813" t="s">
        <v>250</v>
      </c>
      <c r="N35" s="813" t="s">
        <v>250</v>
      </c>
      <c r="O35" s="807">
        <v>0</v>
      </c>
      <c r="P35" s="807">
        <v>0</v>
      </c>
    </row>
    <row r="36" spans="1:19" ht="12" customHeight="1">
      <c r="A36" s="1757"/>
      <c r="B36" s="1761"/>
      <c r="C36" s="805" t="s">
        <v>937</v>
      </c>
      <c r="D36" s="805" t="s">
        <v>937</v>
      </c>
      <c r="E36" s="820" t="s">
        <v>935</v>
      </c>
      <c r="F36" s="817">
        <v>0</v>
      </c>
      <c r="G36" s="817">
        <v>0</v>
      </c>
      <c r="H36" s="817">
        <v>0</v>
      </c>
      <c r="I36" s="817">
        <v>0</v>
      </c>
      <c r="J36" s="817">
        <v>0</v>
      </c>
      <c r="K36" s="817">
        <v>0</v>
      </c>
      <c r="L36" s="817" t="s">
        <v>850</v>
      </c>
      <c r="M36" s="813" t="s">
        <v>250</v>
      </c>
      <c r="N36" s="813" t="s">
        <v>250</v>
      </c>
      <c r="O36" s="807">
        <v>0</v>
      </c>
      <c r="P36" s="807">
        <v>0</v>
      </c>
    </row>
    <row r="37" spans="1:19" s="348" customFormat="1" ht="21.75" customHeight="1">
      <c r="A37" s="1757"/>
      <c r="B37" s="1760"/>
      <c r="C37" s="814" t="s">
        <v>938</v>
      </c>
      <c r="D37" s="814"/>
      <c r="E37" s="818"/>
      <c r="F37" s="815">
        <f t="shared" ref="F37:K37" si="2">SUM(F34:F36)</f>
        <v>0</v>
      </c>
      <c r="G37" s="815">
        <f t="shared" si="2"/>
        <v>0</v>
      </c>
      <c r="H37" s="815">
        <f t="shared" si="2"/>
        <v>0</v>
      </c>
      <c r="I37" s="815">
        <f t="shared" si="2"/>
        <v>0</v>
      </c>
      <c r="J37" s="815">
        <f t="shared" si="2"/>
        <v>0</v>
      </c>
      <c r="K37" s="815">
        <f t="shared" si="2"/>
        <v>0</v>
      </c>
      <c r="L37" s="816"/>
      <c r="M37" s="821"/>
      <c r="N37" s="821"/>
      <c r="O37" s="816"/>
      <c r="P37" s="816"/>
      <c r="Q37" s="346"/>
      <c r="R37" s="346"/>
      <c r="S37" s="346"/>
    </row>
    <row r="38" spans="1:19" s="348" customFormat="1" ht="43.5" customHeight="1">
      <c r="A38" s="1758"/>
      <c r="B38" s="822" t="s">
        <v>939</v>
      </c>
      <c r="C38" s="814" t="s">
        <v>940</v>
      </c>
      <c r="D38" s="814"/>
      <c r="E38" s="815"/>
      <c r="F38" s="815">
        <f t="shared" ref="F38:K38" si="3">SUM(F31,F33,F37)</f>
        <v>5008051</v>
      </c>
      <c r="G38" s="815">
        <f t="shared" si="3"/>
        <v>332801</v>
      </c>
      <c r="H38" s="815">
        <f t="shared" si="3"/>
        <v>282555</v>
      </c>
      <c r="I38" s="815">
        <f t="shared" si="3"/>
        <v>206102.03733999998</v>
      </c>
      <c r="J38" s="815">
        <f t="shared" si="3"/>
        <v>11429.07</v>
      </c>
      <c r="K38" s="815">
        <f t="shared" si="3"/>
        <v>10481.700000000001</v>
      </c>
      <c r="L38" s="815"/>
      <c r="M38" s="821"/>
      <c r="N38" s="821"/>
      <c r="O38" s="816"/>
      <c r="P38" s="816"/>
      <c r="Q38" s="346"/>
      <c r="R38" s="346"/>
      <c r="S38" s="346"/>
    </row>
    <row r="39" spans="1:19" ht="12" customHeight="1">
      <c r="A39" s="1762" t="s">
        <v>941</v>
      </c>
      <c r="B39" s="1759" t="s">
        <v>942</v>
      </c>
      <c r="C39" s="812" t="s">
        <v>883</v>
      </c>
      <c r="D39" s="805" t="s">
        <v>884</v>
      </c>
      <c r="E39" s="806" t="s">
        <v>827</v>
      </c>
      <c r="F39" s="817">
        <v>0</v>
      </c>
      <c r="G39" s="823">
        <v>0</v>
      </c>
      <c r="H39" s="823">
        <v>0</v>
      </c>
      <c r="I39" s="817">
        <v>0</v>
      </c>
      <c r="J39" s="817">
        <v>0</v>
      </c>
      <c r="K39" s="817">
        <v>0</v>
      </c>
      <c r="L39" s="807" t="s">
        <v>875</v>
      </c>
      <c r="M39" s="813" t="s">
        <v>250</v>
      </c>
      <c r="N39" s="813" t="s">
        <v>250</v>
      </c>
      <c r="O39" s="809">
        <v>0</v>
      </c>
      <c r="P39" s="807">
        <v>0</v>
      </c>
    </row>
    <row r="40" spans="1:19" ht="12" customHeight="1">
      <c r="A40" s="1757"/>
      <c r="B40" s="1761"/>
      <c r="C40" s="804" t="s">
        <v>889</v>
      </c>
      <c r="D40" s="805" t="s">
        <v>889</v>
      </c>
      <c r="E40" s="806" t="s">
        <v>807</v>
      </c>
      <c r="F40" s="817">
        <v>0</v>
      </c>
      <c r="G40" s="823">
        <v>0</v>
      </c>
      <c r="H40" s="823">
        <v>0</v>
      </c>
      <c r="I40" s="817">
        <v>0</v>
      </c>
      <c r="J40" s="817">
        <v>0</v>
      </c>
      <c r="K40" s="817">
        <v>0</v>
      </c>
      <c r="L40" s="807" t="s">
        <v>875</v>
      </c>
      <c r="M40" s="813" t="s">
        <v>250</v>
      </c>
      <c r="N40" s="813" t="s">
        <v>250</v>
      </c>
      <c r="O40" s="809">
        <v>0</v>
      </c>
      <c r="P40" s="807">
        <v>0</v>
      </c>
    </row>
    <row r="41" spans="1:19" ht="12" customHeight="1">
      <c r="A41" s="1757"/>
      <c r="B41" s="1761"/>
      <c r="C41" s="804" t="s">
        <v>897</v>
      </c>
      <c r="D41" s="805" t="s">
        <v>898</v>
      </c>
      <c r="E41" s="806" t="s">
        <v>807</v>
      </c>
      <c r="F41" s="817">
        <v>0.37</v>
      </c>
      <c r="G41" s="823">
        <v>0</v>
      </c>
      <c r="H41" s="823">
        <v>0</v>
      </c>
      <c r="I41" s="817">
        <v>0.4</v>
      </c>
      <c r="J41" s="817">
        <v>0</v>
      </c>
      <c r="K41" s="817">
        <v>0</v>
      </c>
      <c r="L41" s="807" t="s">
        <v>875</v>
      </c>
      <c r="M41" s="813" t="s">
        <v>250</v>
      </c>
      <c r="N41" s="813" t="s">
        <v>250</v>
      </c>
      <c r="O41" s="809">
        <v>0</v>
      </c>
      <c r="P41" s="807">
        <v>0</v>
      </c>
    </row>
    <row r="42" spans="1:19" ht="12" customHeight="1">
      <c r="A42" s="1757"/>
      <c r="B42" s="1761"/>
      <c r="C42" s="804" t="s">
        <v>943</v>
      </c>
      <c r="D42" s="805" t="s">
        <v>896</v>
      </c>
      <c r="E42" s="806" t="s">
        <v>807</v>
      </c>
      <c r="F42" s="817">
        <v>1.91</v>
      </c>
      <c r="G42" s="823">
        <v>0</v>
      </c>
      <c r="H42" s="823">
        <v>0</v>
      </c>
      <c r="I42" s="817">
        <v>9.49</v>
      </c>
      <c r="J42" s="817">
        <v>0</v>
      </c>
      <c r="K42" s="817">
        <v>0</v>
      </c>
      <c r="L42" s="807" t="s">
        <v>875</v>
      </c>
      <c r="M42" s="813" t="s">
        <v>250</v>
      </c>
      <c r="N42" s="813" t="s">
        <v>250</v>
      </c>
      <c r="O42" s="809">
        <v>0</v>
      </c>
      <c r="P42" s="807">
        <v>0</v>
      </c>
    </row>
    <row r="43" spans="1:19" ht="12" customHeight="1">
      <c r="A43" s="1757"/>
      <c r="B43" s="1761"/>
      <c r="C43" s="804" t="s">
        <v>908</v>
      </c>
      <c r="D43" s="805" t="s">
        <v>909</v>
      </c>
      <c r="E43" s="806" t="s">
        <v>907</v>
      </c>
      <c r="F43" s="817">
        <v>0</v>
      </c>
      <c r="G43" s="823">
        <v>0</v>
      </c>
      <c r="H43" s="823">
        <v>0</v>
      </c>
      <c r="I43" s="817">
        <v>0</v>
      </c>
      <c r="J43" s="817">
        <v>0</v>
      </c>
      <c r="K43" s="817">
        <v>0</v>
      </c>
      <c r="L43" s="807" t="s">
        <v>875</v>
      </c>
      <c r="M43" s="813" t="s">
        <v>250</v>
      </c>
      <c r="N43" s="813" t="s">
        <v>250</v>
      </c>
      <c r="O43" s="809">
        <v>0</v>
      </c>
      <c r="P43" s="807">
        <v>0</v>
      </c>
    </row>
    <row r="44" spans="1:19" ht="12" customHeight="1">
      <c r="A44" s="1757"/>
      <c r="B44" s="1761"/>
      <c r="C44" s="804" t="s">
        <v>944</v>
      </c>
      <c r="D44" s="805" t="s">
        <v>921</v>
      </c>
      <c r="E44" s="806" t="s">
        <v>807</v>
      </c>
      <c r="F44" s="817">
        <v>0</v>
      </c>
      <c r="G44" s="823">
        <v>0</v>
      </c>
      <c r="H44" s="823">
        <v>0</v>
      </c>
      <c r="I44" s="817">
        <v>0</v>
      </c>
      <c r="J44" s="817">
        <v>0</v>
      </c>
      <c r="K44" s="817">
        <v>0</v>
      </c>
      <c r="L44" s="807" t="s">
        <v>875</v>
      </c>
      <c r="M44" s="813" t="s">
        <v>250</v>
      </c>
      <c r="N44" s="813" t="s">
        <v>250</v>
      </c>
      <c r="O44" s="809">
        <v>0</v>
      </c>
      <c r="P44" s="807">
        <v>0</v>
      </c>
    </row>
    <row r="45" spans="1:19" ht="12" customHeight="1">
      <c r="A45" s="1757"/>
      <c r="B45" s="1761"/>
      <c r="C45" s="804" t="s">
        <v>912</v>
      </c>
      <c r="D45" s="805" t="s">
        <v>913</v>
      </c>
      <c r="E45" s="806" t="s">
        <v>827</v>
      </c>
      <c r="F45" s="817">
        <v>0</v>
      </c>
      <c r="G45" s="823">
        <v>0</v>
      </c>
      <c r="H45" s="823">
        <v>0</v>
      </c>
      <c r="I45" s="817">
        <v>0</v>
      </c>
      <c r="J45" s="817">
        <v>0</v>
      </c>
      <c r="K45" s="817">
        <v>0</v>
      </c>
      <c r="L45" s="807" t="s">
        <v>875</v>
      </c>
      <c r="M45" s="813" t="s">
        <v>250</v>
      </c>
      <c r="N45" s="813" t="s">
        <v>250</v>
      </c>
      <c r="O45" s="809">
        <v>0</v>
      </c>
      <c r="P45" s="807">
        <v>0</v>
      </c>
    </row>
    <row r="46" spans="1:19" ht="12" customHeight="1">
      <c r="A46" s="1757"/>
      <c r="B46" s="1761"/>
      <c r="C46" s="804" t="s">
        <v>945</v>
      </c>
      <c r="D46" s="805" t="s">
        <v>917</v>
      </c>
      <c r="E46" s="806" t="s">
        <v>827</v>
      </c>
      <c r="F46" s="817">
        <v>0</v>
      </c>
      <c r="G46" s="823">
        <v>0</v>
      </c>
      <c r="H46" s="823">
        <v>0</v>
      </c>
      <c r="I46" s="817">
        <v>0</v>
      </c>
      <c r="J46" s="817">
        <v>0</v>
      </c>
      <c r="K46" s="817">
        <v>0</v>
      </c>
      <c r="L46" s="807" t="s">
        <v>875</v>
      </c>
      <c r="M46" s="813" t="s">
        <v>250</v>
      </c>
      <c r="N46" s="813" t="s">
        <v>250</v>
      </c>
      <c r="O46" s="809">
        <v>0</v>
      </c>
      <c r="P46" s="807">
        <v>0</v>
      </c>
    </row>
    <row r="47" spans="1:19" ht="12" customHeight="1">
      <c r="A47" s="1757"/>
      <c r="B47" s="1761"/>
      <c r="C47" s="804" t="s">
        <v>927</v>
      </c>
      <c r="D47" s="805" t="s">
        <v>928</v>
      </c>
      <c r="E47" s="806" t="s">
        <v>827</v>
      </c>
      <c r="F47" s="817">
        <v>0</v>
      </c>
      <c r="G47" s="823">
        <v>0</v>
      </c>
      <c r="H47" s="823">
        <v>0</v>
      </c>
      <c r="I47" s="817">
        <v>0</v>
      </c>
      <c r="J47" s="817">
        <v>0</v>
      </c>
      <c r="K47" s="817">
        <v>0</v>
      </c>
      <c r="L47" s="807" t="s">
        <v>875</v>
      </c>
      <c r="M47" s="813" t="s">
        <v>250</v>
      </c>
      <c r="N47" s="813" t="s">
        <v>250</v>
      </c>
      <c r="O47" s="809">
        <v>0</v>
      </c>
      <c r="P47" s="807">
        <v>0</v>
      </c>
    </row>
    <row r="48" spans="1:19" ht="12" customHeight="1">
      <c r="A48" s="1757"/>
      <c r="B48" s="1760"/>
      <c r="C48" s="804" t="s">
        <v>925</v>
      </c>
      <c r="D48" s="805" t="s">
        <v>926</v>
      </c>
      <c r="E48" s="806" t="s">
        <v>807</v>
      </c>
      <c r="F48" s="817">
        <v>0</v>
      </c>
      <c r="G48" s="823">
        <v>0</v>
      </c>
      <c r="H48" s="823">
        <v>0</v>
      </c>
      <c r="I48" s="817">
        <v>0</v>
      </c>
      <c r="J48" s="817">
        <v>0</v>
      </c>
      <c r="K48" s="817">
        <v>0</v>
      </c>
      <c r="L48" s="807" t="s">
        <v>875</v>
      </c>
      <c r="M48" s="813" t="s">
        <v>250</v>
      </c>
      <c r="N48" s="813" t="s">
        <v>250</v>
      </c>
      <c r="O48" s="809">
        <v>0</v>
      </c>
      <c r="P48" s="807">
        <v>0</v>
      </c>
    </row>
    <row r="49" spans="1:19" s="348" customFormat="1" ht="51" customHeight="1">
      <c r="A49" s="1758"/>
      <c r="B49" s="822" t="s">
        <v>946</v>
      </c>
      <c r="C49" s="814" t="s">
        <v>947</v>
      </c>
      <c r="D49" s="814"/>
      <c r="E49" s="815"/>
      <c r="F49" s="824">
        <f t="shared" ref="F49:K49" si="4">SUM(F39:F48)</f>
        <v>2.2799999999999998</v>
      </c>
      <c r="G49" s="824">
        <f t="shared" si="4"/>
        <v>0</v>
      </c>
      <c r="H49" s="824">
        <f t="shared" si="4"/>
        <v>0</v>
      </c>
      <c r="I49" s="824">
        <f t="shared" si="4"/>
        <v>9.89</v>
      </c>
      <c r="J49" s="824">
        <f t="shared" si="4"/>
        <v>0</v>
      </c>
      <c r="K49" s="824">
        <f t="shared" si="4"/>
        <v>0</v>
      </c>
      <c r="L49" s="815"/>
      <c r="M49" s="821"/>
      <c r="N49" s="821"/>
      <c r="O49" s="821"/>
      <c r="P49" s="821"/>
      <c r="Q49" s="346"/>
      <c r="R49" s="346"/>
      <c r="S49" s="346"/>
    </row>
    <row r="50" spans="1:19">
      <c r="A50" s="1006" t="s">
        <v>1341</v>
      </c>
      <c r="C50" s="348"/>
      <c r="D50" s="348"/>
      <c r="E50" s="348"/>
      <c r="F50" s="348"/>
      <c r="G50" s="348"/>
      <c r="H50" s="348"/>
      <c r="I50" s="348"/>
      <c r="J50" s="348"/>
      <c r="K50" s="348"/>
      <c r="L50" s="348"/>
      <c r="M50" s="348"/>
      <c r="N50" s="348"/>
    </row>
    <row r="51" spans="1:19">
      <c r="A51" s="346" t="s">
        <v>1222</v>
      </c>
      <c r="C51" s="348"/>
      <c r="D51" s="348"/>
      <c r="E51" s="348"/>
      <c r="F51" s="348"/>
      <c r="G51" s="348"/>
      <c r="H51" s="348"/>
      <c r="I51" s="348"/>
      <c r="J51" s="348"/>
      <c r="K51" s="348"/>
      <c r="L51" s="348"/>
      <c r="M51" s="348"/>
      <c r="N51" s="348"/>
    </row>
    <row r="52" spans="1:19">
      <c r="A52" s="346" t="s">
        <v>1223</v>
      </c>
      <c r="I52" s="348"/>
      <c r="Q52" s="347"/>
    </row>
    <row r="53" spans="1:19">
      <c r="A53" s="348" t="s">
        <v>749</v>
      </c>
      <c r="I53" s="348"/>
      <c r="Q53" s="347"/>
    </row>
  </sheetData>
  <mergeCells count="17">
    <mergeCell ref="A4:A38"/>
    <mergeCell ref="B4:B31"/>
    <mergeCell ref="B32:B33"/>
    <mergeCell ref="B34:B37"/>
    <mergeCell ref="A39:A49"/>
    <mergeCell ref="B39:B48"/>
    <mergeCell ref="A1:P1"/>
    <mergeCell ref="A2:A3"/>
    <mergeCell ref="B2:B3"/>
    <mergeCell ref="C2:C3"/>
    <mergeCell ref="D2:D3"/>
    <mergeCell ref="E2:E3"/>
    <mergeCell ref="F2:H2"/>
    <mergeCell ref="I2:K2"/>
    <mergeCell ref="L2:L3"/>
    <mergeCell ref="M2:N2"/>
    <mergeCell ref="O2:P2"/>
  </mergeCells>
  <printOptions horizontalCentered="1"/>
  <pageMargins left="0.7" right="0.7" top="0.75" bottom="0.75" header="0.3" footer="0.3"/>
  <pageSetup paperSize="9" scale="94"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46"/>
  <sheetViews>
    <sheetView zoomScaleNormal="100" workbookViewId="0">
      <selection sqref="A1:O1"/>
    </sheetView>
  </sheetViews>
  <sheetFormatPr defaultColWidth="9.140625" defaultRowHeight="12.75"/>
  <cols>
    <col min="1" max="1" width="8.5703125" style="359" customWidth="1"/>
    <col min="2" max="2" width="15.42578125" style="353" customWidth="1"/>
    <col min="3" max="3" width="27.7109375" style="334" customWidth="1"/>
    <col min="4" max="4" width="12.5703125" style="334" customWidth="1"/>
    <col min="5" max="5" width="8.7109375" style="844" customWidth="1"/>
    <col min="6" max="10" width="8.7109375" style="334" customWidth="1"/>
    <col min="11" max="11" width="12.7109375" style="357" customWidth="1"/>
    <col min="12" max="13" width="8.28515625" style="334" customWidth="1"/>
    <col min="14" max="14" width="9.42578125" style="334" customWidth="1"/>
    <col min="15" max="15" width="8.28515625" style="334" customWidth="1"/>
    <col min="16" max="16384" width="9.140625" style="334"/>
  </cols>
  <sheetData>
    <row r="1" spans="1:54" ht="20.25" customHeight="1">
      <c r="A1" s="1769" t="s">
        <v>948</v>
      </c>
      <c r="B1" s="1769"/>
      <c r="C1" s="1769"/>
      <c r="D1" s="1769"/>
      <c r="E1" s="1769"/>
      <c r="F1" s="1769"/>
      <c r="G1" s="1769"/>
      <c r="H1" s="1769"/>
      <c r="I1" s="1769"/>
      <c r="J1" s="1769"/>
      <c r="K1" s="1769"/>
      <c r="L1" s="1769"/>
      <c r="M1" s="1769"/>
      <c r="N1" s="1769"/>
      <c r="O1" s="1769"/>
    </row>
    <row r="2" spans="1:54" ht="65.25" customHeight="1">
      <c r="A2" s="1681" t="s">
        <v>949</v>
      </c>
      <c r="B2" s="1681" t="s">
        <v>864</v>
      </c>
      <c r="C2" s="1749" t="s">
        <v>778</v>
      </c>
      <c r="D2" s="1749" t="s">
        <v>866</v>
      </c>
      <c r="E2" s="1701" t="s">
        <v>734</v>
      </c>
      <c r="F2" s="1748"/>
      <c r="G2" s="1702"/>
      <c r="H2" s="1770" t="s">
        <v>867</v>
      </c>
      <c r="I2" s="1770"/>
      <c r="J2" s="1770"/>
      <c r="K2" s="1770" t="s">
        <v>781</v>
      </c>
      <c r="L2" s="1681" t="s">
        <v>782</v>
      </c>
      <c r="M2" s="1681"/>
      <c r="N2" s="1681" t="s">
        <v>1372</v>
      </c>
      <c r="O2" s="1681"/>
    </row>
    <row r="3" spans="1:54" ht="103.5" customHeight="1">
      <c r="A3" s="1681"/>
      <c r="B3" s="1681"/>
      <c r="C3" s="1685"/>
      <c r="D3" s="1685"/>
      <c r="E3" s="774" t="s">
        <v>73</v>
      </c>
      <c r="F3" s="774">
        <v>45323</v>
      </c>
      <c r="G3" s="774">
        <v>45352</v>
      </c>
      <c r="H3" s="774" t="s">
        <v>73</v>
      </c>
      <c r="I3" s="774">
        <v>45323</v>
      </c>
      <c r="J3" s="774">
        <v>45352</v>
      </c>
      <c r="K3" s="1770"/>
      <c r="L3" s="774">
        <v>45323</v>
      </c>
      <c r="M3" s="774">
        <v>45352</v>
      </c>
      <c r="N3" s="774" t="s">
        <v>869</v>
      </c>
      <c r="O3" s="774" t="s">
        <v>950</v>
      </c>
    </row>
    <row r="4" spans="1:54" s="350" customFormat="1" ht="12.75" customHeight="1">
      <c r="A4" s="1763" t="s">
        <v>951</v>
      </c>
      <c r="B4" s="1763" t="s">
        <v>723</v>
      </c>
      <c r="C4" s="780" t="s">
        <v>786</v>
      </c>
      <c r="D4" s="780" t="s">
        <v>952</v>
      </c>
      <c r="E4" s="1286">
        <v>0</v>
      </c>
      <c r="F4" s="1287" t="s">
        <v>263</v>
      </c>
      <c r="G4" s="1287" t="s">
        <v>263</v>
      </c>
      <c r="H4" s="1287">
        <v>0</v>
      </c>
      <c r="I4" s="1287" t="s">
        <v>263</v>
      </c>
      <c r="J4" s="1287" t="s">
        <v>263</v>
      </c>
      <c r="K4" s="825" t="s">
        <v>788</v>
      </c>
      <c r="L4" s="826">
        <v>62435</v>
      </c>
      <c r="M4" s="826">
        <v>67677</v>
      </c>
      <c r="N4" s="825">
        <v>0</v>
      </c>
      <c r="O4" s="825">
        <v>0</v>
      </c>
      <c r="P4" s="349"/>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row>
    <row r="5" spans="1:54" s="350" customFormat="1">
      <c r="A5" s="1764"/>
      <c r="B5" s="1768"/>
      <c r="C5" s="780" t="s">
        <v>854</v>
      </c>
      <c r="D5" s="780" t="s">
        <v>953</v>
      </c>
      <c r="E5" s="1286">
        <v>0</v>
      </c>
      <c r="F5" s="1287" t="s">
        <v>263</v>
      </c>
      <c r="G5" s="1287" t="s">
        <v>263</v>
      </c>
      <c r="H5" s="1287">
        <v>0</v>
      </c>
      <c r="I5" s="1287" t="s">
        <v>263</v>
      </c>
      <c r="J5" s="1287" t="s">
        <v>263</v>
      </c>
      <c r="K5" s="825" t="s">
        <v>799</v>
      </c>
      <c r="L5" s="826">
        <v>69267</v>
      </c>
      <c r="M5" s="826">
        <v>75048</v>
      </c>
      <c r="N5" s="825">
        <v>0</v>
      </c>
      <c r="O5" s="825">
        <v>0</v>
      </c>
      <c r="P5" s="349"/>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row>
    <row r="6" spans="1:54" s="350" customFormat="1">
      <c r="A6" s="1764"/>
      <c r="B6" s="1768"/>
      <c r="C6" s="780" t="s">
        <v>954</v>
      </c>
      <c r="D6" s="780" t="s">
        <v>955</v>
      </c>
      <c r="E6" s="1286">
        <v>0</v>
      </c>
      <c r="F6" s="1286" t="s">
        <v>263</v>
      </c>
      <c r="G6" s="1286" t="s">
        <v>263</v>
      </c>
      <c r="H6" s="1286">
        <v>0</v>
      </c>
      <c r="I6" s="1286" t="s">
        <v>263</v>
      </c>
      <c r="J6" s="1286" t="s">
        <v>263</v>
      </c>
      <c r="K6" s="825" t="s">
        <v>788</v>
      </c>
      <c r="L6" s="826">
        <v>62078</v>
      </c>
      <c r="M6" s="826">
        <v>67592</v>
      </c>
      <c r="N6" s="825">
        <v>0</v>
      </c>
      <c r="O6" s="825">
        <v>0</v>
      </c>
      <c r="P6" s="349"/>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row>
    <row r="7" spans="1:54" s="350" customFormat="1">
      <c r="A7" s="1764"/>
      <c r="B7" s="1768"/>
      <c r="C7" s="780" t="s">
        <v>956</v>
      </c>
      <c r="D7" s="780" t="s">
        <v>957</v>
      </c>
      <c r="E7" s="1286">
        <v>0</v>
      </c>
      <c r="F7" s="1287" t="s">
        <v>263</v>
      </c>
      <c r="G7" s="1287" t="s">
        <v>263</v>
      </c>
      <c r="H7" s="1287">
        <v>0</v>
      </c>
      <c r="I7" s="1287" t="s">
        <v>263</v>
      </c>
      <c r="J7" s="1287" t="s">
        <v>263</v>
      </c>
      <c r="K7" s="825" t="s">
        <v>799</v>
      </c>
      <c r="L7" s="826">
        <v>69326</v>
      </c>
      <c r="M7" s="826">
        <v>74460</v>
      </c>
      <c r="N7" s="825">
        <v>0</v>
      </c>
      <c r="O7" s="825">
        <v>0</v>
      </c>
      <c r="P7" s="349"/>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row>
    <row r="8" spans="1:54" s="350" customFormat="1">
      <c r="A8" s="1764"/>
      <c r="B8" s="1768"/>
      <c r="C8" s="780" t="s">
        <v>958</v>
      </c>
      <c r="D8" s="780" t="s">
        <v>959</v>
      </c>
      <c r="E8" s="1286">
        <v>0</v>
      </c>
      <c r="F8" s="1287" t="s">
        <v>263</v>
      </c>
      <c r="G8" s="1287" t="s">
        <v>263</v>
      </c>
      <c r="H8" s="1287">
        <v>0</v>
      </c>
      <c r="I8" s="1287" t="s">
        <v>263</v>
      </c>
      <c r="J8" s="1287" t="s">
        <v>263</v>
      </c>
      <c r="K8" s="825" t="s">
        <v>799</v>
      </c>
      <c r="L8" s="826">
        <v>69326</v>
      </c>
      <c r="M8" s="826">
        <v>74460</v>
      </c>
      <c r="N8" s="825">
        <v>0</v>
      </c>
      <c r="O8" s="825">
        <v>0</v>
      </c>
      <c r="P8" s="349"/>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row>
    <row r="9" spans="1:54" s="350" customFormat="1">
      <c r="A9" s="1764"/>
      <c r="B9" s="1767"/>
      <c r="C9" s="827" t="s">
        <v>960</v>
      </c>
      <c r="D9" s="827"/>
      <c r="E9" s="1288">
        <f t="shared" ref="E9:J9" si="0">SUM(E4:E8)</f>
        <v>0</v>
      </c>
      <c r="F9" s="1288">
        <f t="shared" si="0"/>
        <v>0</v>
      </c>
      <c r="G9" s="1288">
        <f t="shared" si="0"/>
        <v>0</v>
      </c>
      <c r="H9" s="1288">
        <f t="shared" si="0"/>
        <v>0</v>
      </c>
      <c r="I9" s="1288">
        <f t="shared" si="0"/>
        <v>0</v>
      </c>
      <c r="J9" s="1288">
        <f t="shared" si="0"/>
        <v>0</v>
      </c>
      <c r="K9" s="828"/>
      <c r="L9" s="1289"/>
      <c r="M9" s="1289"/>
      <c r="N9" s="1289"/>
      <c r="O9" s="1289"/>
      <c r="P9" s="349"/>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row>
    <row r="10" spans="1:54" s="350" customFormat="1" ht="12.75" customHeight="1">
      <c r="A10" s="1764"/>
      <c r="B10" s="1763" t="s">
        <v>961</v>
      </c>
      <c r="C10" s="779" t="s">
        <v>925</v>
      </c>
      <c r="D10" s="780" t="s">
        <v>827</v>
      </c>
      <c r="E10" s="1290">
        <v>26</v>
      </c>
      <c r="F10" s="1286" t="s">
        <v>263</v>
      </c>
      <c r="G10" s="1286" t="s">
        <v>263</v>
      </c>
      <c r="H10" s="1290">
        <v>1.78908</v>
      </c>
      <c r="I10" s="1286" t="s">
        <v>263</v>
      </c>
      <c r="J10" s="1286" t="s">
        <v>263</v>
      </c>
      <c r="K10" s="825" t="s">
        <v>875</v>
      </c>
      <c r="L10" s="1291" t="s">
        <v>250</v>
      </c>
      <c r="M10" s="1291" t="s">
        <v>250</v>
      </c>
      <c r="N10" s="1292">
        <v>0</v>
      </c>
      <c r="O10" s="1292">
        <v>0</v>
      </c>
      <c r="P10" s="349"/>
      <c r="Q10" s="334"/>
      <c r="R10" s="334"/>
      <c r="S10" s="334"/>
      <c r="T10" s="334"/>
      <c r="U10" s="334"/>
      <c r="V10" s="334"/>
      <c r="W10" s="334"/>
      <c r="X10" s="334"/>
      <c r="Y10" s="334" t="s">
        <v>263</v>
      </c>
      <c r="Z10" s="334" t="s">
        <v>263</v>
      </c>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row>
    <row r="11" spans="1:54" s="350" customFormat="1">
      <c r="A11" s="1764"/>
      <c r="B11" s="1768"/>
      <c r="C11" s="780" t="s">
        <v>962</v>
      </c>
      <c r="D11" s="780" t="s">
        <v>963</v>
      </c>
      <c r="E11" s="1290">
        <v>49</v>
      </c>
      <c r="F11" s="1286" t="s">
        <v>263</v>
      </c>
      <c r="G11" s="1286" t="s">
        <v>263</v>
      </c>
      <c r="H11" s="1290">
        <v>1.9402699999999999</v>
      </c>
      <c r="I11" s="1286" t="s">
        <v>263</v>
      </c>
      <c r="J11" s="1286" t="s">
        <v>263</v>
      </c>
      <c r="K11" s="825" t="s">
        <v>799</v>
      </c>
      <c r="L11" s="1293">
        <v>384.8</v>
      </c>
      <c r="M11" s="1293">
        <v>362.2</v>
      </c>
      <c r="N11" s="1292">
        <v>0</v>
      </c>
      <c r="O11" s="1292">
        <v>0</v>
      </c>
      <c r="P11" s="349"/>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row>
    <row r="12" spans="1:54" s="350" customFormat="1">
      <c r="A12" s="1764"/>
      <c r="B12" s="1768"/>
      <c r="C12" s="780" t="s">
        <v>964</v>
      </c>
      <c r="D12" s="829" t="s">
        <v>965</v>
      </c>
      <c r="E12" s="1286">
        <v>0</v>
      </c>
      <c r="F12" s="1286" t="s">
        <v>263</v>
      </c>
      <c r="G12" s="1286" t="s">
        <v>263</v>
      </c>
      <c r="H12" s="1286">
        <v>0</v>
      </c>
      <c r="I12" s="1286" t="s">
        <v>263</v>
      </c>
      <c r="J12" s="1286" t="s">
        <v>263</v>
      </c>
      <c r="K12" s="825" t="s">
        <v>892</v>
      </c>
      <c r="L12" s="1291" t="s">
        <v>250</v>
      </c>
      <c r="M12" s="1291" t="s">
        <v>250</v>
      </c>
      <c r="N12" s="1292">
        <v>0</v>
      </c>
      <c r="O12" s="1292">
        <v>0</v>
      </c>
      <c r="P12" s="349"/>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row>
    <row r="13" spans="1:54" s="350" customFormat="1">
      <c r="A13" s="1764"/>
      <c r="B13" s="1767"/>
      <c r="C13" s="827" t="s">
        <v>929</v>
      </c>
      <c r="D13" s="827"/>
      <c r="E13" s="1288">
        <f t="shared" ref="E13:J13" si="1">SUM(E10:E12)</f>
        <v>75</v>
      </c>
      <c r="F13" s="1288">
        <f t="shared" si="1"/>
        <v>0</v>
      </c>
      <c r="G13" s="1288">
        <f t="shared" si="1"/>
        <v>0</v>
      </c>
      <c r="H13" s="1288">
        <f t="shared" si="1"/>
        <v>3.7293500000000002</v>
      </c>
      <c r="I13" s="1288">
        <f t="shared" si="1"/>
        <v>0</v>
      </c>
      <c r="J13" s="1288">
        <f t="shared" si="1"/>
        <v>0</v>
      </c>
      <c r="K13" s="828"/>
      <c r="L13" s="1289"/>
      <c r="M13" s="1289"/>
      <c r="N13" s="1289"/>
      <c r="O13" s="1289"/>
      <c r="P13" s="349"/>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row>
    <row r="14" spans="1:54" s="350" customFormat="1" ht="25.5">
      <c r="A14" s="1764"/>
      <c r="B14" s="1763" t="s">
        <v>745</v>
      </c>
      <c r="C14" s="830" t="s">
        <v>966</v>
      </c>
      <c r="D14" s="780" t="s">
        <v>827</v>
      </c>
      <c r="E14" s="1290">
        <v>21</v>
      </c>
      <c r="F14" s="1290" t="s">
        <v>263</v>
      </c>
      <c r="G14" s="1286" t="s">
        <v>263</v>
      </c>
      <c r="H14" s="1290">
        <v>1.0297099999999999</v>
      </c>
      <c r="I14" s="1286" t="s">
        <v>263</v>
      </c>
      <c r="J14" s="1286" t="s">
        <v>263</v>
      </c>
      <c r="K14" s="825" t="s">
        <v>924</v>
      </c>
      <c r="L14" s="1294">
        <v>41280</v>
      </c>
      <c r="M14" s="1294">
        <v>42240</v>
      </c>
      <c r="N14" s="825">
        <v>0</v>
      </c>
      <c r="O14" s="825">
        <v>0</v>
      </c>
      <c r="P14" s="349"/>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4"/>
    </row>
    <row r="15" spans="1:54" s="350" customFormat="1">
      <c r="A15" s="1764"/>
      <c r="B15" s="1768"/>
      <c r="C15" s="780" t="s">
        <v>810</v>
      </c>
      <c r="D15" s="780" t="s">
        <v>811</v>
      </c>
      <c r="E15" s="1287">
        <v>0</v>
      </c>
      <c r="F15" s="1287" t="s">
        <v>263</v>
      </c>
      <c r="G15" s="1287" t="s">
        <v>263</v>
      </c>
      <c r="H15" s="1287">
        <v>0</v>
      </c>
      <c r="I15" s="1287" t="s">
        <v>263</v>
      </c>
      <c r="J15" s="1287" t="s">
        <v>263</v>
      </c>
      <c r="K15" s="825" t="s">
        <v>799</v>
      </c>
      <c r="L15" s="1291">
        <v>727.95</v>
      </c>
      <c r="M15" s="1291">
        <v>764</v>
      </c>
      <c r="N15" s="825">
        <v>0</v>
      </c>
      <c r="O15" s="825">
        <v>0</v>
      </c>
      <c r="P15" s="349"/>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row>
    <row r="16" spans="1:54" s="350" customFormat="1">
      <c r="A16" s="1764"/>
      <c r="B16" s="1768"/>
      <c r="C16" s="780" t="s">
        <v>806</v>
      </c>
      <c r="D16" s="780" t="s">
        <v>807</v>
      </c>
      <c r="E16" s="1287">
        <v>0</v>
      </c>
      <c r="F16" s="1287" t="s">
        <v>263</v>
      </c>
      <c r="G16" s="1287" t="s">
        <v>263</v>
      </c>
      <c r="H16" s="1287">
        <v>0</v>
      </c>
      <c r="I16" s="1287" t="s">
        <v>263</v>
      </c>
      <c r="J16" s="1287" t="s">
        <v>263</v>
      </c>
      <c r="K16" s="825"/>
      <c r="L16" s="1291" t="s">
        <v>250</v>
      </c>
      <c r="M16" s="1291"/>
      <c r="N16" s="825">
        <v>0</v>
      </c>
      <c r="O16" s="825">
        <v>0</v>
      </c>
      <c r="P16" s="349"/>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row>
    <row r="17" spans="1:54" s="350" customFormat="1">
      <c r="A17" s="1764"/>
      <c r="B17" s="1768"/>
      <c r="C17" s="780" t="s">
        <v>816</v>
      </c>
      <c r="D17" s="780" t="s">
        <v>807</v>
      </c>
      <c r="E17" s="1287">
        <v>0</v>
      </c>
      <c r="F17" s="1287" t="s">
        <v>263</v>
      </c>
      <c r="G17" s="1287" t="s">
        <v>263</v>
      </c>
      <c r="H17" s="1287">
        <v>0</v>
      </c>
      <c r="I17" s="1287" t="s">
        <v>263</v>
      </c>
      <c r="J17" s="1287" t="s">
        <v>263</v>
      </c>
      <c r="K17" s="825"/>
      <c r="L17" s="1291">
        <v>216.35</v>
      </c>
      <c r="M17" s="1291">
        <v>219.85</v>
      </c>
      <c r="N17" s="825">
        <v>0</v>
      </c>
      <c r="O17" s="825">
        <v>0</v>
      </c>
      <c r="P17" s="349"/>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row>
    <row r="18" spans="1:54" s="350" customFormat="1">
      <c r="A18" s="1764"/>
      <c r="B18" s="1767"/>
      <c r="C18" s="827" t="s">
        <v>932</v>
      </c>
      <c r="D18" s="827"/>
      <c r="E18" s="1288">
        <f>SUM(E14:E15)</f>
        <v>21</v>
      </c>
      <c r="F18" s="1288">
        <f t="shared" ref="F18:J18" si="2">SUM(F14:F15)</f>
        <v>0</v>
      </c>
      <c r="G18" s="1288">
        <f t="shared" si="2"/>
        <v>0</v>
      </c>
      <c r="H18" s="1288">
        <f t="shared" si="2"/>
        <v>1.0297099999999999</v>
      </c>
      <c r="I18" s="1288">
        <f t="shared" si="2"/>
        <v>0</v>
      </c>
      <c r="J18" s="1288">
        <f t="shared" si="2"/>
        <v>0</v>
      </c>
      <c r="K18" s="828"/>
      <c r="L18" s="1289"/>
      <c r="M18" s="1289"/>
      <c r="N18" s="1289"/>
      <c r="O18" s="1289"/>
      <c r="P18" s="349"/>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row>
    <row r="19" spans="1:54" s="350" customFormat="1" ht="12.75" customHeight="1">
      <c r="A19" s="1764"/>
      <c r="B19" s="1763" t="s">
        <v>725</v>
      </c>
      <c r="C19" s="780" t="s">
        <v>967</v>
      </c>
      <c r="D19" s="780"/>
      <c r="E19" s="1295">
        <v>4</v>
      </c>
      <c r="F19" s="1295" t="s">
        <v>263</v>
      </c>
      <c r="G19" s="1295" t="s">
        <v>263</v>
      </c>
      <c r="H19" s="1295">
        <v>0.25931999999999999</v>
      </c>
      <c r="I19" s="1295" t="s">
        <v>263</v>
      </c>
      <c r="J19" s="1295" t="s">
        <v>263</v>
      </c>
      <c r="K19" s="825" t="s">
        <v>263</v>
      </c>
      <c r="L19" s="1291">
        <v>6936</v>
      </c>
      <c r="M19" s="1291">
        <v>7338</v>
      </c>
      <c r="N19" s="825">
        <v>0</v>
      </c>
      <c r="O19" s="825">
        <v>0</v>
      </c>
      <c r="P19" s="349"/>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row>
    <row r="20" spans="1:54" s="350" customFormat="1">
      <c r="A20" s="1764"/>
      <c r="B20" s="1764"/>
      <c r="C20" s="780" t="s">
        <v>984</v>
      </c>
      <c r="D20" s="780"/>
      <c r="E20" s="1295" t="s">
        <v>263</v>
      </c>
      <c r="F20" s="1295" t="s">
        <v>263</v>
      </c>
      <c r="G20" s="1295" t="s">
        <v>263</v>
      </c>
      <c r="H20" s="1295">
        <v>0</v>
      </c>
      <c r="I20" s="1295" t="s">
        <v>263</v>
      </c>
      <c r="J20" s="1295" t="s">
        <v>263</v>
      </c>
      <c r="K20" s="825"/>
      <c r="L20" s="1291">
        <v>6517</v>
      </c>
      <c r="M20" s="1291">
        <v>6952</v>
      </c>
      <c r="N20" s="825">
        <v>0</v>
      </c>
      <c r="O20" s="825">
        <v>0</v>
      </c>
      <c r="P20" s="349"/>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row>
    <row r="21" spans="1:54" s="350" customFormat="1">
      <c r="A21" s="1764"/>
      <c r="B21" s="1767"/>
      <c r="C21" s="827" t="s">
        <v>968</v>
      </c>
      <c r="D21" s="827"/>
      <c r="E21" s="1288">
        <f>SUM(E19:E20)</f>
        <v>4</v>
      </c>
      <c r="F21" s="1288">
        <f t="shared" ref="F21:J21" si="3">SUM(F19)</f>
        <v>0</v>
      </c>
      <c r="G21" s="1288">
        <f t="shared" si="3"/>
        <v>0</v>
      </c>
      <c r="H21" s="1288">
        <f t="shared" si="3"/>
        <v>0.25931999999999999</v>
      </c>
      <c r="I21" s="1288">
        <f t="shared" si="3"/>
        <v>0</v>
      </c>
      <c r="J21" s="1288">
        <f t="shared" si="3"/>
        <v>0</v>
      </c>
      <c r="K21" s="828"/>
      <c r="L21" s="1289"/>
      <c r="M21" s="1289"/>
      <c r="N21" s="1289"/>
      <c r="O21" s="1289"/>
      <c r="P21" s="349"/>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row>
    <row r="22" spans="1:54" s="350" customFormat="1" ht="25.5">
      <c r="A22" s="1765"/>
      <c r="B22" s="831" t="s">
        <v>969</v>
      </c>
      <c r="C22" s="832"/>
      <c r="D22" s="832"/>
      <c r="E22" s="1296">
        <f>SUM(E9,E13,E18,E21)</f>
        <v>100</v>
      </c>
      <c r="F22" s="1296">
        <f t="shared" ref="F22:J22" si="4">SUM(F9,F13,F18,F21)</f>
        <v>0</v>
      </c>
      <c r="G22" s="1296">
        <f t="shared" si="4"/>
        <v>0</v>
      </c>
      <c r="H22" s="1296">
        <f t="shared" si="4"/>
        <v>5.0183799999999996</v>
      </c>
      <c r="I22" s="1296">
        <f t="shared" si="4"/>
        <v>0</v>
      </c>
      <c r="J22" s="1296">
        <f t="shared" si="4"/>
        <v>0</v>
      </c>
      <c r="K22" s="833"/>
      <c r="L22" s="1297"/>
      <c r="M22" s="1297"/>
      <c r="N22" s="1297"/>
      <c r="O22" s="1297"/>
      <c r="P22" s="349"/>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row>
    <row r="23" spans="1:54" s="350" customFormat="1" ht="12.75" customHeight="1">
      <c r="A23" s="1763" t="s">
        <v>970</v>
      </c>
      <c r="B23" s="1763" t="s">
        <v>785</v>
      </c>
      <c r="C23" s="779" t="s">
        <v>786</v>
      </c>
      <c r="D23" s="780" t="s">
        <v>952</v>
      </c>
      <c r="E23" s="1287">
        <v>0</v>
      </c>
      <c r="F23" s="1287" t="s">
        <v>263</v>
      </c>
      <c r="G23" s="1287" t="s">
        <v>263</v>
      </c>
      <c r="H23" s="1287">
        <v>0</v>
      </c>
      <c r="I23" s="1287" t="s">
        <v>263</v>
      </c>
      <c r="J23" s="1287" t="s">
        <v>263</v>
      </c>
      <c r="K23" s="834" t="s">
        <v>788</v>
      </c>
      <c r="L23" s="1291" t="s">
        <v>250</v>
      </c>
      <c r="M23" s="1291" t="s">
        <v>250</v>
      </c>
      <c r="N23" s="1292">
        <v>0</v>
      </c>
      <c r="O23" s="1292">
        <v>0</v>
      </c>
      <c r="P23" s="349"/>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row>
    <row r="24" spans="1:54" s="350" customFormat="1">
      <c r="A24" s="1764"/>
      <c r="B24" s="1768"/>
      <c r="C24" s="780" t="s">
        <v>854</v>
      </c>
      <c r="D24" s="829" t="s">
        <v>971</v>
      </c>
      <c r="E24" s="1287">
        <v>0</v>
      </c>
      <c r="F24" s="1287" t="s">
        <v>263</v>
      </c>
      <c r="G24" s="1287" t="s">
        <v>263</v>
      </c>
      <c r="H24" s="1287">
        <v>0</v>
      </c>
      <c r="I24" s="1287" t="s">
        <v>263</v>
      </c>
      <c r="J24" s="1287" t="s">
        <v>263</v>
      </c>
      <c r="K24" s="834" t="s">
        <v>799</v>
      </c>
      <c r="L24" s="1291" t="s">
        <v>250</v>
      </c>
      <c r="M24" s="1291" t="s">
        <v>250</v>
      </c>
      <c r="N24" s="1292">
        <v>0</v>
      </c>
      <c r="O24" s="1292">
        <v>0</v>
      </c>
      <c r="P24" s="349"/>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row>
    <row r="25" spans="1:54" s="350" customFormat="1">
      <c r="A25" s="1764"/>
      <c r="B25" s="1768"/>
      <c r="C25" s="780" t="s">
        <v>972</v>
      </c>
      <c r="D25" s="332" t="s">
        <v>952</v>
      </c>
      <c r="E25" s="1287">
        <v>0</v>
      </c>
      <c r="F25" s="1287" t="s">
        <v>263</v>
      </c>
      <c r="G25" s="1287" t="s">
        <v>263</v>
      </c>
      <c r="H25" s="1287">
        <v>0</v>
      </c>
      <c r="I25" s="1287" t="s">
        <v>263</v>
      </c>
      <c r="J25" s="1287" t="s">
        <v>263</v>
      </c>
      <c r="K25" s="834" t="s">
        <v>799</v>
      </c>
      <c r="L25" s="1291" t="s">
        <v>250</v>
      </c>
      <c r="M25" s="1291" t="s">
        <v>250</v>
      </c>
      <c r="N25" s="1292">
        <v>0</v>
      </c>
      <c r="O25" s="1292">
        <v>0</v>
      </c>
      <c r="P25" s="349"/>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row>
    <row r="26" spans="1:54" s="350" customFormat="1">
      <c r="A26" s="1764"/>
      <c r="B26" s="1768"/>
      <c r="C26" s="780" t="s">
        <v>954</v>
      </c>
      <c r="D26" s="780" t="s">
        <v>955</v>
      </c>
      <c r="E26" s="1286">
        <v>0</v>
      </c>
      <c r="F26" s="1286" t="s">
        <v>263</v>
      </c>
      <c r="G26" s="1286" t="s">
        <v>263</v>
      </c>
      <c r="H26" s="1286">
        <v>0</v>
      </c>
      <c r="I26" s="1286" t="s">
        <v>263</v>
      </c>
      <c r="J26" s="1286" t="s">
        <v>263</v>
      </c>
      <c r="K26" s="834" t="s">
        <v>788</v>
      </c>
      <c r="L26" s="1291" t="s">
        <v>250</v>
      </c>
      <c r="M26" s="1291" t="s">
        <v>250</v>
      </c>
      <c r="N26" s="1292">
        <v>0</v>
      </c>
      <c r="O26" s="1292">
        <v>0</v>
      </c>
      <c r="P26" s="351"/>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row>
    <row r="27" spans="1:54" s="350" customFormat="1">
      <c r="A27" s="1764"/>
      <c r="B27" s="1767"/>
      <c r="C27" s="827" t="s">
        <v>960</v>
      </c>
      <c r="D27" s="827"/>
      <c r="E27" s="1296">
        <f>SUM(E23:E26)</f>
        <v>0</v>
      </c>
      <c r="F27" s="1296">
        <f t="shared" ref="F27:J27" si="5">SUM(F23:F26)</f>
        <v>0</v>
      </c>
      <c r="G27" s="1296">
        <f t="shared" si="5"/>
        <v>0</v>
      </c>
      <c r="H27" s="1296">
        <f t="shared" si="5"/>
        <v>0</v>
      </c>
      <c r="I27" s="1296">
        <f t="shared" si="5"/>
        <v>0</v>
      </c>
      <c r="J27" s="1296">
        <f t="shared" si="5"/>
        <v>0</v>
      </c>
      <c r="K27" s="833"/>
      <c r="L27" s="1297"/>
      <c r="M27" s="1297"/>
      <c r="N27" s="1297"/>
      <c r="O27" s="1297"/>
      <c r="P27" s="351"/>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row>
    <row r="28" spans="1:54" s="350" customFormat="1">
      <c r="A28" s="1764"/>
      <c r="B28" s="1763" t="s">
        <v>759</v>
      </c>
      <c r="C28" s="780" t="s">
        <v>967</v>
      </c>
      <c r="D28" s="780"/>
      <c r="E28" s="1287">
        <v>288</v>
      </c>
      <c r="F28" s="1287">
        <v>87</v>
      </c>
      <c r="G28" s="1287">
        <v>45</v>
      </c>
      <c r="H28" s="1287">
        <v>20.868379999999998</v>
      </c>
      <c r="I28" s="1287">
        <v>6.26166</v>
      </c>
      <c r="J28" s="1287">
        <v>3.28857</v>
      </c>
      <c r="K28" s="834" t="s">
        <v>1197</v>
      </c>
      <c r="L28" s="1291" t="s">
        <v>250</v>
      </c>
      <c r="M28" s="1291" t="s">
        <v>250</v>
      </c>
      <c r="N28" s="825">
        <v>1.6875</v>
      </c>
      <c r="O28" s="825">
        <v>0.1237633125</v>
      </c>
      <c r="P28" s="351"/>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row>
    <row r="29" spans="1:54" s="350" customFormat="1">
      <c r="A29" s="1764"/>
      <c r="B29" s="1768"/>
      <c r="C29" s="780" t="s">
        <v>984</v>
      </c>
      <c r="D29" s="780"/>
      <c r="E29" s="1287">
        <v>129</v>
      </c>
      <c r="F29" s="1287">
        <v>0</v>
      </c>
      <c r="G29" s="1287">
        <v>0</v>
      </c>
      <c r="H29" s="1287">
        <v>9.8830000000000009</v>
      </c>
      <c r="I29" s="1287">
        <v>0</v>
      </c>
      <c r="J29" s="1287">
        <v>0</v>
      </c>
      <c r="K29" s="834" t="s">
        <v>1197</v>
      </c>
      <c r="L29" s="1291" t="s">
        <v>250</v>
      </c>
      <c r="M29" s="1291" t="s">
        <v>250</v>
      </c>
      <c r="N29" s="825">
        <v>0</v>
      </c>
      <c r="O29" s="825">
        <v>0</v>
      </c>
      <c r="P29" s="351"/>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row>
    <row r="30" spans="1:54" s="350" customFormat="1">
      <c r="A30" s="1764"/>
      <c r="B30" s="1768"/>
      <c r="C30" s="827" t="s">
        <v>968</v>
      </c>
      <c r="D30" s="827"/>
      <c r="E30" s="1296">
        <f>SUM(E28:E29)</f>
        <v>417</v>
      </c>
      <c r="F30" s="1296">
        <f>SUM(F28:F29)</f>
        <v>87</v>
      </c>
      <c r="G30" s="1296">
        <f>SUM(G28:G29)</f>
        <v>45</v>
      </c>
      <c r="H30" s="1296">
        <f t="shared" ref="H30" si="6">SUM(H28:H29)</f>
        <v>30.751379999999997</v>
      </c>
      <c r="I30" s="1296">
        <f>SUM(I28:I29)</f>
        <v>6.26166</v>
      </c>
      <c r="J30" s="1296">
        <f>SUM(J28:J29)</f>
        <v>3.28857</v>
      </c>
      <c r="K30" s="833"/>
      <c r="L30" s="1297"/>
      <c r="M30" s="1297"/>
      <c r="N30" s="1297"/>
      <c r="O30" s="1297"/>
      <c r="P30" s="351"/>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row>
    <row r="31" spans="1:54" s="350" customFormat="1" ht="12.75" customHeight="1">
      <c r="A31" s="1764"/>
      <c r="B31" s="1763" t="s">
        <v>745</v>
      </c>
      <c r="C31" s="780" t="s">
        <v>810</v>
      </c>
      <c r="D31" s="780" t="s">
        <v>811</v>
      </c>
      <c r="E31" s="1295">
        <v>0</v>
      </c>
      <c r="F31" s="1295">
        <v>0</v>
      </c>
      <c r="G31" s="1295">
        <v>0</v>
      </c>
      <c r="H31" s="1295">
        <v>0</v>
      </c>
      <c r="I31" s="1295">
        <v>0</v>
      </c>
      <c r="J31" s="1295">
        <v>0</v>
      </c>
      <c r="K31" s="834" t="s">
        <v>799</v>
      </c>
      <c r="L31" s="1291" t="s">
        <v>250</v>
      </c>
      <c r="M31" s="1291" t="s">
        <v>250</v>
      </c>
      <c r="N31" s="1292">
        <v>0</v>
      </c>
      <c r="O31" s="1292">
        <v>0</v>
      </c>
      <c r="P31" s="351"/>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row>
    <row r="32" spans="1:54" s="350" customFormat="1" ht="16.5" customHeight="1">
      <c r="A32" s="1764"/>
      <c r="B32" s="1767"/>
      <c r="C32" s="827" t="s">
        <v>932</v>
      </c>
      <c r="D32" s="827"/>
      <c r="E32" s="1296">
        <f>SUM(E31)</f>
        <v>0</v>
      </c>
      <c r="F32" s="1296">
        <f t="shared" ref="F32:J32" si="7">SUM(F31)</f>
        <v>0</v>
      </c>
      <c r="G32" s="1296">
        <f t="shared" si="7"/>
        <v>0</v>
      </c>
      <c r="H32" s="1296">
        <f t="shared" si="7"/>
        <v>0</v>
      </c>
      <c r="I32" s="1296">
        <f t="shared" si="7"/>
        <v>0</v>
      </c>
      <c r="J32" s="1296">
        <f t="shared" si="7"/>
        <v>0</v>
      </c>
      <c r="K32" s="833"/>
      <c r="L32" s="1297"/>
      <c r="M32" s="1297"/>
      <c r="N32" s="1297">
        <v>0</v>
      </c>
      <c r="O32" s="1297">
        <v>0</v>
      </c>
      <c r="P32" s="351"/>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row>
    <row r="33" spans="1:54" s="350" customFormat="1">
      <c r="A33" s="1765"/>
      <c r="B33" s="835" t="s">
        <v>973</v>
      </c>
      <c r="C33" s="832"/>
      <c r="D33" s="832"/>
      <c r="E33" s="1296">
        <f t="shared" ref="E33:J33" si="8">SUM(E32,E27, E30)</f>
        <v>417</v>
      </c>
      <c r="F33" s="1296">
        <f t="shared" si="8"/>
        <v>87</v>
      </c>
      <c r="G33" s="1296">
        <f t="shared" si="8"/>
        <v>45</v>
      </c>
      <c r="H33" s="1296">
        <f t="shared" si="8"/>
        <v>30.751379999999997</v>
      </c>
      <c r="I33" s="1296">
        <f t="shared" si="8"/>
        <v>6.26166</v>
      </c>
      <c r="J33" s="1296">
        <f t="shared" si="8"/>
        <v>3.28857</v>
      </c>
      <c r="K33" s="833"/>
      <c r="L33" s="1297"/>
      <c r="M33" s="1297"/>
      <c r="N33" s="1297">
        <f t="shared" ref="N33:O33" si="9">N27+N32</f>
        <v>0</v>
      </c>
      <c r="O33" s="1297">
        <f t="shared" si="9"/>
        <v>0</v>
      </c>
      <c r="P33" s="351"/>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row>
    <row r="34" spans="1:54" s="350" customFormat="1" ht="12.75" customHeight="1">
      <c r="A34" s="1763" t="s">
        <v>974</v>
      </c>
      <c r="B34" s="1763" t="s">
        <v>785</v>
      </c>
      <c r="C34" s="780" t="s">
        <v>786</v>
      </c>
      <c r="D34" s="780" t="s">
        <v>952</v>
      </c>
      <c r="E34" s="1290">
        <v>0</v>
      </c>
      <c r="F34" s="1290">
        <v>0</v>
      </c>
      <c r="G34" s="1290">
        <v>0</v>
      </c>
      <c r="H34" s="1290">
        <v>0</v>
      </c>
      <c r="I34" s="1290">
        <v>0</v>
      </c>
      <c r="J34" s="1290">
        <v>0</v>
      </c>
      <c r="K34" s="825" t="s">
        <v>788</v>
      </c>
      <c r="L34" s="1291" t="s">
        <v>250</v>
      </c>
      <c r="M34" s="1291" t="s">
        <v>250</v>
      </c>
      <c r="N34" s="1292">
        <v>0</v>
      </c>
      <c r="O34" s="1292">
        <v>0</v>
      </c>
      <c r="P34" s="351"/>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row>
    <row r="35" spans="1:54" s="350" customFormat="1">
      <c r="A35" s="1764"/>
      <c r="B35" s="1768"/>
      <c r="C35" s="780" t="s">
        <v>789</v>
      </c>
      <c r="D35" s="780" t="s">
        <v>955</v>
      </c>
      <c r="E35" s="1290">
        <v>71</v>
      </c>
      <c r="F35" s="1290">
        <v>0</v>
      </c>
      <c r="G35" s="1290">
        <v>0</v>
      </c>
      <c r="H35" s="1290">
        <v>4.2467489999999977</v>
      </c>
      <c r="I35" s="1290">
        <v>0</v>
      </c>
      <c r="J35" s="1290">
        <v>0</v>
      </c>
      <c r="K35" s="825" t="s">
        <v>788</v>
      </c>
      <c r="L35" s="1291" t="s">
        <v>250</v>
      </c>
      <c r="M35" s="1291" t="s">
        <v>250</v>
      </c>
      <c r="N35" s="1292">
        <v>0</v>
      </c>
      <c r="O35" s="1292">
        <v>0</v>
      </c>
      <c r="P35" s="351"/>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row>
    <row r="36" spans="1:54" s="350" customFormat="1">
      <c r="A36" s="1764"/>
      <c r="B36" s="1768"/>
      <c r="C36" s="780" t="s">
        <v>975</v>
      </c>
      <c r="D36" s="780" t="s">
        <v>976</v>
      </c>
      <c r="E36" s="1290">
        <v>0</v>
      </c>
      <c r="F36" s="1290">
        <v>0</v>
      </c>
      <c r="G36" s="1290">
        <v>0</v>
      </c>
      <c r="H36" s="1290">
        <v>0</v>
      </c>
      <c r="I36" s="1290">
        <v>0</v>
      </c>
      <c r="J36" s="1290">
        <v>0</v>
      </c>
      <c r="K36" s="825" t="s">
        <v>977</v>
      </c>
      <c r="L36" s="1291" t="s">
        <v>250</v>
      </c>
      <c r="M36" s="1291" t="s">
        <v>250</v>
      </c>
      <c r="N36" s="1292">
        <v>0</v>
      </c>
      <c r="O36" s="1292">
        <v>0</v>
      </c>
      <c r="P36" s="351"/>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row>
    <row r="37" spans="1:54" s="350" customFormat="1">
      <c r="A37" s="1764"/>
      <c r="B37" s="1768"/>
      <c r="C37" s="780" t="s">
        <v>854</v>
      </c>
      <c r="D37" s="780" t="s">
        <v>953</v>
      </c>
      <c r="E37" s="1290">
        <v>26</v>
      </c>
      <c r="F37" s="1290">
        <v>6</v>
      </c>
      <c r="G37" s="1290">
        <v>4</v>
      </c>
      <c r="H37" s="1290">
        <v>5.737572000000001</v>
      </c>
      <c r="I37" s="1290">
        <v>1.282575</v>
      </c>
      <c r="J37" s="1290">
        <v>0.88641000000000003</v>
      </c>
      <c r="K37" s="825" t="s">
        <v>799</v>
      </c>
      <c r="L37" s="1291" t="s">
        <v>250</v>
      </c>
      <c r="M37" s="1291" t="s">
        <v>250</v>
      </c>
      <c r="N37" s="1292">
        <v>0.2</v>
      </c>
      <c r="O37" s="1292">
        <v>0.04</v>
      </c>
      <c r="P37" s="351"/>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row>
    <row r="38" spans="1:54" s="350" customFormat="1">
      <c r="A38" s="1764"/>
      <c r="B38" s="1768"/>
      <c r="C38" s="780" t="s">
        <v>1209</v>
      </c>
      <c r="D38" s="780" t="s">
        <v>1210</v>
      </c>
      <c r="E38" s="1290">
        <v>2</v>
      </c>
      <c r="F38" s="1290">
        <v>0</v>
      </c>
      <c r="G38" s="1290">
        <v>0</v>
      </c>
      <c r="H38" s="1290">
        <v>6.9752499999999995E-2</v>
      </c>
      <c r="I38" s="1290">
        <v>0</v>
      </c>
      <c r="J38" s="1290">
        <v>0</v>
      </c>
      <c r="K38" s="825" t="s">
        <v>1210</v>
      </c>
      <c r="L38" s="1291" t="s">
        <v>250</v>
      </c>
      <c r="M38" s="1291" t="s">
        <v>250</v>
      </c>
      <c r="N38" s="1292">
        <v>0</v>
      </c>
      <c r="O38" s="1292">
        <v>0</v>
      </c>
      <c r="P38" s="351"/>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row>
    <row r="39" spans="1:54" s="350" customFormat="1">
      <c r="A39" s="1764"/>
      <c r="B39" s="1768"/>
      <c r="C39" s="780" t="s">
        <v>1211</v>
      </c>
      <c r="D39" s="780" t="s">
        <v>952</v>
      </c>
      <c r="E39" s="1290">
        <v>2</v>
      </c>
      <c r="F39" s="1290">
        <v>0</v>
      </c>
      <c r="G39" s="1290">
        <v>0</v>
      </c>
      <c r="H39" s="1290">
        <v>1.39311E-2</v>
      </c>
      <c r="I39" s="1290">
        <v>0</v>
      </c>
      <c r="J39" s="1290">
        <v>0</v>
      </c>
      <c r="K39" s="825" t="s">
        <v>952</v>
      </c>
      <c r="L39" s="1291" t="s">
        <v>250</v>
      </c>
      <c r="M39" s="1291" t="s">
        <v>250</v>
      </c>
      <c r="N39" s="1292">
        <v>0</v>
      </c>
      <c r="O39" s="1292">
        <v>0</v>
      </c>
      <c r="P39" s="351"/>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row>
    <row r="40" spans="1:54" s="350" customFormat="1">
      <c r="A40" s="1764"/>
      <c r="B40" s="1767"/>
      <c r="C40" s="827" t="s">
        <v>960</v>
      </c>
      <c r="D40" s="827"/>
      <c r="E40" s="1296">
        <f>SUM(E34:E39)</f>
        <v>101</v>
      </c>
      <c r="F40" s="1296">
        <f t="shared" ref="F40:J40" si="10">SUM(F34:F39)</f>
        <v>6</v>
      </c>
      <c r="G40" s="1296">
        <f t="shared" si="10"/>
        <v>4</v>
      </c>
      <c r="H40" s="1296">
        <f t="shared" si="10"/>
        <v>10.068004599999998</v>
      </c>
      <c r="I40" s="1296">
        <f t="shared" si="10"/>
        <v>1.282575</v>
      </c>
      <c r="J40" s="1296">
        <f t="shared" si="10"/>
        <v>0.88641000000000003</v>
      </c>
      <c r="K40" s="833"/>
      <c r="L40" s="1297"/>
      <c r="M40" s="1297"/>
      <c r="N40" s="1297"/>
      <c r="O40" s="1297"/>
      <c r="P40" s="351"/>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row>
    <row r="41" spans="1:54" s="350" customFormat="1">
      <c r="A41" s="1764"/>
      <c r="B41" s="1763" t="s">
        <v>978</v>
      </c>
      <c r="C41" s="780" t="s">
        <v>979</v>
      </c>
      <c r="D41" s="780" t="s">
        <v>980</v>
      </c>
      <c r="E41" s="1290">
        <v>0</v>
      </c>
      <c r="F41" s="1290">
        <v>0</v>
      </c>
      <c r="G41" s="1290">
        <v>0</v>
      </c>
      <c r="H41" s="1290">
        <v>0</v>
      </c>
      <c r="I41" s="1290">
        <v>0</v>
      </c>
      <c r="J41" s="1290">
        <v>0</v>
      </c>
      <c r="K41" s="825" t="s">
        <v>839</v>
      </c>
      <c r="L41" s="1291" t="s">
        <v>250</v>
      </c>
      <c r="M41" s="1291" t="s">
        <v>250</v>
      </c>
      <c r="N41" s="1292">
        <v>0</v>
      </c>
      <c r="O41" s="1292">
        <v>0</v>
      </c>
      <c r="P41" s="351"/>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row>
    <row r="42" spans="1:54" s="350" customFormat="1">
      <c r="A42" s="1764"/>
      <c r="B42" s="1768"/>
      <c r="C42" s="780" t="s">
        <v>981</v>
      </c>
      <c r="D42" s="780" t="s">
        <v>982</v>
      </c>
      <c r="E42" s="1290">
        <v>0</v>
      </c>
      <c r="F42" s="1290">
        <v>0</v>
      </c>
      <c r="G42" s="1290">
        <v>0</v>
      </c>
      <c r="H42" s="1290">
        <v>0</v>
      </c>
      <c r="I42" s="1290">
        <v>0</v>
      </c>
      <c r="J42" s="1290">
        <v>0</v>
      </c>
      <c r="K42" s="825" t="s">
        <v>839</v>
      </c>
      <c r="L42" s="1291" t="s">
        <v>250</v>
      </c>
      <c r="M42" s="1291" t="s">
        <v>250</v>
      </c>
      <c r="N42" s="1292">
        <v>0</v>
      </c>
      <c r="O42" s="1292">
        <v>0</v>
      </c>
      <c r="P42" s="351"/>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row>
    <row r="43" spans="1:54" s="350" customFormat="1">
      <c r="A43" s="1764"/>
      <c r="B43" s="1768"/>
      <c r="C43" s="780" t="s">
        <v>983</v>
      </c>
      <c r="D43" s="780" t="s">
        <v>843</v>
      </c>
      <c r="E43" s="1290">
        <v>44023</v>
      </c>
      <c r="F43" s="1290">
        <v>73</v>
      </c>
      <c r="G43" s="1290">
        <v>60</v>
      </c>
      <c r="H43" s="1290">
        <v>1194.6546000000019</v>
      </c>
      <c r="I43" s="1290">
        <v>1.4674625000000001</v>
      </c>
      <c r="J43" s="1290">
        <v>1.1264625000000001</v>
      </c>
      <c r="K43" s="825" t="s">
        <v>844</v>
      </c>
      <c r="L43" s="1291" t="s">
        <v>250</v>
      </c>
      <c r="M43" s="1291" t="s">
        <v>250</v>
      </c>
      <c r="N43" s="1292">
        <v>30</v>
      </c>
      <c r="O43" s="1292">
        <v>0.54783749999999998</v>
      </c>
      <c r="P43" s="351"/>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row>
    <row r="44" spans="1:54" s="350" customFormat="1">
      <c r="A44" s="1764"/>
      <c r="B44" s="1768"/>
      <c r="C44" s="780" t="s">
        <v>984</v>
      </c>
      <c r="D44" s="780" t="s">
        <v>985</v>
      </c>
      <c r="E44" s="1290">
        <v>67104</v>
      </c>
      <c r="F44" s="1290">
        <v>249</v>
      </c>
      <c r="G44" s="1290">
        <v>268</v>
      </c>
      <c r="H44" s="1290">
        <v>4224.5836100000006</v>
      </c>
      <c r="I44" s="1290">
        <v>15.838369999999998</v>
      </c>
      <c r="J44" s="1290">
        <v>17.851589999999998</v>
      </c>
      <c r="K44" s="825" t="s">
        <v>839</v>
      </c>
      <c r="L44" s="1291">
        <v>6492</v>
      </c>
      <c r="M44" s="1291">
        <v>6865</v>
      </c>
      <c r="N44" s="1292">
        <v>39.5</v>
      </c>
      <c r="O44" s="1292">
        <v>2.63</v>
      </c>
      <c r="P44" s="351"/>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row>
    <row r="45" spans="1:54" s="350" customFormat="1">
      <c r="A45" s="1764"/>
      <c r="B45" s="1767"/>
      <c r="C45" s="827" t="s">
        <v>968</v>
      </c>
      <c r="D45" s="827"/>
      <c r="E45" s="1288">
        <f>SUM(E41:E44)</f>
        <v>111127</v>
      </c>
      <c r="F45" s="1288">
        <f t="shared" ref="F45:J45" si="11">SUM(F41:F44)</f>
        <v>322</v>
      </c>
      <c r="G45" s="1288">
        <f t="shared" si="11"/>
        <v>328</v>
      </c>
      <c r="H45" s="1288">
        <f t="shared" si="11"/>
        <v>5419.2382100000023</v>
      </c>
      <c r="I45" s="1288">
        <f t="shared" si="11"/>
        <v>17.305832499999998</v>
      </c>
      <c r="J45" s="1288">
        <f t="shared" si="11"/>
        <v>18.978052499999997</v>
      </c>
      <c r="K45" s="828"/>
      <c r="L45" s="1289"/>
      <c r="M45" s="1289"/>
      <c r="N45" s="1289"/>
      <c r="O45" s="1289"/>
      <c r="P45" s="351"/>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row>
    <row r="46" spans="1:54" s="350" customFormat="1" ht="12.75" customHeight="1">
      <c r="A46" s="1764"/>
      <c r="B46" s="1763" t="s">
        <v>961</v>
      </c>
      <c r="C46" s="836" t="s">
        <v>986</v>
      </c>
      <c r="D46" s="780" t="s">
        <v>827</v>
      </c>
      <c r="E46" s="825">
        <v>0</v>
      </c>
      <c r="F46" s="825">
        <v>0</v>
      </c>
      <c r="G46" s="825">
        <v>0</v>
      </c>
      <c r="H46" s="825">
        <v>0</v>
      </c>
      <c r="I46" s="837">
        <v>0</v>
      </c>
      <c r="J46" s="837">
        <v>0</v>
      </c>
      <c r="K46" s="834" t="s">
        <v>987</v>
      </c>
      <c r="L46" s="825" t="s">
        <v>250</v>
      </c>
      <c r="M46" s="825" t="s">
        <v>250</v>
      </c>
      <c r="N46" s="825">
        <v>0</v>
      </c>
      <c r="O46" s="825">
        <v>0</v>
      </c>
      <c r="P46" s="351"/>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row>
    <row r="47" spans="1:54" s="350" customFormat="1">
      <c r="A47" s="1764"/>
      <c r="B47" s="1767"/>
      <c r="C47" s="827" t="s">
        <v>929</v>
      </c>
      <c r="D47" s="827"/>
      <c r="E47" s="1296">
        <f t="shared" ref="E47:J47" si="12">E46</f>
        <v>0</v>
      </c>
      <c r="F47" s="1296">
        <f t="shared" si="12"/>
        <v>0</v>
      </c>
      <c r="G47" s="1296">
        <f t="shared" si="12"/>
        <v>0</v>
      </c>
      <c r="H47" s="1296">
        <f t="shared" si="12"/>
        <v>0</v>
      </c>
      <c r="I47" s="1296">
        <f t="shared" si="12"/>
        <v>0</v>
      </c>
      <c r="J47" s="1296">
        <f t="shared" si="12"/>
        <v>0</v>
      </c>
      <c r="K47" s="833"/>
      <c r="L47" s="1297"/>
      <c r="M47" s="1297"/>
      <c r="N47" s="1297">
        <v>0</v>
      </c>
      <c r="O47" s="1297">
        <v>0</v>
      </c>
      <c r="P47" s="351"/>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row>
    <row r="48" spans="1:54" s="350" customFormat="1" ht="12.75" customHeight="1">
      <c r="A48" s="1764"/>
      <c r="B48" s="1763" t="s">
        <v>745</v>
      </c>
      <c r="C48" s="780" t="s">
        <v>810</v>
      </c>
      <c r="D48" s="780" t="s">
        <v>811</v>
      </c>
      <c r="E48" s="1290">
        <v>0</v>
      </c>
      <c r="F48" s="1290">
        <v>0</v>
      </c>
      <c r="G48" s="1290">
        <v>0</v>
      </c>
      <c r="H48" s="1290">
        <v>0</v>
      </c>
      <c r="I48" s="1290">
        <v>0</v>
      </c>
      <c r="J48" s="1290">
        <v>0</v>
      </c>
      <c r="K48" s="834" t="s">
        <v>799</v>
      </c>
      <c r="L48" s="1291" t="s">
        <v>250</v>
      </c>
      <c r="M48" s="1291" t="s">
        <v>250</v>
      </c>
      <c r="N48" s="1292">
        <v>0</v>
      </c>
      <c r="O48" s="1292">
        <v>0</v>
      </c>
      <c r="P48" s="351"/>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row>
    <row r="49" spans="1:52" s="350" customFormat="1">
      <c r="A49" s="1764"/>
      <c r="B49" s="1767"/>
      <c r="C49" s="827" t="s">
        <v>988</v>
      </c>
      <c r="D49" s="827"/>
      <c r="E49" s="1296">
        <f>E48</f>
        <v>0</v>
      </c>
      <c r="F49" s="1296">
        <f t="shared" ref="F49:J49" si="13">F48</f>
        <v>0</v>
      </c>
      <c r="G49" s="1296">
        <f t="shared" si="13"/>
        <v>0</v>
      </c>
      <c r="H49" s="1296">
        <f t="shared" si="13"/>
        <v>0</v>
      </c>
      <c r="I49" s="1296">
        <f t="shared" si="13"/>
        <v>0</v>
      </c>
      <c r="J49" s="1296">
        <f t="shared" si="13"/>
        <v>0</v>
      </c>
      <c r="K49" s="833"/>
      <c r="L49" s="1297"/>
      <c r="M49" s="1297"/>
      <c r="N49" s="1297"/>
      <c r="O49" s="1297"/>
      <c r="P49" s="351"/>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row>
    <row r="50" spans="1:52" s="350" customFormat="1" ht="38.25">
      <c r="A50" s="1765"/>
      <c r="B50" s="831" t="s">
        <v>989</v>
      </c>
      <c r="C50" s="838" t="s">
        <v>990</v>
      </c>
      <c r="D50" s="832"/>
      <c r="E50" s="1296">
        <f>SUM(E40,E45,E47,E49)</f>
        <v>111228</v>
      </c>
      <c r="F50" s="1296">
        <f t="shared" ref="F50:J50" si="14">SUM(F40,F45,F47,F49)</f>
        <v>328</v>
      </c>
      <c r="G50" s="1296">
        <f t="shared" si="14"/>
        <v>332</v>
      </c>
      <c r="H50" s="1296">
        <f t="shared" si="14"/>
        <v>5429.306214600002</v>
      </c>
      <c r="I50" s="1296">
        <f t="shared" si="14"/>
        <v>18.588407499999999</v>
      </c>
      <c r="J50" s="1296">
        <f t="shared" si="14"/>
        <v>19.864462499999998</v>
      </c>
      <c r="K50" s="833"/>
      <c r="L50" s="1297"/>
      <c r="M50" s="1297"/>
      <c r="N50" s="1297"/>
      <c r="O50" s="1297"/>
      <c r="P50" s="351"/>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row>
    <row r="51" spans="1:52" s="350" customFormat="1" ht="15" customHeight="1">
      <c r="A51" s="1763" t="s">
        <v>991</v>
      </c>
      <c r="B51" s="1766" t="s">
        <v>737</v>
      </c>
      <c r="C51" s="780" t="s">
        <v>789</v>
      </c>
      <c r="D51" s="780" t="s">
        <v>955</v>
      </c>
      <c r="E51" s="1290">
        <v>47975</v>
      </c>
      <c r="F51" s="1290">
        <v>0</v>
      </c>
      <c r="G51" s="1290">
        <v>0</v>
      </c>
      <c r="H51" s="1290">
        <v>2902.9042565000004</v>
      </c>
      <c r="I51" s="1290">
        <v>0</v>
      </c>
      <c r="J51" s="1290">
        <v>0</v>
      </c>
      <c r="K51" s="834" t="s">
        <v>788</v>
      </c>
      <c r="L51" s="1291" t="s">
        <v>250</v>
      </c>
      <c r="M51" s="1291" t="s">
        <v>250</v>
      </c>
      <c r="N51" s="1292">
        <v>0</v>
      </c>
      <c r="O51" s="1292">
        <v>0</v>
      </c>
      <c r="P51" s="351"/>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row>
    <row r="52" spans="1:52" s="350" customFormat="1" ht="15" customHeight="1">
      <c r="A52" s="1764"/>
      <c r="B52" s="1767"/>
      <c r="C52" s="780" t="s">
        <v>854</v>
      </c>
      <c r="D52" s="780" t="s">
        <v>953</v>
      </c>
      <c r="E52" s="1290">
        <v>14493</v>
      </c>
      <c r="F52" s="1290">
        <v>4826</v>
      </c>
      <c r="G52" s="1290">
        <v>4567</v>
      </c>
      <c r="H52" s="1290">
        <v>3225.7514820000001</v>
      </c>
      <c r="I52" s="1290">
        <v>1060.575615</v>
      </c>
      <c r="J52" s="1290">
        <v>1033.2112574999999</v>
      </c>
      <c r="K52" s="834" t="s">
        <v>799</v>
      </c>
      <c r="L52" s="1291" t="s">
        <v>250</v>
      </c>
      <c r="M52" s="1291" t="s">
        <v>250</v>
      </c>
      <c r="N52" s="1292">
        <v>0</v>
      </c>
      <c r="O52" s="1292">
        <v>0</v>
      </c>
      <c r="P52" s="351"/>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row>
    <row r="53" spans="1:52" s="350" customFormat="1">
      <c r="A53" s="1764"/>
      <c r="B53" s="1766" t="s">
        <v>759</v>
      </c>
      <c r="C53" s="780" t="s">
        <v>983</v>
      </c>
      <c r="D53" s="780" t="s">
        <v>1215</v>
      </c>
      <c r="E53" s="1290">
        <v>27</v>
      </c>
      <c r="F53" s="1290">
        <v>0</v>
      </c>
      <c r="G53" s="1290">
        <v>11</v>
      </c>
      <c r="H53" s="1290">
        <v>0.74836250000000004</v>
      </c>
      <c r="I53" s="1290">
        <v>0</v>
      </c>
      <c r="J53" s="1290">
        <v>0.22688750000000002</v>
      </c>
      <c r="K53" s="834" t="s">
        <v>844</v>
      </c>
      <c r="L53" s="1291" t="s">
        <v>250</v>
      </c>
      <c r="M53" s="1291" t="s">
        <v>250</v>
      </c>
      <c r="N53" s="1291">
        <v>0.4</v>
      </c>
      <c r="O53" s="1291">
        <v>7.4999999999999997E-3</v>
      </c>
      <c r="P53" s="351"/>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row>
    <row r="54" spans="1:52" s="350" customFormat="1" ht="12.75" customHeight="1">
      <c r="A54" s="1764"/>
      <c r="B54" s="1767"/>
      <c r="C54" s="780" t="s">
        <v>984</v>
      </c>
      <c r="D54" s="839" t="s">
        <v>1216</v>
      </c>
      <c r="E54" s="1290">
        <v>3036639</v>
      </c>
      <c r="F54" s="1290">
        <v>1079768</v>
      </c>
      <c r="G54" s="1290">
        <v>1143018</v>
      </c>
      <c r="H54" s="1290">
        <v>190140.5350289999</v>
      </c>
      <c r="I54" s="1290">
        <v>67553.643695000064</v>
      </c>
      <c r="J54" s="1290">
        <v>70801.782313999996</v>
      </c>
      <c r="K54" s="840" t="s">
        <v>839</v>
      </c>
      <c r="L54" s="1291" t="s">
        <v>250</v>
      </c>
      <c r="M54" s="1291" t="s">
        <v>250</v>
      </c>
      <c r="N54" s="1291">
        <v>322.35000000000002</v>
      </c>
      <c r="O54" s="1291">
        <v>19.8</v>
      </c>
      <c r="P54" s="351"/>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row>
    <row r="55" spans="1:52" s="350" customFormat="1" ht="37.5" customHeight="1">
      <c r="A55" s="1765"/>
      <c r="B55" s="831" t="s">
        <v>992</v>
      </c>
      <c r="C55" s="838" t="s">
        <v>993</v>
      </c>
      <c r="D55" s="832"/>
      <c r="E55" s="1296">
        <f>SUM(E51:E54)</f>
        <v>3099134</v>
      </c>
      <c r="F55" s="1296">
        <f t="shared" ref="F55:J55" si="15">SUM(F51:F54)</f>
        <v>1084594</v>
      </c>
      <c r="G55" s="1296">
        <f t="shared" si="15"/>
        <v>1147596</v>
      </c>
      <c r="H55" s="1296">
        <f t="shared" si="15"/>
        <v>196269.9391299999</v>
      </c>
      <c r="I55" s="1296">
        <f t="shared" si="15"/>
        <v>68614.219310000059</v>
      </c>
      <c r="J55" s="1296">
        <f t="shared" si="15"/>
        <v>71835.220458999989</v>
      </c>
      <c r="K55" s="833"/>
      <c r="L55" s="1297"/>
      <c r="M55" s="1297"/>
      <c r="N55" s="1297"/>
      <c r="O55" s="1297"/>
      <c r="P55" s="351"/>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row>
    <row r="56" spans="1:52" ht="15.75" customHeight="1">
      <c r="A56" s="352" t="s">
        <v>1341</v>
      </c>
      <c r="C56" s="279"/>
      <c r="D56" s="279"/>
      <c r="E56" s="279"/>
      <c r="F56" s="279"/>
      <c r="G56" s="279"/>
      <c r="H56" s="354"/>
      <c r="I56" s="354"/>
      <c r="J56" s="354"/>
      <c r="K56" s="354"/>
      <c r="L56" s="354"/>
      <c r="M56" s="354"/>
      <c r="N56" s="354"/>
      <c r="O56" s="354"/>
      <c r="P56" s="349"/>
    </row>
    <row r="57" spans="1:52" ht="14.25" customHeight="1">
      <c r="A57" s="355" t="s">
        <v>994</v>
      </c>
      <c r="B57" s="356"/>
      <c r="C57" s="356"/>
      <c r="D57" s="356"/>
      <c r="E57" s="356"/>
      <c r="F57" s="356"/>
      <c r="G57" s="356"/>
      <c r="H57" s="356"/>
      <c r="I57" s="356"/>
      <c r="L57" s="358"/>
      <c r="M57" s="358"/>
      <c r="N57" s="358"/>
      <c r="O57" s="358"/>
      <c r="P57" s="349"/>
    </row>
    <row r="58" spans="1:52">
      <c r="E58" s="334"/>
      <c r="I58" s="349"/>
      <c r="L58" s="349"/>
      <c r="M58" s="349"/>
      <c r="N58" s="349"/>
      <c r="O58" s="349"/>
    </row>
    <row r="59" spans="1:52">
      <c r="E59" s="334"/>
      <c r="I59" s="349"/>
      <c r="L59" s="349"/>
      <c r="M59" s="349"/>
      <c r="N59" s="349"/>
      <c r="O59" s="349"/>
    </row>
    <row r="60" spans="1:52">
      <c r="E60" s="334"/>
      <c r="H60" s="841"/>
      <c r="I60" s="842"/>
      <c r="J60" s="841"/>
      <c r="K60" s="843"/>
      <c r="L60" s="842"/>
      <c r="M60" s="842"/>
      <c r="N60" s="842"/>
      <c r="O60" s="842"/>
    </row>
    <row r="61" spans="1:52">
      <c r="E61" s="334"/>
      <c r="I61" s="842"/>
      <c r="L61" s="842"/>
      <c r="M61" s="842"/>
      <c r="N61" s="842"/>
      <c r="O61" s="842"/>
    </row>
    <row r="62" spans="1:52">
      <c r="E62" s="334"/>
    </row>
    <row r="63" spans="1:52">
      <c r="E63" s="334"/>
    </row>
    <row r="64" spans="1:52">
      <c r="E64" s="334"/>
    </row>
    <row r="65" spans="5:5">
      <c r="E65" s="334"/>
    </row>
    <row r="66" spans="5:5">
      <c r="E66" s="334"/>
    </row>
    <row r="67" spans="5:5">
      <c r="E67" s="334"/>
    </row>
    <row r="68" spans="5:5">
      <c r="E68" s="334"/>
    </row>
    <row r="69" spans="5:5">
      <c r="E69" s="334"/>
    </row>
    <row r="70" spans="5:5">
      <c r="E70" s="334"/>
    </row>
    <row r="71" spans="5:5">
      <c r="E71" s="334"/>
    </row>
    <row r="72" spans="5:5">
      <c r="E72" s="334"/>
    </row>
    <row r="73" spans="5:5">
      <c r="E73" s="334"/>
    </row>
    <row r="74" spans="5:5">
      <c r="E74" s="334"/>
    </row>
    <row r="75" spans="5:5">
      <c r="E75" s="334"/>
    </row>
    <row r="76" spans="5:5">
      <c r="E76" s="334"/>
    </row>
    <row r="77" spans="5:5">
      <c r="E77" s="334"/>
    </row>
    <row r="78" spans="5:5">
      <c r="E78" s="334"/>
    </row>
    <row r="79" spans="5:5">
      <c r="E79" s="334"/>
    </row>
    <row r="80" spans="5:5">
      <c r="E80" s="334"/>
    </row>
    <row r="81" spans="5:5">
      <c r="E81" s="334"/>
    </row>
    <row r="82" spans="5:5">
      <c r="E82" s="334"/>
    </row>
    <row r="83" spans="5:5">
      <c r="E83" s="334"/>
    </row>
    <row r="84" spans="5:5">
      <c r="E84" s="334"/>
    </row>
    <row r="85" spans="5:5">
      <c r="E85" s="334"/>
    </row>
    <row r="86" spans="5:5">
      <c r="E86" s="334"/>
    </row>
    <row r="87" spans="5:5">
      <c r="E87" s="334"/>
    </row>
    <row r="88" spans="5:5">
      <c r="E88" s="334"/>
    </row>
    <row r="89" spans="5:5">
      <c r="E89" s="334"/>
    </row>
    <row r="90" spans="5:5">
      <c r="E90" s="334"/>
    </row>
    <row r="91" spans="5:5">
      <c r="E91" s="334"/>
    </row>
    <row r="92" spans="5:5">
      <c r="E92" s="334"/>
    </row>
    <row r="93" spans="5:5">
      <c r="E93" s="334"/>
    </row>
    <row r="94" spans="5:5">
      <c r="E94" s="334"/>
    </row>
    <row r="95" spans="5:5">
      <c r="E95" s="334"/>
    </row>
    <row r="96" spans="5:5">
      <c r="E96" s="334"/>
    </row>
    <row r="97" spans="5:5">
      <c r="E97" s="334"/>
    </row>
    <row r="98" spans="5:5">
      <c r="E98" s="334"/>
    </row>
    <row r="99" spans="5:5">
      <c r="E99" s="334"/>
    </row>
    <row r="100" spans="5:5">
      <c r="E100" s="334"/>
    </row>
    <row r="101" spans="5:5">
      <c r="E101" s="334"/>
    </row>
    <row r="102" spans="5:5">
      <c r="E102" s="334"/>
    </row>
    <row r="103" spans="5:5">
      <c r="E103" s="334"/>
    </row>
    <row r="104" spans="5:5">
      <c r="E104" s="334"/>
    </row>
    <row r="105" spans="5:5">
      <c r="E105" s="334"/>
    </row>
    <row r="106" spans="5:5">
      <c r="E106" s="334"/>
    </row>
    <row r="107" spans="5:5">
      <c r="E107" s="334"/>
    </row>
    <row r="108" spans="5:5">
      <c r="E108" s="334"/>
    </row>
    <row r="109" spans="5:5">
      <c r="E109" s="334"/>
    </row>
    <row r="110" spans="5:5">
      <c r="E110" s="334"/>
    </row>
    <row r="111" spans="5:5">
      <c r="E111" s="334"/>
    </row>
    <row r="112" spans="5:5">
      <c r="E112" s="334"/>
    </row>
    <row r="113" spans="5:5">
      <c r="E113" s="334"/>
    </row>
    <row r="114" spans="5:5">
      <c r="E114" s="334"/>
    </row>
    <row r="115" spans="5:5">
      <c r="E115" s="334"/>
    </row>
    <row r="116" spans="5:5">
      <c r="E116" s="334"/>
    </row>
    <row r="117" spans="5:5">
      <c r="E117" s="334"/>
    </row>
    <row r="118" spans="5:5">
      <c r="E118" s="334"/>
    </row>
    <row r="119" spans="5:5">
      <c r="E119" s="334"/>
    </row>
    <row r="120" spans="5:5">
      <c r="E120" s="334"/>
    </row>
    <row r="121" spans="5:5">
      <c r="E121" s="334"/>
    </row>
    <row r="122" spans="5:5">
      <c r="E122" s="334"/>
    </row>
    <row r="123" spans="5:5">
      <c r="E123" s="334"/>
    </row>
    <row r="124" spans="5:5">
      <c r="E124" s="334"/>
    </row>
    <row r="125" spans="5:5">
      <c r="E125" s="334"/>
    </row>
    <row r="126" spans="5:5">
      <c r="E126" s="334"/>
    </row>
    <row r="127" spans="5:5">
      <c r="E127" s="334"/>
    </row>
    <row r="128" spans="5:5">
      <c r="E128" s="334"/>
    </row>
    <row r="129" spans="5:5">
      <c r="E129" s="334"/>
    </row>
    <row r="130" spans="5:5">
      <c r="E130" s="334"/>
    </row>
    <row r="131" spans="5:5">
      <c r="E131" s="334"/>
    </row>
    <row r="132" spans="5:5">
      <c r="E132" s="334"/>
    </row>
    <row r="133" spans="5:5">
      <c r="E133" s="334"/>
    </row>
    <row r="134" spans="5:5">
      <c r="E134" s="334"/>
    </row>
    <row r="135" spans="5:5">
      <c r="E135" s="334"/>
    </row>
    <row r="136" spans="5:5">
      <c r="E136" s="334"/>
    </row>
    <row r="137" spans="5:5">
      <c r="E137" s="334"/>
    </row>
    <row r="138" spans="5:5">
      <c r="E138" s="334"/>
    </row>
    <row r="139" spans="5:5">
      <c r="E139" s="334"/>
    </row>
    <row r="140" spans="5:5">
      <c r="E140" s="334"/>
    </row>
    <row r="141" spans="5:5">
      <c r="E141" s="334"/>
    </row>
    <row r="142" spans="5:5">
      <c r="E142" s="334"/>
    </row>
    <row r="143" spans="5:5">
      <c r="E143" s="334"/>
    </row>
    <row r="144" spans="5:5">
      <c r="E144" s="334"/>
    </row>
    <row r="145" spans="5:5">
      <c r="E145" s="334"/>
    </row>
    <row r="146" spans="5:5">
      <c r="E146" s="334"/>
    </row>
    <row r="147" spans="5:5">
      <c r="E147" s="334"/>
    </row>
    <row r="148" spans="5:5">
      <c r="E148" s="334"/>
    </row>
    <row r="149" spans="5:5">
      <c r="E149" s="334"/>
    </row>
    <row r="150" spans="5:5">
      <c r="E150" s="334"/>
    </row>
    <row r="151" spans="5:5">
      <c r="E151" s="334"/>
    </row>
    <row r="152" spans="5:5">
      <c r="E152" s="334"/>
    </row>
    <row r="153" spans="5:5">
      <c r="E153" s="334"/>
    </row>
    <row r="154" spans="5:5">
      <c r="E154" s="334"/>
    </row>
    <row r="155" spans="5:5">
      <c r="E155" s="334"/>
    </row>
    <row r="156" spans="5:5">
      <c r="E156" s="334"/>
    </row>
    <row r="157" spans="5:5">
      <c r="E157" s="334"/>
    </row>
    <row r="158" spans="5:5">
      <c r="E158" s="334"/>
    </row>
    <row r="159" spans="5:5">
      <c r="E159" s="334"/>
    </row>
    <row r="160" spans="5:5">
      <c r="E160" s="334"/>
    </row>
    <row r="161" spans="5:5">
      <c r="E161" s="334"/>
    </row>
    <row r="162" spans="5:5">
      <c r="E162" s="334"/>
    </row>
    <row r="163" spans="5:5">
      <c r="E163" s="334"/>
    </row>
    <row r="164" spans="5:5">
      <c r="E164" s="334"/>
    </row>
    <row r="165" spans="5:5">
      <c r="E165" s="334"/>
    </row>
    <row r="166" spans="5:5">
      <c r="E166" s="334"/>
    </row>
    <row r="167" spans="5:5">
      <c r="E167" s="334"/>
    </row>
    <row r="168" spans="5:5">
      <c r="E168" s="334"/>
    </row>
    <row r="169" spans="5:5">
      <c r="E169" s="334"/>
    </row>
    <row r="170" spans="5:5">
      <c r="E170" s="334"/>
    </row>
    <row r="171" spans="5:5">
      <c r="E171" s="334"/>
    </row>
    <row r="172" spans="5:5">
      <c r="E172" s="334"/>
    </row>
    <row r="173" spans="5:5">
      <c r="E173" s="334"/>
    </row>
    <row r="174" spans="5:5">
      <c r="E174" s="334"/>
    </row>
    <row r="175" spans="5:5">
      <c r="E175" s="334"/>
    </row>
    <row r="176" spans="5:5">
      <c r="E176" s="334"/>
    </row>
    <row r="177" spans="5:5">
      <c r="E177" s="334"/>
    </row>
    <row r="178" spans="5:5">
      <c r="E178" s="334"/>
    </row>
    <row r="179" spans="5:5">
      <c r="E179" s="334"/>
    </row>
    <row r="180" spans="5:5">
      <c r="E180" s="334"/>
    </row>
    <row r="181" spans="5:5">
      <c r="E181" s="334"/>
    </row>
    <row r="182" spans="5:5">
      <c r="E182" s="334"/>
    </row>
    <row r="183" spans="5:5">
      <c r="E183" s="334"/>
    </row>
    <row r="184" spans="5:5">
      <c r="E184" s="334"/>
    </row>
    <row r="185" spans="5:5">
      <c r="E185" s="334"/>
    </row>
    <row r="186" spans="5:5">
      <c r="E186" s="334"/>
    </row>
    <row r="187" spans="5:5">
      <c r="E187" s="334"/>
    </row>
    <row r="188" spans="5:5">
      <c r="E188" s="334"/>
    </row>
    <row r="189" spans="5:5">
      <c r="E189" s="334"/>
    </row>
    <row r="190" spans="5:5">
      <c r="E190" s="334"/>
    </row>
    <row r="191" spans="5:5">
      <c r="E191" s="334"/>
    </row>
    <row r="192" spans="5:5">
      <c r="E192" s="334"/>
    </row>
    <row r="193" spans="5:5">
      <c r="E193" s="334"/>
    </row>
    <row r="194" spans="5:5">
      <c r="E194" s="334"/>
    </row>
    <row r="195" spans="5:5">
      <c r="E195" s="334"/>
    </row>
    <row r="196" spans="5:5">
      <c r="E196" s="334"/>
    </row>
    <row r="197" spans="5:5">
      <c r="E197" s="334"/>
    </row>
    <row r="198" spans="5:5">
      <c r="E198" s="334"/>
    </row>
    <row r="199" spans="5:5">
      <c r="E199" s="334"/>
    </row>
    <row r="200" spans="5:5">
      <c r="E200" s="334"/>
    </row>
    <row r="201" spans="5:5">
      <c r="E201" s="334"/>
    </row>
    <row r="202" spans="5:5">
      <c r="E202" s="334"/>
    </row>
    <row r="203" spans="5:5">
      <c r="E203" s="334"/>
    </row>
    <row r="204" spans="5:5">
      <c r="E204" s="334"/>
    </row>
    <row r="205" spans="5:5">
      <c r="E205" s="334"/>
    </row>
    <row r="206" spans="5:5">
      <c r="E206" s="334"/>
    </row>
    <row r="207" spans="5:5">
      <c r="E207" s="334"/>
    </row>
    <row r="208" spans="5:5">
      <c r="E208" s="334"/>
    </row>
    <row r="209" spans="5:5">
      <c r="E209" s="334"/>
    </row>
    <row r="210" spans="5:5">
      <c r="E210" s="334"/>
    </row>
    <row r="211" spans="5:5">
      <c r="E211" s="334"/>
    </row>
    <row r="212" spans="5:5">
      <c r="E212" s="334"/>
    </row>
    <row r="213" spans="5:5">
      <c r="E213" s="334"/>
    </row>
    <row r="214" spans="5:5">
      <c r="E214" s="334"/>
    </row>
    <row r="215" spans="5:5">
      <c r="E215" s="334"/>
    </row>
    <row r="216" spans="5:5">
      <c r="E216" s="334"/>
    </row>
    <row r="217" spans="5:5">
      <c r="E217" s="334"/>
    </row>
    <row r="218" spans="5:5">
      <c r="E218" s="334"/>
    </row>
    <row r="219" spans="5:5">
      <c r="E219" s="334"/>
    </row>
    <row r="220" spans="5:5">
      <c r="E220" s="334"/>
    </row>
    <row r="221" spans="5:5">
      <c r="E221" s="334"/>
    </row>
    <row r="222" spans="5:5">
      <c r="E222" s="334"/>
    </row>
    <row r="223" spans="5:5">
      <c r="E223" s="334"/>
    </row>
    <row r="224" spans="5:5">
      <c r="E224" s="334"/>
    </row>
    <row r="225" spans="5:5">
      <c r="E225" s="334"/>
    </row>
    <row r="226" spans="5:5">
      <c r="E226" s="334"/>
    </row>
    <row r="227" spans="5:5">
      <c r="E227" s="334"/>
    </row>
    <row r="228" spans="5:5">
      <c r="E228" s="334"/>
    </row>
    <row r="229" spans="5:5">
      <c r="E229" s="334"/>
    </row>
    <row r="230" spans="5:5">
      <c r="E230" s="334"/>
    </row>
    <row r="231" spans="5:5">
      <c r="E231" s="334"/>
    </row>
    <row r="232" spans="5:5">
      <c r="E232" s="334"/>
    </row>
    <row r="233" spans="5:5">
      <c r="E233" s="334"/>
    </row>
    <row r="234" spans="5:5">
      <c r="E234" s="334"/>
    </row>
    <row r="235" spans="5:5">
      <c r="E235" s="334"/>
    </row>
    <row r="236" spans="5:5">
      <c r="E236" s="334"/>
    </row>
    <row r="237" spans="5:5">
      <c r="E237" s="334"/>
    </row>
    <row r="238" spans="5:5">
      <c r="E238" s="334"/>
    </row>
    <row r="239" spans="5:5">
      <c r="E239" s="334"/>
    </row>
    <row r="240" spans="5:5">
      <c r="E240" s="334"/>
    </row>
    <row r="241" spans="5:5">
      <c r="E241" s="334"/>
    </row>
    <row r="242" spans="5:5">
      <c r="E242" s="334"/>
    </row>
    <row r="243" spans="5:5">
      <c r="E243" s="334"/>
    </row>
    <row r="244" spans="5:5">
      <c r="E244" s="334"/>
    </row>
    <row r="245" spans="5:5">
      <c r="E245" s="334"/>
    </row>
    <row r="246" spans="5:5">
      <c r="E246" s="334"/>
    </row>
    <row r="247" spans="5:5">
      <c r="E247" s="334"/>
    </row>
    <row r="248" spans="5:5">
      <c r="E248" s="334"/>
    </row>
    <row r="249" spans="5:5">
      <c r="E249" s="334"/>
    </row>
    <row r="250" spans="5:5">
      <c r="E250" s="334"/>
    </row>
    <row r="251" spans="5:5">
      <c r="E251" s="334"/>
    </row>
    <row r="252" spans="5:5">
      <c r="E252" s="334"/>
    </row>
    <row r="253" spans="5:5">
      <c r="E253" s="334"/>
    </row>
    <row r="254" spans="5:5">
      <c r="E254" s="334"/>
    </row>
    <row r="255" spans="5:5">
      <c r="E255" s="334"/>
    </row>
    <row r="256" spans="5:5">
      <c r="E256" s="334"/>
    </row>
    <row r="257" spans="5:5">
      <c r="E257" s="334"/>
    </row>
    <row r="258" spans="5:5">
      <c r="E258" s="334"/>
    </row>
    <row r="259" spans="5:5">
      <c r="E259" s="334"/>
    </row>
    <row r="260" spans="5:5">
      <c r="E260" s="334"/>
    </row>
    <row r="261" spans="5:5">
      <c r="E261" s="334"/>
    </row>
    <row r="262" spans="5:5">
      <c r="E262" s="334"/>
    </row>
    <row r="263" spans="5:5">
      <c r="E263" s="334"/>
    </row>
    <row r="264" spans="5:5">
      <c r="E264" s="334"/>
    </row>
    <row r="265" spans="5:5">
      <c r="E265" s="334"/>
    </row>
    <row r="266" spans="5:5">
      <c r="E266" s="334"/>
    </row>
    <row r="267" spans="5:5">
      <c r="E267" s="334"/>
    </row>
    <row r="268" spans="5:5">
      <c r="E268" s="334"/>
    </row>
    <row r="269" spans="5:5">
      <c r="E269" s="334"/>
    </row>
    <row r="270" spans="5:5">
      <c r="E270" s="334"/>
    </row>
    <row r="271" spans="5:5">
      <c r="E271" s="334"/>
    </row>
    <row r="272" spans="5:5">
      <c r="E272" s="334"/>
    </row>
    <row r="273" spans="5:5">
      <c r="E273" s="334"/>
    </row>
    <row r="274" spans="5:5">
      <c r="E274" s="334"/>
    </row>
    <row r="275" spans="5:5">
      <c r="E275" s="334"/>
    </row>
    <row r="276" spans="5:5">
      <c r="E276" s="334"/>
    </row>
    <row r="277" spans="5:5">
      <c r="E277" s="334"/>
    </row>
    <row r="278" spans="5:5">
      <c r="E278" s="334"/>
    </row>
    <row r="279" spans="5:5">
      <c r="E279" s="334"/>
    </row>
    <row r="280" spans="5:5">
      <c r="E280" s="334"/>
    </row>
    <row r="281" spans="5:5">
      <c r="E281" s="334"/>
    </row>
    <row r="282" spans="5:5">
      <c r="E282" s="334"/>
    </row>
    <row r="283" spans="5:5">
      <c r="E283" s="334"/>
    </row>
    <row r="284" spans="5:5">
      <c r="E284" s="334"/>
    </row>
    <row r="285" spans="5:5">
      <c r="E285" s="334"/>
    </row>
    <row r="286" spans="5:5">
      <c r="E286" s="334"/>
    </row>
    <row r="287" spans="5:5">
      <c r="E287" s="334"/>
    </row>
    <row r="288" spans="5:5">
      <c r="E288" s="334"/>
    </row>
    <row r="289" spans="5:5">
      <c r="E289" s="334"/>
    </row>
    <row r="290" spans="5:5">
      <c r="E290" s="334"/>
    </row>
    <row r="291" spans="5:5">
      <c r="E291" s="334"/>
    </row>
    <row r="292" spans="5:5">
      <c r="E292" s="334"/>
    </row>
    <row r="293" spans="5:5">
      <c r="E293" s="334"/>
    </row>
    <row r="294" spans="5:5">
      <c r="E294" s="334"/>
    </row>
    <row r="295" spans="5:5">
      <c r="E295" s="334"/>
    </row>
    <row r="296" spans="5:5">
      <c r="E296" s="334"/>
    </row>
    <row r="297" spans="5:5">
      <c r="E297" s="334"/>
    </row>
    <row r="298" spans="5:5">
      <c r="E298" s="334"/>
    </row>
    <row r="299" spans="5:5">
      <c r="E299" s="334"/>
    </row>
    <row r="300" spans="5:5">
      <c r="E300" s="334"/>
    </row>
    <row r="301" spans="5:5">
      <c r="E301" s="334"/>
    </row>
    <row r="302" spans="5:5">
      <c r="E302" s="334"/>
    </row>
    <row r="303" spans="5:5">
      <c r="E303" s="334"/>
    </row>
    <row r="304" spans="5:5">
      <c r="E304" s="334"/>
    </row>
    <row r="305" spans="5:5">
      <c r="E305" s="334"/>
    </row>
    <row r="306" spans="5:5">
      <c r="E306" s="334"/>
    </row>
    <row r="307" spans="5:5">
      <c r="E307" s="334"/>
    </row>
    <row r="308" spans="5:5">
      <c r="E308" s="334"/>
    </row>
    <row r="309" spans="5:5">
      <c r="E309" s="334"/>
    </row>
    <row r="310" spans="5:5">
      <c r="E310" s="334"/>
    </row>
    <row r="311" spans="5:5">
      <c r="E311" s="334"/>
    </row>
    <row r="312" spans="5:5">
      <c r="E312" s="334"/>
    </row>
    <row r="313" spans="5:5">
      <c r="E313" s="334"/>
    </row>
    <row r="314" spans="5:5">
      <c r="E314" s="334"/>
    </row>
    <row r="315" spans="5:5">
      <c r="E315" s="334"/>
    </row>
    <row r="316" spans="5:5">
      <c r="E316" s="334"/>
    </row>
    <row r="317" spans="5:5">
      <c r="E317" s="334"/>
    </row>
    <row r="318" spans="5:5">
      <c r="E318" s="334"/>
    </row>
    <row r="319" spans="5:5">
      <c r="E319" s="334"/>
    </row>
    <row r="320" spans="5:5">
      <c r="E320" s="334"/>
    </row>
    <row r="321" spans="5:5">
      <c r="E321" s="334"/>
    </row>
    <row r="322" spans="5:5">
      <c r="E322" s="334"/>
    </row>
    <row r="323" spans="5:5">
      <c r="E323" s="334"/>
    </row>
    <row r="324" spans="5:5">
      <c r="E324" s="334"/>
    </row>
    <row r="325" spans="5:5">
      <c r="E325" s="334"/>
    </row>
    <row r="326" spans="5:5">
      <c r="E326" s="334"/>
    </row>
    <row r="327" spans="5:5">
      <c r="E327" s="334"/>
    </row>
    <row r="328" spans="5:5">
      <c r="E328" s="334"/>
    </row>
    <row r="329" spans="5:5">
      <c r="E329" s="334"/>
    </row>
    <row r="330" spans="5:5">
      <c r="E330" s="334"/>
    </row>
    <row r="331" spans="5:5">
      <c r="E331" s="334"/>
    </row>
    <row r="332" spans="5:5">
      <c r="E332" s="334"/>
    </row>
    <row r="333" spans="5:5">
      <c r="E333" s="334"/>
    </row>
    <row r="334" spans="5:5">
      <c r="E334" s="334"/>
    </row>
    <row r="335" spans="5:5">
      <c r="E335" s="334"/>
    </row>
    <row r="336" spans="5:5">
      <c r="E336" s="334"/>
    </row>
    <row r="337" spans="5:5">
      <c r="E337" s="334"/>
    </row>
    <row r="338" spans="5:5">
      <c r="E338" s="334"/>
    </row>
    <row r="339" spans="5:5">
      <c r="E339" s="334"/>
    </row>
    <row r="340" spans="5:5">
      <c r="E340" s="334"/>
    </row>
    <row r="341" spans="5:5">
      <c r="E341" s="334"/>
    </row>
    <row r="342" spans="5:5">
      <c r="E342" s="334"/>
    </row>
    <row r="343" spans="5:5">
      <c r="E343" s="334"/>
    </row>
    <row r="344" spans="5:5">
      <c r="E344" s="334"/>
    </row>
    <row r="345" spans="5:5">
      <c r="E345" s="334"/>
    </row>
    <row r="346" spans="5:5">
      <c r="E346" s="334"/>
    </row>
    <row r="347" spans="5:5">
      <c r="E347" s="334"/>
    </row>
    <row r="348" spans="5:5">
      <c r="E348" s="334"/>
    </row>
    <row r="349" spans="5:5">
      <c r="E349" s="334"/>
    </row>
    <row r="350" spans="5:5">
      <c r="E350" s="334"/>
    </row>
    <row r="351" spans="5:5">
      <c r="E351" s="334"/>
    </row>
    <row r="352" spans="5:5">
      <c r="E352" s="334"/>
    </row>
    <row r="353" spans="5:5">
      <c r="E353" s="334"/>
    </row>
    <row r="354" spans="5:5">
      <c r="E354" s="334"/>
    </row>
    <row r="355" spans="5:5">
      <c r="E355" s="334"/>
    </row>
    <row r="356" spans="5:5">
      <c r="E356" s="334"/>
    </row>
    <row r="357" spans="5:5">
      <c r="E357" s="334"/>
    </row>
    <row r="358" spans="5:5">
      <c r="E358" s="334"/>
    </row>
    <row r="359" spans="5:5">
      <c r="E359" s="334"/>
    </row>
    <row r="360" spans="5:5">
      <c r="E360" s="334"/>
    </row>
    <row r="361" spans="5:5">
      <c r="E361" s="334"/>
    </row>
    <row r="362" spans="5:5">
      <c r="E362" s="334"/>
    </row>
    <row r="363" spans="5:5">
      <c r="E363" s="334"/>
    </row>
    <row r="364" spans="5:5">
      <c r="E364" s="334"/>
    </row>
    <row r="365" spans="5:5">
      <c r="E365" s="334"/>
    </row>
    <row r="366" spans="5:5">
      <c r="E366" s="334"/>
    </row>
    <row r="367" spans="5:5">
      <c r="E367" s="334"/>
    </row>
    <row r="368" spans="5:5">
      <c r="E368" s="334"/>
    </row>
    <row r="369" spans="5:5">
      <c r="E369" s="334"/>
    </row>
    <row r="370" spans="5:5">
      <c r="E370" s="334"/>
    </row>
    <row r="371" spans="5:5">
      <c r="E371" s="334"/>
    </row>
    <row r="372" spans="5:5">
      <c r="E372" s="334"/>
    </row>
    <row r="373" spans="5:5">
      <c r="E373" s="334"/>
    </row>
    <row r="374" spans="5:5">
      <c r="E374" s="334"/>
    </row>
    <row r="375" spans="5:5">
      <c r="E375" s="334"/>
    </row>
    <row r="376" spans="5:5">
      <c r="E376" s="334"/>
    </row>
    <row r="377" spans="5:5">
      <c r="E377" s="334"/>
    </row>
    <row r="378" spans="5:5">
      <c r="E378" s="334"/>
    </row>
    <row r="379" spans="5:5">
      <c r="E379" s="334"/>
    </row>
    <row r="380" spans="5:5">
      <c r="E380" s="334"/>
    </row>
    <row r="381" spans="5:5">
      <c r="E381" s="334"/>
    </row>
    <row r="382" spans="5:5">
      <c r="E382" s="334"/>
    </row>
    <row r="383" spans="5:5">
      <c r="E383" s="334"/>
    </row>
    <row r="384" spans="5:5">
      <c r="E384" s="334"/>
    </row>
    <row r="385" spans="5:5">
      <c r="E385" s="334"/>
    </row>
    <row r="386" spans="5:5">
      <c r="E386" s="334"/>
    </row>
    <row r="387" spans="5:5">
      <c r="E387" s="334"/>
    </row>
    <row r="388" spans="5:5">
      <c r="E388" s="334"/>
    </row>
    <row r="389" spans="5:5">
      <c r="E389" s="334"/>
    </row>
    <row r="390" spans="5:5">
      <c r="E390" s="334"/>
    </row>
    <row r="391" spans="5:5">
      <c r="E391" s="334"/>
    </row>
    <row r="392" spans="5:5">
      <c r="E392" s="334"/>
    </row>
    <row r="393" spans="5:5">
      <c r="E393" s="334"/>
    </row>
    <row r="394" spans="5:5">
      <c r="E394" s="334"/>
    </row>
    <row r="395" spans="5:5">
      <c r="E395" s="334"/>
    </row>
    <row r="396" spans="5:5">
      <c r="E396" s="334"/>
    </row>
    <row r="397" spans="5:5">
      <c r="E397" s="334"/>
    </row>
    <row r="398" spans="5:5">
      <c r="E398" s="334"/>
    </row>
    <row r="399" spans="5:5">
      <c r="E399" s="334"/>
    </row>
    <row r="400" spans="5:5">
      <c r="E400" s="334"/>
    </row>
    <row r="401" spans="5:5">
      <c r="E401" s="334"/>
    </row>
    <row r="402" spans="5:5">
      <c r="E402" s="334"/>
    </row>
    <row r="403" spans="5:5">
      <c r="E403" s="334"/>
    </row>
    <row r="404" spans="5:5">
      <c r="E404" s="334"/>
    </row>
    <row r="405" spans="5:5">
      <c r="E405" s="334"/>
    </row>
    <row r="406" spans="5:5">
      <c r="E406" s="334"/>
    </row>
    <row r="407" spans="5:5">
      <c r="E407" s="334"/>
    </row>
    <row r="408" spans="5:5">
      <c r="E408" s="334"/>
    </row>
    <row r="409" spans="5:5">
      <c r="E409" s="334"/>
    </row>
    <row r="410" spans="5:5">
      <c r="E410" s="334"/>
    </row>
    <row r="411" spans="5:5">
      <c r="E411" s="334"/>
    </row>
    <row r="412" spans="5:5">
      <c r="E412" s="334"/>
    </row>
    <row r="413" spans="5:5">
      <c r="E413" s="334"/>
    </row>
    <row r="414" spans="5:5">
      <c r="E414" s="334"/>
    </row>
    <row r="415" spans="5:5">
      <c r="E415" s="334"/>
    </row>
    <row r="416" spans="5:5">
      <c r="E416" s="334"/>
    </row>
    <row r="417" spans="5:5">
      <c r="E417" s="334"/>
    </row>
    <row r="418" spans="5:5">
      <c r="E418" s="334"/>
    </row>
    <row r="419" spans="5:5">
      <c r="E419" s="334"/>
    </row>
    <row r="420" spans="5:5">
      <c r="E420" s="334"/>
    </row>
    <row r="421" spans="5:5">
      <c r="E421" s="334"/>
    </row>
    <row r="422" spans="5:5">
      <c r="E422" s="334"/>
    </row>
    <row r="423" spans="5:5">
      <c r="E423" s="334"/>
    </row>
    <row r="424" spans="5:5">
      <c r="E424" s="334"/>
    </row>
    <row r="425" spans="5:5">
      <c r="E425" s="334"/>
    </row>
    <row r="426" spans="5:5">
      <c r="E426" s="334"/>
    </row>
    <row r="427" spans="5:5">
      <c r="E427" s="334"/>
    </row>
    <row r="428" spans="5:5">
      <c r="E428" s="334"/>
    </row>
    <row r="429" spans="5:5">
      <c r="E429" s="334"/>
    </row>
    <row r="430" spans="5:5">
      <c r="E430" s="334"/>
    </row>
    <row r="431" spans="5:5">
      <c r="E431" s="334"/>
    </row>
    <row r="432" spans="5:5">
      <c r="E432" s="334"/>
    </row>
    <row r="433" spans="5:5">
      <c r="E433" s="334"/>
    </row>
    <row r="434" spans="5:5">
      <c r="E434" s="334"/>
    </row>
    <row r="435" spans="5:5">
      <c r="E435" s="334"/>
    </row>
    <row r="436" spans="5:5">
      <c r="E436" s="334"/>
    </row>
    <row r="437" spans="5:5">
      <c r="E437" s="334"/>
    </row>
    <row r="438" spans="5:5">
      <c r="E438" s="334"/>
    </row>
    <row r="439" spans="5:5">
      <c r="E439" s="334"/>
    </row>
    <row r="440" spans="5:5">
      <c r="E440" s="334"/>
    </row>
    <row r="441" spans="5:5">
      <c r="E441" s="334"/>
    </row>
    <row r="442" spans="5:5">
      <c r="E442" s="334"/>
    </row>
    <row r="443" spans="5:5">
      <c r="E443" s="334"/>
    </row>
    <row r="444" spans="5:5">
      <c r="E444" s="334"/>
    </row>
    <row r="445" spans="5:5">
      <c r="E445" s="334"/>
    </row>
    <row r="446" spans="5:5">
      <c r="E446" s="334"/>
    </row>
  </sheetData>
  <mergeCells count="27">
    <mergeCell ref="A4:A22"/>
    <mergeCell ref="B14:B18"/>
    <mergeCell ref="B19:B21"/>
    <mergeCell ref="A23:A33"/>
    <mergeCell ref="B23:B27"/>
    <mergeCell ref="B28:B30"/>
    <mergeCell ref="B31:B32"/>
    <mergeCell ref="B4:B9"/>
    <mergeCell ref="B10:B13"/>
    <mergeCell ref="A1:O1"/>
    <mergeCell ref="A2:A3"/>
    <mergeCell ref="B2:B3"/>
    <mergeCell ref="C2:C3"/>
    <mergeCell ref="D2:D3"/>
    <mergeCell ref="E2:G2"/>
    <mergeCell ref="H2:J2"/>
    <mergeCell ref="K2:K3"/>
    <mergeCell ref="L2:M2"/>
    <mergeCell ref="N2:O2"/>
    <mergeCell ref="A51:A55"/>
    <mergeCell ref="B51:B52"/>
    <mergeCell ref="B53:B54"/>
    <mergeCell ref="B46:B47"/>
    <mergeCell ref="A34:A50"/>
    <mergeCell ref="B34:B40"/>
    <mergeCell ref="B41:B45"/>
    <mergeCell ref="B48:B49"/>
  </mergeCells>
  <printOptions horizontalCentered="1"/>
  <pageMargins left="0.7" right="0.7" top="0.75" bottom="0.75" header="0.3" footer="0.3"/>
  <pageSetup paperSize="9" scale="80"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opLeftCell="A26" workbookViewId="0">
      <pane xSplit="1" topLeftCell="B1" activePane="topRight" state="frozen"/>
      <selection activeCell="A4" sqref="A4:A37"/>
      <selection pane="topRight" sqref="A1:XFD44"/>
    </sheetView>
  </sheetViews>
  <sheetFormatPr defaultRowHeight="15"/>
  <cols>
    <col min="1" max="1" width="73" bestFit="1" customWidth="1"/>
    <col min="2" max="8" width="15" bestFit="1" customWidth="1"/>
    <col min="9" max="9" width="14.5703125" bestFit="1" customWidth="1"/>
    <col min="10" max="10" width="12.42578125" bestFit="1" customWidth="1"/>
    <col min="11" max="11" width="16" bestFit="1" customWidth="1"/>
    <col min="12" max="12" width="14.5703125" bestFit="1" customWidth="1"/>
    <col min="13" max="13" width="16" bestFit="1" customWidth="1"/>
    <col min="14" max="14" width="11.140625" bestFit="1" customWidth="1"/>
    <col min="15" max="15" width="10.85546875" customWidth="1"/>
  </cols>
  <sheetData>
    <row r="1" spans="1:16">
      <c r="A1" s="185" t="s">
        <v>219</v>
      </c>
      <c r="B1" s="185"/>
      <c r="C1" s="185"/>
      <c r="D1" s="186"/>
      <c r="E1" s="186"/>
      <c r="F1" s="187"/>
      <c r="G1" s="188"/>
      <c r="H1" s="188"/>
      <c r="I1" s="188"/>
      <c r="J1" s="188"/>
    </row>
    <row r="2" spans="1:16">
      <c r="A2" s="185" t="s">
        <v>1200</v>
      </c>
      <c r="B2" s="185"/>
      <c r="C2" s="185"/>
      <c r="D2" s="187"/>
      <c r="E2" s="187"/>
      <c r="F2" s="297"/>
      <c r="G2" s="494"/>
      <c r="H2" s="297"/>
      <c r="I2" s="1002"/>
      <c r="J2" s="1003"/>
      <c r="K2" s="494"/>
      <c r="L2" s="297">
        <v>7549059</v>
      </c>
    </row>
    <row r="3" spans="1:16" ht="30">
      <c r="A3" s="185" t="s">
        <v>1295</v>
      </c>
      <c r="B3" s="185"/>
      <c r="C3" s="185"/>
      <c r="D3" s="187"/>
      <c r="E3" s="187"/>
      <c r="F3" s="296"/>
      <c r="G3" s="494"/>
      <c r="H3" s="296"/>
      <c r="I3" s="1004"/>
      <c r="J3" s="1003"/>
      <c r="K3" s="494"/>
      <c r="L3" s="298">
        <v>29.7</v>
      </c>
    </row>
    <row r="4" spans="1:16" ht="30">
      <c r="A4" s="189" t="s">
        <v>1298</v>
      </c>
      <c r="B4" s="189"/>
      <c r="C4" s="189"/>
      <c r="D4" s="190"/>
      <c r="E4" s="190"/>
      <c r="F4" s="298"/>
      <c r="G4" s="494"/>
      <c r="H4" s="298"/>
      <c r="I4" s="1004"/>
      <c r="J4" s="1003"/>
      <c r="K4" s="494"/>
      <c r="L4" s="298">
        <v>32.299999999999997</v>
      </c>
    </row>
    <row r="5" spans="1:16">
      <c r="A5" s="189" t="s">
        <v>220</v>
      </c>
      <c r="B5" s="604">
        <v>45017</v>
      </c>
      <c r="C5" s="604">
        <v>45047</v>
      </c>
      <c r="D5" s="604">
        <v>45078</v>
      </c>
      <c r="E5" s="604">
        <v>45108</v>
      </c>
      <c r="F5" s="604">
        <v>45139</v>
      </c>
      <c r="G5" s="604">
        <v>45170</v>
      </c>
      <c r="H5" s="604">
        <v>45200</v>
      </c>
      <c r="I5" s="604">
        <v>45231</v>
      </c>
      <c r="J5" s="618">
        <v>45261</v>
      </c>
      <c r="K5" s="618">
        <v>45292</v>
      </c>
      <c r="L5" s="618">
        <v>45323</v>
      </c>
      <c r="M5" s="618">
        <v>45382</v>
      </c>
    </row>
    <row r="6" spans="1:16">
      <c r="A6" s="602" t="s">
        <v>221</v>
      </c>
      <c r="B6" s="611">
        <v>4.5</v>
      </c>
      <c r="C6" s="611">
        <v>4.5</v>
      </c>
      <c r="D6" s="611">
        <v>4.5</v>
      </c>
      <c r="E6" s="605">
        <v>4.5</v>
      </c>
      <c r="F6" s="611">
        <v>4.5</v>
      </c>
      <c r="G6" s="611">
        <v>4.5</v>
      </c>
      <c r="H6" s="611">
        <v>4.5</v>
      </c>
      <c r="I6" s="606">
        <v>4.5</v>
      </c>
      <c r="J6" s="619">
        <v>4.5</v>
      </c>
      <c r="K6" s="619">
        <v>4.5</v>
      </c>
      <c r="L6" s="619">
        <v>4.5</v>
      </c>
      <c r="M6" s="619">
        <v>4.5</v>
      </c>
    </row>
    <row r="7" spans="1:16">
      <c r="A7" s="602" t="s">
        <v>222</v>
      </c>
      <c r="B7" s="191">
        <v>6.5</v>
      </c>
      <c r="C7" s="191">
        <v>6.5</v>
      </c>
      <c r="D7" s="191">
        <v>6.5</v>
      </c>
      <c r="E7" s="192">
        <v>6.5</v>
      </c>
      <c r="F7" s="191">
        <v>6.5</v>
      </c>
      <c r="G7" s="191">
        <v>6.5</v>
      </c>
      <c r="H7" s="191">
        <v>6.5</v>
      </c>
      <c r="I7" s="607">
        <v>6.5</v>
      </c>
      <c r="J7" s="191">
        <v>6.5</v>
      </c>
      <c r="K7" s="191">
        <v>6.5</v>
      </c>
      <c r="L7" s="191">
        <v>6.5</v>
      </c>
      <c r="M7" s="191">
        <v>6.5</v>
      </c>
    </row>
    <row r="8" spans="1:16">
      <c r="A8" s="603" t="s">
        <v>223</v>
      </c>
      <c r="B8" s="612">
        <v>226821.93</v>
      </c>
      <c r="C8" s="612">
        <v>227649.13</v>
      </c>
      <c r="D8" s="612">
        <v>234284.25</v>
      </c>
      <c r="E8" s="193">
        <v>231429.32</v>
      </c>
      <c r="F8" s="612">
        <v>233168.65</v>
      </c>
      <c r="G8" s="612">
        <v>233574.77</v>
      </c>
      <c r="H8" s="612">
        <v>236032.81</v>
      </c>
      <c r="I8" s="608">
        <v>238057.29</v>
      </c>
      <c r="J8" s="612">
        <v>239682.77</v>
      </c>
      <c r="K8" s="612">
        <v>243007.49</v>
      </c>
      <c r="L8" s="612">
        <v>244936.45</v>
      </c>
      <c r="M8" s="612">
        <v>248303.18</v>
      </c>
    </row>
    <row r="9" spans="1:16">
      <c r="A9" s="602" t="s">
        <v>224</v>
      </c>
      <c r="B9" s="612">
        <v>183115.8</v>
      </c>
      <c r="C9" s="612">
        <v>183744.55</v>
      </c>
      <c r="D9" s="612">
        <v>191599.01</v>
      </c>
      <c r="E9" s="193">
        <v>190300.38</v>
      </c>
      <c r="F9" s="612">
        <v>192321.74</v>
      </c>
      <c r="G9" s="612">
        <v>192758.42</v>
      </c>
      <c r="H9" s="612">
        <v>195133.28</v>
      </c>
      <c r="I9" s="608">
        <v>196517.77</v>
      </c>
      <c r="J9" s="612">
        <v>197915.57</v>
      </c>
      <c r="K9" s="612">
        <v>200591.97</v>
      </c>
      <c r="L9" s="612">
        <v>202048.73</v>
      </c>
      <c r="M9" s="612">
        <v>204752.54</v>
      </c>
    </row>
    <row r="10" spans="1:16">
      <c r="A10" s="210" t="s">
        <v>225</v>
      </c>
      <c r="B10" s="613">
        <v>138576.71</v>
      </c>
      <c r="C10" s="613">
        <v>138938.71</v>
      </c>
      <c r="D10" s="613">
        <v>143916.93</v>
      </c>
      <c r="E10" s="609">
        <v>147644.04</v>
      </c>
      <c r="F10" s="613">
        <v>149201.47</v>
      </c>
      <c r="G10" s="613">
        <v>151513.19</v>
      </c>
      <c r="H10" s="613">
        <v>155746.96</v>
      </c>
      <c r="I10" s="610">
        <v>156205.54</v>
      </c>
      <c r="J10" s="613">
        <v>158052.76</v>
      </c>
      <c r="K10" s="613">
        <v>160446.93</v>
      </c>
      <c r="L10" s="613">
        <v>164278</v>
      </c>
      <c r="M10" s="613">
        <v>164346.62</v>
      </c>
    </row>
    <row r="11" spans="1:16">
      <c r="A11" s="1771" t="s">
        <v>226</v>
      </c>
      <c r="B11" s="1774"/>
      <c r="C11" s="1774"/>
      <c r="D11" s="1774"/>
      <c r="E11" s="1774"/>
      <c r="F11" s="1775"/>
      <c r="G11" s="198"/>
      <c r="H11" s="195"/>
      <c r="I11" s="195"/>
      <c r="J11" s="195"/>
    </row>
    <row r="12" spans="1:16">
      <c r="A12" s="196" t="s">
        <v>227</v>
      </c>
      <c r="B12" s="197">
        <v>6.7</v>
      </c>
      <c r="C12" s="197">
        <v>6.36</v>
      </c>
      <c r="D12" s="197">
        <v>6.79</v>
      </c>
      <c r="E12" s="197">
        <v>6.5</v>
      </c>
      <c r="F12" s="197">
        <v>6.65</v>
      </c>
      <c r="G12" s="525">
        <v>6.75</v>
      </c>
      <c r="H12" s="525">
        <v>6.75</v>
      </c>
      <c r="I12" s="525">
        <v>6.79</v>
      </c>
      <c r="J12" s="620">
        <v>6.81</v>
      </c>
      <c r="K12" s="988">
        <v>6.72</v>
      </c>
      <c r="L12" s="738">
        <v>6.61</v>
      </c>
      <c r="M12" s="738">
        <v>6.85</v>
      </c>
    </row>
    <row r="13" spans="1:16">
      <c r="A13" s="191" t="s">
        <v>228</v>
      </c>
      <c r="B13" s="198">
        <v>6.82</v>
      </c>
      <c r="C13" s="198">
        <v>6.77</v>
      </c>
      <c r="D13" s="198">
        <v>6.76</v>
      </c>
      <c r="E13" s="198">
        <v>6.72</v>
      </c>
      <c r="F13" s="198">
        <v>6.82</v>
      </c>
      <c r="G13" s="198">
        <v>6.86</v>
      </c>
      <c r="H13" s="198">
        <v>6.93</v>
      </c>
      <c r="I13" s="198">
        <v>6.96</v>
      </c>
      <c r="J13" s="198">
        <v>6.93</v>
      </c>
      <c r="K13" s="989">
        <v>7.04</v>
      </c>
      <c r="L13" s="198">
        <v>6.96</v>
      </c>
      <c r="M13" s="198">
        <v>7.01</v>
      </c>
    </row>
    <row r="14" spans="1:16">
      <c r="A14" s="199" t="s">
        <v>229</v>
      </c>
      <c r="B14" s="200" t="s">
        <v>230</v>
      </c>
      <c r="C14" s="200" t="s">
        <v>230</v>
      </c>
      <c r="D14" s="200" t="s">
        <v>230</v>
      </c>
      <c r="E14" s="200" t="s">
        <v>231</v>
      </c>
      <c r="F14" s="200" t="s">
        <v>231</v>
      </c>
      <c r="G14" s="198" t="s">
        <v>231</v>
      </c>
      <c r="H14" s="198" t="s">
        <v>1192</v>
      </c>
      <c r="I14" s="198" t="s">
        <v>1192</v>
      </c>
      <c r="J14" s="198" t="s">
        <v>1212</v>
      </c>
      <c r="K14" s="989" t="s">
        <v>1217</v>
      </c>
      <c r="L14" s="198" t="s">
        <v>1217</v>
      </c>
      <c r="M14" s="198" t="s">
        <v>1217</v>
      </c>
    </row>
    <row r="15" spans="1:16">
      <c r="A15" s="194" t="s">
        <v>232</v>
      </c>
      <c r="B15" s="201" t="s">
        <v>233</v>
      </c>
      <c r="C15" s="201" t="s">
        <v>233</v>
      </c>
      <c r="D15" s="201" t="s">
        <v>233</v>
      </c>
      <c r="E15" s="201" t="s">
        <v>233</v>
      </c>
      <c r="F15" s="201" t="s">
        <v>233</v>
      </c>
      <c r="G15" s="201" t="s">
        <v>233</v>
      </c>
      <c r="H15" s="201" t="s">
        <v>1193</v>
      </c>
      <c r="I15" s="201" t="s">
        <v>233</v>
      </c>
      <c r="J15" s="201" t="s">
        <v>1213</v>
      </c>
      <c r="K15" s="990" t="s">
        <v>1213</v>
      </c>
      <c r="L15" s="201" t="s">
        <v>1213</v>
      </c>
      <c r="M15" s="201" t="s">
        <v>1213</v>
      </c>
    </row>
    <row r="16" spans="1:16">
      <c r="A16" s="1771" t="s">
        <v>234</v>
      </c>
      <c r="B16" s="1776"/>
      <c r="C16" s="1776"/>
      <c r="D16" s="1776"/>
      <c r="E16" s="1776"/>
      <c r="F16" s="1776"/>
      <c r="G16" s="195"/>
      <c r="H16" s="195"/>
      <c r="J16" s="195"/>
      <c r="P16" s="202"/>
    </row>
    <row r="17" spans="1:17">
      <c r="A17" s="196" t="s">
        <v>235</v>
      </c>
      <c r="B17" s="203">
        <v>930933.72</v>
      </c>
      <c r="C17" s="203">
        <v>1403030.83</v>
      </c>
      <c r="D17" s="203">
        <v>1417306.07</v>
      </c>
      <c r="E17" s="203">
        <v>1624075.2200000002</v>
      </c>
      <c r="F17" s="446">
        <v>1835810.94</v>
      </c>
      <c r="G17" s="527">
        <v>1794945.46</v>
      </c>
      <c r="H17" s="527">
        <v>1443553.44</v>
      </c>
      <c r="I17" s="528">
        <v>1594179.22</v>
      </c>
      <c r="J17" s="621">
        <v>2273479.589416049</v>
      </c>
      <c r="K17" s="997">
        <v>2707030.55</v>
      </c>
      <c r="L17" s="741">
        <v>2678735</v>
      </c>
      <c r="M17" s="741">
        <v>2029398.21</v>
      </c>
      <c r="Q17" s="204"/>
    </row>
    <row r="18" spans="1:17">
      <c r="A18" s="191" t="s">
        <v>236</v>
      </c>
      <c r="B18" s="205">
        <v>27182858.920000002</v>
      </c>
      <c r="C18" s="205">
        <v>28376277.780000001</v>
      </c>
      <c r="D18" s="205">
        <v>29648153.59</v>
      </c>
      <c r="E18" s="205">
        <v>30666348.989999998</v>
      </c>
      <c r="F18" s="447">
        <v>30959138.699999999</v>
      </c>
      <c r="G18" s="205">
        <v>31906871.940000001</v>
      </c>
      <c r="H18" s="205">
        <v>31145025.489999998</v>
      </c>
      <c r="I18" s="205">
        <v>33560155.579999998</v>
      </c>
      <c r="J18" s="205">
        <v>36428846.25</v>
      </c>
      <c r="K18" s="998">
        <v>37978375.880000003</v>
      </c>
      <c r="L18" s="205">
        <v>38795690.229999997</v>
      </c>
      <c r="M18" s="205">
        <v>38697099.770000003</v>
      </c>
    </row>
    <row r="19" spans="1:17">
      <c r="A19" s="191" t="s">
        <v>237</v>
      </c>
      <c r="B19" s="206">
        <v>27018489.850000001</v>
      </c>
      <c r="C19" s="206">
        <v>28181394.599368699</v>
      </c>
      <c r="D19" s="206">
        <v>29459940</v>
      </c>
      <c r="E19" s="206">
        <v>30482952.169576898</v>
      </c>
      <c r="F19" s="448">
        <v>30724882</v>
      </c>
      <c r="G19" s="205">
        <v>31680850.6384435</v>
      </c>
      <c r="H19" s="205">
        <v>30876187.828884602</v>
      </c>
      <c r="I19" s="205">
        <v>33264104</v>
      </c>
      <c r="J19" s="205">
        <v>36105547.972838096</v>
      </c>
      <c r="K19" s="998">
        <v>37638048</v>
      </c>
      <c r="L19" s="1000">
        <v>38456806</v>
      </c>
      <c r="M19" s="1000">
        <v>38421668</v>
      </c>
    </row>
    <row r="20" spans="1:17">
      <c r="A20" s="194" t="s">
        <v>238</v>
      </c>
      <c r="B20" s="207">
        <v>11630.82</v>
      </c>
      <c r="C20" s="207">
        <v>43838.11</v>
      </c>
      <c r="D20" s="207">
        <v>47148</v>
      </c>
      <c r="E20" s="207">
        <v>46617.760000000002</v>
      </c>
      <c r="F20" s="449">
        <v>12262</v>
      </c>
      <c r="G20" s="526">
        <v>-14768</v>
      </c>
      <c r="H20" s="207">
        <v>-24548</v>
      </c>
      <c r="I20" s="207">
        <v>9001</v>
      </c>
      <c r="J20" s="207">
        <v>66135</v>
      </c>
      <c r="K20" s="999">
        <v>-25744</v>
      </c>
      <c r="L20" s="742">
        <v>1539</v>
      </c>
      <c r="M20" s="742">
        <v>35098</v>
      </c>
    </row>
    <row r="21" spans="1:17">
      <c r="A21" s="1771" t="s">
        <v>239</v>
      </c>
      <c r="B21" s="1776"/>
      <c r="C21" s="1776"/>
      <c r="D21" s="1776"/>
      <c r="E21" s="1776"/>
      <c r="F21" s="1777"/>
      <c r="G21" s="195"/>
    </row>
    <row r="22" spans="1:17">
      <c r="A22" s="208" t="s">
        <v>240</v>
      </c>
      <c r="B22" s="203">
        <v>588780</v>
      </c>
      <c r="C22" s="203">
        <v>589138</v>
      </c>
      <c r="D22" s="203">
        <v>595051</v>
      </c>
      <c r="E22" s="203">
        <v>603870</v>
      </c>
      <c r="F22" s="203">
        <v>598897</v>
      </c>
      <c r="G22" s="203">
        <v>586908</v>
      </c>
      <c r="H22" s="510">
        <v>521896</v>
      </c>
      <c r="I22" s="510">
        <v>604042</v>
      </c>
      <c r="J22" s="621">
        <v>623200</v>
      </c>
      <c r="K22" s="991">
        <v>622469</v>
      </c>
      <c r="L22" s="993">
        <v>625626</v>
      </c>
      <c r="M22" s="993">
        <v>645583</v>
      </c>
    </row>
    <row r="23" spans="1:17">
      <c r="A23" s="209" t="s">
        <v>241</v>
      </c>
      <c r="B23" s="198">
        <v>81.782899999999998</v>
      </c>
      <c r="C23" s="198">
        <v>82.677300000000002</v>
      </c>
      <c r="D23" s="198">
        <v>82.0428</v>
      </c>
      <c r="E23" s="198">
        <v>82.248099999999994</v>
      </c>
      <c r="F23" s="198">
        <v>82.68</v>
      </c>
      <c r="G23" s="198">
        <v>83.06</v>
      </c>
      <c r="H23" s="198">
        <v>83.27</v>
      </c>
      <c r="I23" s="198">
        <v>83.36</v>
      </c>
      <c r="J23" s="622">
        <v>83.12</v>
      </c>
      <c r="K23" s="992">
        <v>82.84</v>
      </c>
      <c r="L23" s="994">
        <v>82.87</v>
      </c>
      <c r="M23" s="994">
        <v>83.37</v>
      </c>
    </row>
    <row r="24" spans="1:17">
      <c r="A24" s="209" t="s">
        <v>242</v>
      </c>
      <c r="B24" s="198">
        <v>90.087100000000007</v>
      </c>
      <c r="C24" s="198">
        <v>88.357200000000006</v>
      </c>
      <c r="D24" s="198">
        <v>89.125799999999998</v>
      </c>
      <c r="E24" s="198">
        <v>90.578699999999998</v>
      </c>
      <c r="F24" s="198">
        <v>90.22</v>
      </c>
      <c r="G24" s="198">
        <v>87.94</v>
      </c>
      <c r="H24" s="198">
        <v>88.53</v>
      </c>
      <c r="I24" s="198">
        <v>90.94</v>
      </c>
      <c r="J24" s="622">
        <v>92</v>
      </c>
      <c r="K24" s="992">
        <v>90.13</v>
      </c>
      <c r="L24" s="994">
        <v>89.58</v>
      </c>
      <c r="M24" s="994">
        <v>90.22</v>
      </c>
    </row>
    <row r="25" spans="1:17">
      <c r="A25" s="210" t="s">
        <v>243</v>
      </c>
      <c r="B25" s="211">
        <v>1.98</v>
      </c>
      <c r="C25" s="211">
        <v>1.62</v>
      </c>
      <c r="D25" s="211">
        <v>1.38</v>
      </c>
      <c r="E25" s="211">
        <v>1.33</v>
      </c>
      <c r="F25" s="211">
        <v>1.43</v>
      </c>
      <c r="G25" s="211">
        <v>1.75</v>
      </c>
      <c r="H25" s="201">
        <v>1.57</v>
      </c>
      <c r="I25" s="201">
        <v>1.35</v>
      </c>
      <c r="J25" s="201">
        <v>1.51</v>
      </c>
      <c r="K25" s="990">
        <v>1.55</v>
      </c>
      <c r="L25" s="1001">
        <v>1.42</v>
      </c>
      <c r="M25" s="1001">
        <v>1.31</v>
      </c>
    </row>
    <row r="26" spans="1:17">
      <c r="A26" s="1771" t="s">
        <v>244</v>
      </c>
      <c r="B26" s="1776"/>
      <c r="C26" s="1776"/>
      <c r="D26" s="1776"/>
      <c r="E26" s="1776"/>
      <c r="F26" s="1777"/>
      <c r="G26" s="195"/>
      <c r="H26" s="195"/>
      <c r="I26" s="195"/>
      <c r="J26" s="195"/>
    </row>
    <row r="27" spans="1:17">
      <c r="A27" s="208" t="s">
        <v>245</v>
      </c>
      <c r="B27" s="203">
        <v>1050</v>
      </c>
      <c r="C27" s="203">
        <v>2410</v>
      </c>
      <c r="D27" s="203">
        <v>4080</v>
      </c>
      <c r="E27" s="203">
        <v>5440</v>
      </c>
      <c r="F27" s="203">
        <v>7130</v>
      </c>
      <c r="G27" s="203">
        <v>8880</v>
      </c>
      <c r="H27" s="510">
        <v>9150</v>
      </c>
      <c r="I27" s="510">
        <v>11410</v>
      </c>
      <c r="J27" s="621">
        <v>12730</v>
      </c>
      <c r="K27" s="991">
        <v>14410</v>
      </c>
      <c r="L27" s="993">
        <v>15430</v>
      </c>
      <c r="M27" s="993">
        <v>15430</v>
      </c>
    </row>
    <row r="28" spans="1:17">
      <c r="A28" s="209" t="s">
        <v>246</v>
      </c>
      <c r="B28" s="198">
        <v>-0.92</v>
      </c>
      <c r="C28" s="198">
        <v>-3.61</v>
      </c>
      <c r="D28" s="198">
        <v>-4.12</v>
      </c>
      <c r="E28" s="198">
        <v>-1.23</v>
      </c>
      <c r="F28" s="198">
        <v>-0.52</v>
      </c>
      <c r="G28" s="198">
        <v>-7.0000000000000007E-2</v>
      </c>
      <c r="H28" s="198">
        <v>-0.52</v>
      </c>
      <c r="I28" s="198">
        <v>0.26</v>
      </c>
      <c r="J28" s="198">
        <v>0.33</v>
      </c>
      <c r="K28" s="989">
        <v>0.27</v>
      </c>
      <c r="L28" s="198">
        <v>0.2</v>
      </c>
      <c r="M28" s="198">
        <v>0.53</v>
      </c>
    </row>
    <row r="29" spans="1:17">
      <c r="A29" s="210" t="s">
        <v>247</v>
      </c>
      <c r="B29" s="201">
        <v>4.7</v>
      </c>
      <c r="C29" s="201">
        <v>4.25</v>
      </c>
      <c r="D29" s="201">
        <v>4.8099999999999996</v>
      </c>
      <c r="E29" s="201">
        <v>7.44</v>
      </c>
      <c r="F29" s="201">
        <v>6.83</v>
      </c>
      <c r="G29" s="201">
        <v>5.0199999999999996</v>
      </c>
      <c r="H29" s="201">
        <v>4.87</v>
      </c>
      <c r="I29" s="201">
        <v>5.55</v>
      </c>
      <c r="J29" s="201">
        <v>5.69</v>
      </c>
      <c r="K29" s="990">
        <v>5.0999999999999996</v>
      </c>
      <c r="L29" s="201">
        <v>5.09</v>
      </c>
      <c r="M29" s="201">
        <v>4.8499999999999996</v>
      </c>
    </row>
    <row r="30" spans="1:17" ht="15.75">
      <c r="A30" s="1220" t="s">
        <v>248</v>
      </c>
      <c r="B30" s="418"/>
      <c r="C30" s="418"/>
      <c r="D30" s="418"/>
      <c r="E30" s="418"/>
      <c r="F30" s="418"/>
      <c r="G30" s="418"/>
      <c r="H30" s="418"/>
      <c r="I30" s="418"/>
      <c r="J30" s="418"/>
      <c r="K30" s="418"/>
      <c r="L30" s="418"/>
    </row>
    <row r="31" spans="1:17">
      <c r="A31" s="196" t="s">
        <v>249</v>
      </c>
      <c r="B31" s="1221">
        <v>140.69999999999999</v>
      </c>
      <c r="C31" s="1221">
        <v>145.6</v>
      </c>
      <c r="D31" s="1221">
        <v>143.9</v>
      </c>
      <c r="E31" s="1221">
        <v>142.69999999999999</v>
      </c>
      <c r="F31" s="1221">
        <v>145.80000000000001</v>
      </c>
      <c r="G31" s="1221">
        <v>142.30000000000001</v>
      </c>
      <c r="H31" s="1221">
        <v>144.9</v>
      </c>
      <c r="I31" s="1221">
        <v>141.1</v>
      </c>
      <c r="J31" s="1221">
        <v>152.1</v>
      </c>
      <c r="K31" s="1221">
        <v>153.5</v>
      </c>
      <c r="L31" s="1221">
        <v>147.19999999999999</v>
      </c>
      <c r="M31" s="1221" t="s">
        <v>250</v>
      </c>
    </row>
    <row r="32" spans="1:17">
      <c r="A32" s="191" t="s">
        <v>251</v>
      </c>
      <c r="B32" s="212">
        <v>122.6</v>
      </c>
      <c r="C32" s="212">
        <v>128.1</v>
      </c>
      <c r="D32" s="212">
        <v>122.3</v>
      </c>
      <c r="E32" s="212">
        <v>111.9</v>
      </c>
      <c r="F32" s="212">
        <v>111.9</v>
      </c>
      <c r="G32" s="212">
        <v>111.5</v>
      </c>
      <c r="H32" s="212">
        <v>127.4</v>
      </c>
      <c r="I32" s="212">
        <v>131.30000000000001</v>
      </c>
      <c r="J32" s="212">
        <v>139.5</v>
      </c>
      <c r="K32" s="212">
        <v>144.1</v>
      </c>
      <c r="L32" s="212">
        <v>139.6</v>
      </c>
      <c r="M32" s="212" t="s">
        <v>250</v>
      </c>
    </row>
    <row r="33" spans="1:13">
      <c r="A33" s="191" t="s">
        <v>252</v>
      </c>
      <c r="B33" s="212">
        <v>138.80000000000001</v>
      </c>
      <c r="C33" s="212">
        <v>143.1</v>
      </c>
      <c r="D33" s="212">
        <v>141.6</v>
      </c>
      <c r="E33" s="212">
        <v>142.1</v>
      </c>
      <c r="F33" s="212">
        <v>144.4</v>
      </c>
      <c r="G33" s="212">
        <v>141.5</v>
      </c>
      <c r="H33" s="212">
        <v>142.1</v>
      </c>
      <c r="I33" s="212">
        <v>139.30000000000001</v>
      </c>
      <c r="J33" s="212">
        <v>151.4</v>
      </c>
      <c r="K33" s="212">
        <v>150.69999999999999</v>
      </c>
      <c r="L33" s="212">
        <v>144.5</v>
      </c>
      <c r="M33" s="212" t="s">
        <v>250</v>
      </c>
    </row>
    <row r="34" spans="1:13">
      <c r="A34" s="194" t="s">
        <v>253</v>
      </c>
      <c r="B34" s="211">
        <v>192.3</v>
      </c>
      <c r="C34" s="211">
        <v>201.6</v>
      </c>
      <c r="D34" s="211">
        <v>205.2</v>
      </c>
      <c r="E34" s="211">
        <v>204</v>
      </c>
      <c r="F34" s="211">
        <v>220.5</v>
      </c>
      <c r="G34" s="211">
        <v>205.9</v>
      </c>
      <c r="H34" s="211">
        <v>203.8</v>
      </c>
      <c r="I34" s="211">
        <v>176.3</v>
      </c>
      <c r="J34" s="211">
        <v>181.6</v>
      </c>
      <c r="K34" s="211">
        <v>197.1</v>
      </c>
      <c r="L34" s="211">
        <v>187.1</v>
      </c>
      <c r="M34" s="211" t="s">
        <v>250</v>
      </c>
    </row>
    <row r="35" spans="1:13">
      <c r="A35" s="1771" t="s">
        <v>254</v>
      </c>
      <c r="B35" s="1772"/>
      <c r="C35" s="1772"/>
      <c r="D35" s="1772"/>
      <c r="E35" s="1772"/>
      <c r="F35" s="1773"/>
      <c r="G35" s="195"/>
      <c r="H35" s="195"/>
      <c r="I35" s="195"/>
      <c r="J35" s="195"/>
    </row>
    <row r="36" spans="1:13">
      <c r="A36" s="623" t="s">
        <v>255</v>
      </c>
      <c r="B36" s="739">
        <v>60.460470000000001</v>
      </c>
      <c r="C36" s="739">
        <v>62.012480000000004</v>
      </c>
      <c r="D36" s="739">
        <v>62.184989999999999</v>
      </c>
      <c r="E36" s="739">
        <v>60.717419999999997</v>
      </c>
      <c r="F36" s="739">
        <v>67.021260000000012</v>
      </c>
      <c r="G36" s="739">
        <v>62.836779999999997</v>
      </c>
      <c r="H36" s="739">
        <v>61.500239999999998</v>
      </c>
      <c r="I36" s="739">
        <v>61.867940000000004</v>
      </c>
      <c r="J36" s="739">
        <v>70.018699999999995</v>
      </c>
      <c r="K36" s="995">
        <v>67.917010000000005</v>
      </c>
      <c r="L36" s="1204">
        <v>69.748000000000005</v>
      </c>
      <c r="M36" s="738" t="s">
        <v>250</v>
      </c>
    </row>
    <row r="37" spans="1:13">
      <c r="A37" s="602" t="s">
        <v>256</v>
      </c>
      <c r="B37" s="740">
        <v>62.681940000000004</v>
      </c>
      <c r="C37" s="740">
        <v>72.983670000000004</v>
      </c>
      <c r="D37" s="740">
        <v>68.701599999999999</v>
      </c>
      <c r="E37" s="740">
        <v>67.244820000000004</v>
      </c>
      <c r="F37" s="740">
        <v>77.681610000000006</v>
      </c>
      <c r="G37" s="740">
        <v>69.062660000000008</v>
      </c>
      <c r="H37" s="740">
        <v>76.904130000000009</v>
      </c>
      <c r="I37" s="740">
        <v>68.164519999999996</v>
      </c>
      <c r="J37" s="740">
        <v>73.879080000000002</v>
      </c>
      <c r="K37" s="992">
        <v>68.202989999999986</v>
      </c>
      <c r="L37" s="622">
        <v>75.349999999999994</v>
      </c>
      <c r="M37" s="198" t="s">
        <v>250</v>
      </c>
    </row>
    <row r="38" spans="1:13">
      <c r="A38" s="210" t="s">
        <v>257</v>
      </c>
      <c r="B38" s="211">
        <f>-B37+B36</f>
        <v>-2.2214700000000036</v>
      </c>
      <c r="C38" s="211">
        <f t="shared" ref="C38:L38" si="0">-C37+C36</f>
        <v>-10.97119</v>
      </c>
      <c r="D38" s="211">
        <f t="shared" si="0"/>
        <v>-6.51661</v>
      </c>
      <c r="E38" s="211">
        <f t="shared" si="0"/>
        <v>-6.5274000000000072</v>
      </c>
      <c r="F38" s="211">
        <f t="shared" si="0"/>
        <v>-10.660349999999994</v>
      </c>
      <c r="G38" s="211">
        <f t="shared" si="0"/>
        <v>-6.2258800000000107</v>
      </c>
      <c r="H38" s="211">
        <f t="shared" si="0"/>
        <v>-15.403890000000011</v>
      </c>
      <c r="I38" s="211">
        <f t="shared" si="0"/>
        <v>-6.2965799999999916</v>
      </c>
      <c r="J38" s="211">
        <f t="shared" si="0"/>
        <v>-3.8603800000000064</v>
      </c>
      <c r="K38" s="996">
        <f t="shared" si="0"/>
        <v>-0.28597999999998081</v>
      </c>
      <c r="L38" s="211">
        <f t="shared" si="0"/>
        <v>-5.6019999999999897</v>
      </c>
      <c r="M38" s="201" t="s">
        <v>250</v>
      </c>
    </row>
    <row r="39" spans="1:13">
      <c r="A39" s="195" t="s">
        <v>258</v>
      </c>
      <c r="B39" s="195"/>
      <c r="C39" s="195"/>
      <c r="D39" s="195"/>
      <c r="E39" s="213"/>
      <c r="F39" s="213"/>
      <c r="G39" s="213"/>
      <c r="H39" s="213"/>
      <c r="I39" s="213"/>
      <c r="J39" s="188"/>
    </row>
    <row r="40" spans="1:13">
      <c r="A40" s="214" t="s">
        <v>1296</v>
      </c>
      <c r="B40" s="192"/>
      <c r="C40" s="192"/>
      <c r="D40" s="192"/>
      <c r="E40" s="192"/>
      <c r="F40" s="192"/>
      <c r="G40" s="192"/>
      <c r="H40" s="192"/>
      <c r="I40" s="192"/>
      <c r="J40" s="192"/>
    </row>
    <row r="41" spans="1:13">
      <c r="A41" s="214" t="s">
        <v>1299</v>
      </c>
      <c r="B41" s="192"/>
      <c r="C41" s="192"/>
      <c r="D41" s="192"/>
      <c r="E41" s="192"/>
      <c r="F41" s="192"/>
      <c r="G41" s="192"/>
      <c r="H41" s="192"/>
      <c r="I41" s="192"/>
      <c r="J41" s="192"/>
    </row>
    <row r="42" spans="1:13">
      <c r="A42" s="214" t="s">
        <v>1297</v>
      </c>
      <c r="B42" s="192"/>
      <c r="C42" s="192"/>
      <c r="D42" s="192"/>
      <c r="E42" s="192"/>
      <c r="F42" s="192"/>
      <c r="G42" s="192"/>
      <c r="H42" s="192"/>
      <c r="I42" s="192"/>
      <c r="J42" s="192"/>
    </row>
    <row r="43" spans="1:13">
      <c r="A43" s="214" t="s">
        <v>259</v>
      </c>
      <c r="B43" s="192"/>
      <c r="C43" s="192"/>
      <c r="D43" s="192"/>
      <c r="E43" s="192"/>
      <c r="F43" s="192"/>
      <c r="G43" s="192"/>
      <c r="H43" s="192"/>
      <c r="I43" s="192"/>
      <c r="J43" s="192"/>
    </row>
    <row r="44" spans="1:13">
      <c r="A44" s="214" t="s">
        <v>260</v>
      </c>
      <c r="B44" s="192"/>
      <c r="C44" s="192"/>
      <c r="D44" s="192"/>
      <c r="E44" s="192"/>
      <c r="F44" s="192"/>
      <c r="G44" s="188"/>
      <c r="H44" s="188"/>
      <c r="I44" s="188"/>
      <c r="J44" s="188"/>
    </row>
  </sheetData>
  <mergeCells count="5">
    <mergeCell ref="A35:F35"/>
    <mergeCell ref="A11:F11"/>
    <mergeCell ref="A16:F16"/>
    <mergeCell ref="A21:F21"/>
    <mergeCell ref="A26:F26"/>
  </mergeCells>
  <hyperlinks>
    <hyperlink ref="A13" location="_edn3" display="_edn3"/>
  </hyperlinks>
  <printOptions horizontalCentered="1"/>
  <pageMargins left="0.7" right="0.7" top="0.75" bottom="0.75" header="0.3" footer="0.3"/>
  <pageSetup paperSize="9" scale="72"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sqref="A1:G1"/>
    </sheetView>
  </sheetViews>
  <sheetFormatPr defaultRowHeight="15"/>
  <cols>
    <col min="1" max="1" width="29.28515625" bestFit="1" customWidth="1"/>
    <col min="2" max="2" width="10" customWidth="1"/>
    <col min="3" max="3" width="11.42578125" customWidth="1"/>
    <col min="4" max="4" width="10.5703125" customWidth="1"/>
    <col min="5" max="6" width="10.28515625" customWidth="1"/>
    <col min="7" max="7" width="12.85546875" customWidth="1"/>
    <col min="10" max="10" width="10.140625" bestFit="1" customWidth="1"/>
  </cols>
  <sheetData>
    <row r="1" spans="1:17" ht="15.75">
      <c r="A1" s="1436" t="s">
        <v>150</v>
      </c>
      <c r="B1" s="1436"/>
      <c r="C1" s="1436"/>
      <c r="D1" s="1436"/>
      <c r="E1" s="1436"/>
      <c r="F1" s="1436"/>
      <c r="G1" s="1436"/>
    </row>
    <row r="2" spans="1:17" ht="15" customHeight="1">
      <c r="A2" s="1437" t="s">
        <v>151</v>
      </c>
      <c r="B2" s="1437" t="s">
        <v>72</v>
      </c>
      <c r="C2" s="1438"/>
      <c r="D2" s="1437" t="s">
        <v>557</v>
      </c>
      <c r="E2" s="1437"/>
      <c r="F2" s="1439">
        <v>45382</v>
      </c>
      <c r="G2" s="1440"/>
    </row>
    <row r="3" spans="1:17" ht="30">
      <c r="A3" s="1437"/>
      <c r="B3" s="100" t="s">
        <v>144</v>
      </c>
      <c r="C3" s="101" t="s">
        <v>145</v>
      </c>
      <c r="D3" s="100" t="s">
        <v>144</v>
      </c>
      <c r="E3" s="100" t="s">
        <v>145</v>
      </c>
      <c r="F3" s="102" t="s">
        <v>144</v>
      </c>
      <c r="G3" s="100" t="s">
        <v>145</v>
      </c>
    </row>
    <row r="4" spans="1:17">
      <c r="A4" s="725" t="s">
        <v>152</v>
      </c>
      <c r="B4" s="728">
        <v>0</v>
      </c>
      <c r="C4" s="729">
        <v>0</v>
      </c>
      <c r="D4" s="729">
        <f>IFERROR(VLOOKUP($A4,'[1]Table 7'!$A$5:$AA$25,26,0),0)</f>
        <v>0</v>
      </c>
      <c r="E4" s="729">
        <f>IFERROR(VLOOKUP($A4,'[1]Table 7'!$A$5:$AA$25,27,0),0)</f>
        <v>0</v>
      </c>
      <c r="F4" s="729">
        <f>IFERROR(VLOOKUP($A4,'[1]Table 7'!$A$5:$AA$25,24,0),0)</f>
        <v>0</v>
      </c>
      <c r="G4" s="729">
        <f>IFERROR(VLOOKUP($A4,'[1]Table 7'!$A$5:$AA$25,25,0),0)</f>
        <v>0</v>
      </c>
      <c r="J4" s="52"/>
      <c r="P4" s="103"/>
      <c r="Q4" s="103"/>
    </row>
    <row r="5" spans="1:17">
      <c r="A5" s="725" t="s">
        <v>153</v>
      </c>
      <c r="B5" s="728">
        <v>1</v>
      </c>
      <c r="C5" s="729">
        <v>9.41</v>
      </c>
      <c r="D5" s="729">
        <f>IFERROR(VLOOKUP($A5,'[1]Table 7'!$A$5:$AA$25,26,0),0)</f>
        <v>4</v>
      </c>
      <c r="E5" s="729">
        <f>IFERROR(VLOOKUP($A5,'[1]Table 7'!$A$5:$AA$25,27,0),0)</f>
        <v>1499.4979199999998</v>
      </c>
      <c r="F5" s="729">
        <f>IFERROR(VLOOKUP($A5,'[1]Table 7'!$A$5:$AA$25,24,0),0)</f>
        <v>1</v>
      </c>
      <c r="G5" s="729">
        <f>IFERROR(VLOOKUP($A5,'[1]Table 7'!$A$5:$AA$25,25,0),0)</f>
        <v>601.54999999999995</v>
      </c>
      <c r="J5" s="52"/>
      <c r="P5" s="103"/>
      <c r="Q5" s="103"/>
    </row>
    <row r="6" spans="1:17">
      <c r="A6" s="725" t="s">
        <v>154</v>
      </c>
      <c r="B6" s="730">
        <v>6</v>
      </c>
      <c r="C6" s="729">
        <v>934.46600000000001</v>
      </c>
      <c r="D6" s="729">
        <f>IFERROR(VLOOKUP($A6,'[1]Table 7'!$A$5:$AA$25,26,0),0)</f>
        <v>7</v>
      </c>
      <c r="E6" s="729">
        <f>IFERROR(VLOOKUP($A6,'[1]Table 7'!$A$5:$AA$25,27,0),0)</f>
        <v>3246.350551</v>
      </c>
      <c r="F6" s="729">
        <f>IFERROR(VLOOKUP($A6,'[1]Table 7'!$A$5:$AA$25,24,0),0)</f>
        <v>0</v>
      </c>
      <c r="G6" s="729">
        <f>IFERROR(VLOOKUP($A6,'[1]Table 7'!$A$5:$AA$25,25,0),0)</f>
        <v>0</v>
      </c>
      <c r="J6" s="52"/>
      <c r="P6" s="103"/>
      <c r="Q6" s="103"/>
    </row>
    <row r="7" spans="1:17">
      <c r="A7" s="725" t="s">
        <v>155</v>
      </c>
      <c r="B7" s="730">
        <v>16</v>
      </c>
      <c r="C7" s="731">
        <v>1200.5108</v>
      </c>
      <c r="D7" s="729">
        <f>IFERROR(VLOOKUP($A7,'[1]Table 7'!$A$5:$AA$25,26,0),0)</f>
        <v>9</v>
      </c>
      <c r="E7" s="729">
        <f>IFERROR(VLOOKUP($A7,'[1]Table 7'!$A$5:$AA$25,27,0),0)</f>
        <v>5012.6219646</v>
      </c>
      <c r="F7" s="729">
        <f>IFERROR(VLOOKUP($A7,'[1]Table 7'!$A$5:$AA$25,24,0),0)</f>
        <v>1</v>
      </c>
      <c r="G7" s="729">
        <f>IFERROR(VLOOKUP($A7,'[1]Table 7'!$A$5:$AA$25,25,0),0)</f>
        <v>52.344000000000001</v>
      </c>
      <c r="P7" s="103"/>
      <c r="Q7" s="103"/>
    </row>
    <row r="8" spans="1:17">
      <c r="A8" s="725" t="s">
        <v>156</v>
      </c>
      <c r="B8" s="730">
        <v>12</v>
      </c>
      <c r="C8" s="731">
        <v>4085.9134999999997</v>
      </c>
      <c r="D8" s="729">
        <f>IFERROR(VLOOKUP($A8,'[1]Table 7'!$A$5:$AA$25,26,0),0)</f>
        <v>13</v>
      </c>
      <c r="E8" s="729">
        <f>IFERROR(VLOOKUP($A8,'[1]Table 7'!$A$5:$AA$25,27,0),0)</f>
        <v>983.65548580000006</v>
      </c>
      <c r="F8" s="729">
        <f>IFERROR(VLOOKUP($A8,'[1]Table 7'!$A$5:$AA$25,24,0),0)</f>
        <v>2</v>
      </c>
      <c r="G8" s="729">
        <f>IFERROR(VLOOKUP($A8,'[1]Table 7'!$A$5:$AA$25,25,0),0)</f>
        <v>486.5069398</v>
      </c>
      <c r="J8" s="52"/>
      <c r="P8" s="103"/>
      <c r="Q8" s="103"/>
    </row>
    <row r="9" spans="1:17">
      <c r="A9" s="725" t="s">
        <v>157</v>
      </c>
      <c r="B9" s="730">
        <v>2</v>
      </c>
      <c r="C9" s="729">
        <v>8.6999999999999993</v>
      </c>
      <c r="D9" s="729">
        <f>IFERROR(VLOOKUP($A9,'[1]Table 7'!$A$5:$AA$25,26,0),0)</f>
        <v>7</v>
      </c>
      <c r="E9" s="729">
        <f>IFERROR(VLOOKUP($A9,'[1]Table 7'!$A$5:$AA$25,27,0),0)</f>
        <v>4219.1899999999996</v>
      </c>
      <c r="F9" s="729">
        <f>IFERROR(VLOOKUP($A9,'[1]Table 7'!$A$5:$AA$25,24,0),0)</f>
        <v>1</v>
      </c>
      <c r="G9" s="729">
        <f>IFERROR(VLOOKUP($A9,'[1]Table 7'!$A$5:$AA$25,25,0),0)</f>
        <v>27</v>
      </c>
      <c r="J9" s="52"/>
      <c r="P9" s="103"/>
      <c r="Q9" s="103"/>
    </row>
    <row r="10" spans="1:17">
      <c r="A10" s="725" t="s">
        <v>158</v>
      </c>
      <c r="B10" s="730">
        <v>12</v>
      </c>
      <c r="C10" s="731">
        <v>1627.3917000000001</v>
      </c>
      <c r="D10" s="729">
        <f>IFERROR(VLOOKUP($A10,'[1]Table 7'!$A$5:$AA$25,26,0),0)</f>
        <v>24</v>
      </c>
      <c r="E10" s="729">
        <f>IFERROR(VLOOKUP($A10,'[1]Table 7'!$A$5:$AA$25,27,0),0)</f>
        <v>6553.9022929999983</v>
      </c>
      <c r="F10" s="729">
        <f>IFERROR(VLOOKUP($A10,'[1]Table 7'!$A$5:$AA$25,24,0),0)</f>
        <v>2</v>
      </c>
      <c r="G10" s="729">
        <f>IFERROR(VLOOKUP($A10,'[1]Table 7'!$A$5:$AA$25,25,0),0)</f>
        <v>480.82223999999997</v>
      </c>
      <c r="J10" s="52"/>
      <c r="P10" s="103"/>
      <c r="Q10" s="103"/>
    </row>
    <row r="11" spans="1:17">
      <c r="A11" s="725" t="s">
        <v>159</v>
      </c>
      <c r="B11" s="730">
        <v>7</v>
      </c>
      <c r="C11" s="731">
        <v>819.23763500000007</v>
      </c>
      <c r="D11" s="729">
        <f>IFERROR(VLOOKUP($A11,'[1]Table 7'!$A$5:$AA$25,26,0),0)</f>
        <v>19</v>
      </c>
      <c r="E11" s="729">
        <f>IFERROR(VLOOKUP($A11,'[1]Table 7'!$A$5:$AA$25,27,0),0)</f>
        <v>971.40311999999994</v>
      </c>
      <c r="F11" s="729">
        <f>IFERROR(VLOOKUP($A11,'[1]Table 7'!$A$5:$AA$25,24,0),0)</f>
        <v>3</v>
      </c>
      <c r="G11" s="729">
        <f>IFERROR(VLOOKUP($A11,'[1]Table 7'!$A$5:$AA$25,25,0),0)</f>
        <v>273.5</v>
      </c>
      <c r="J11" s="52"/>
      <c r="P11" s="103"/>
      <c r="Q11" s="103"/>
    </row>
    <row r="12" spans="1:17">
      <c r="A12" s="725" t="s">
        <v>160</v>
      </c>
      <c r="B12" s="730">
        <v>2</v>
      </c>
      <c r="C12" s="729">
        <v>62.84</v>
      </c>
      <c r="D12" s="729">
        <f>IFERROR(VLOOKUP($A12,'[1]Table 7'!$A$5:$AA$25,26,0),0)</f>
        <v>6</v>
      </c>
      <c r="E12" s="729">
        <f>IFERROR(VLOOKUP($A12,'[1]Table 7'!$A$5:$AA$25,27,0),0)</f>
        <v>195.796131</v>
      </c>
      <c r="F12" s="729">
        <f>IFERROR(VLOOKUP($A12,'[1]Table 7'!$A$5:$AA$25,24,0),0)</f>
        <v>0</v>
      </c>
      <c r="G12" s="729">
        <f>IFERROR(VLOOKUP($A12,'[1]Table 7'!$A$5:$AA$25,25,0),0)</f>
        <v>0</v>
      </c>
      <c r="J12" s="52"/>
      <c r="P12" s="103"/>
      <c r="Q12" s="103"/>
    </row>
    <row r="13" spans="1:17">
      <c r="A13" s="725" t="s">
        <v>161</v>
      </c>
      <c r="B13" s="730">
        <v>7</v>
      </c>
      <c r="C13" s="731">
        <v>3745.011</v>
      </c>
      <c r="D13" s="729">
        <f>IFERROR(VLOOKUP($A13,'[1]Table 7'!$A$5:$AA$25,26,0),0)</f>
        <v>13</v>
      </c>
      <c r="E13" s="729">
        <f>IFERROR(VLOOKUP($A13,'[1]Table 7'!$A$5:$AA$25,27,0),0)</f>
        <v>10451.940294999999</v>
      </c>
      <c r="F13" s="729">
        <f>IFERROR(VLOOKUP($A13,'[1]Table 7'!$A$5:$AA$25,24,0),0)</f>
        <v>2</v>
      </c>
      <c r="G13" s="729">
        <f>IFERROR(VLOOKUP($A13,'[1]Table 7'!$A$5:$AA$25,25,0),0)</f>
        <v>80.06</v>
      </c>
      <c r="J13" s="52"/>
      <c r="P13" s="103"/>
      <c r="Q13" s="103"/>
    </row>
    <row r="14" spans="1:17">
      <c r="A14" s="725" t="s">
        <v>162</v>
      </c>
      <c r="B14" s="730">
        <v>11</v>
      </c>
      <c r="C14" s="731">
        <v>1447.3432</v>
      </c>
      <c r="D14" s="729">
        <f>IFERROR(VLOOKUP($A14,'[1]Table 7'!$A$5:$AA$25,26,0),0)</f>
        <v>9</v>
      </c>
      <c r="E14" s="729">
        <f>IFERROR(VLOOKUP($A14,'[1]Table 7'!$A$5:$AA$25,27,0),0)</f>
        <v>1085.0771285999999</v>
      </c>
      <c r="F14" s="729">
        <f>IFERROR(VLOOKUP($A14,'[1]Table 7'!$A$5:$AA$25,24,0),0)</f>
        <v>4</v>
      </c>
      <c r="G14" s="729">
        <f>IFERROR(VLOOKUP($A14,'[1]Table 7'!$A$5:$AA$25,25,0),0)</f>
        <v>973.55712859999994</v>
      </c>
      <c r="J14" s="52"/>
      <c r="P14" s="103"/>
      <c r="Q14" s="103"/>
    </row>
    <row r="15" spans="1:17">
      <c r="A15" s="725" t="s">
        <v>163</v>
      </c>
      <c r="B15" s="730">
        <v>14</v>
      </c>
      <c r="C15" s="733">
        <v>4549.1691349000002</v>
      </c>
      <c r="D15" s="729">
        <f>IFERROR(VLOOKUP($A15,'[1]Table 7'!$A$5:$AA$25,26,0),0)</f>
        <v>25</v>
      </c>
      <c r="E15" s="729">
        <f>IFERROR(VLOOKUP($A15,'[1]Table 7'!$A$5:$AA$25,27,0),0)</f>
        <v>7154.4762636000005</v>
      </c>
      <c r="F15" s="729">
        <f>IFERROR(VLOOKUP($A15,'[1]Table 7'!$A$5:$AA$25,24,0),0)</f>
        <v>0</v>
      </c>
      <c r="G15" s="729">
        <f>IFERROR(VLOOKUP($A15,'[1]Table 7'!$A$5:$AA$25,25,0),0)</f>
        <v>0</v>
      </c>
      <c r="J15" s="52"/>
      <c r="P15" s="103"/>
      <c r="Q15" s="103"/>
    </row>
    <row r="16" spans="1:17">
      <c r="A16" s="725" t="s">
        <v>1186</v>
      </c>
      <c r="B16" s="730">
        <v>1</v>
      </c>
      <c r="C16" s="729">
        <v>9</v>
      </c>
      <c r="D16" s="729">
        <f>IFERROR(VLOOKUP($A16,'[1]Table 7'!$A$5:$AA$25,26,0),0)</f>
        <v>4</v>
      </c>
      <c r="E16" s="729">
        <f>IFERROR(VLOOKUP($A16,'[1]Table 7'!$A$5:$AA$25,27,0),0)</f>
        <v>4139.2270305000002</v>
      </c>
      <c r="F16" s="729">
        <f>IFERROR(VLOOKUP($A16,'[1]Table 7'!$A$5:$AA$25,24,0),0)</f>
        <v>0</v>
      </c>
      <c r="G16" s="729">
        <f>IFERROR(VLOOKUP($A16,'[1]Table 7'!$A$5:$AA$25,25,0),0)</f>
        <v>0</v>
      </c>
      <c r="J16" s="52"/>
      <c r="P16" s="103"/>
      <c r="Q16" s="103"/>
    </row>
    <row r="17" spans="1:17">
      <c r="A17" s="725" t="s">
        <v>164</v>
      </c>
      <c r="B17" s="730">
        <v>9</v>
      </c>
      <c r="C17" s="731">
        <v>1738.5062640000001</v>
      </c>
      <c r="D17" s="729">
        <f>IFERROR(VLOOKUP($A17,'[1]Table 7'!$A$5:$AA$25,26,0),0)</f>
        <v>27</v>
      </c>
      <c r="E17" s="729">
        <f>IFERROR(VLOOKUP($A17,'[1]Table 7'!$A$5:$AA$25,27,0),0)</f>
        <v>5192.9000599999999</v>
      </c>
      <c r="F17" s="729">
        <f>IFERROR(VLOOKUP($A17,'[1]Table 7'!$A$5:$AA$25,24,0),0)</f>
        <v>4</v>
      </c>
      <c r="G17" s="729">
        <f>IFERROR(VLOOKUP($A17,'[1]Table 7'!$A$5:$AA$25,25,0),0)</f>
        <v>135.36096000000001</v>
      </c>
      <c r="J17" s="52"/>
      <c r="P17" s="103"/>
      <c r="Q17" s="103"/>
    </row>
    <row r="18" spans="1:17">
      <c r="A18" s="725" t="s">
        <v>173</v>
      </c>
      <c r="B18" s="730">
        <v>1</v>
      </c>
      <c r="C18" s="731">
        <v>20557.23</v>
      </c>
      <c r="D18" s="729">
        <f>IFERROR(VLOOKUP($A18,'[1]Table 7'!$A$5:$AA$25,26,0),0)</f>
        <v>1</v>
      </c>
      <c r="E18" s="729">
        <f>IFERROR(VLOOKUP($A18,'[1]Table 7'!$A$5:$AA$25,27,0),0)</f>
        <v>1171.58</v>
      </c>
      <c r="F18" s="729">
        <f>IFERROR(VLOOKUP($A18,'[1]Table 7'!$A$5:$AA$25,24,0),0)</f>
        <v>0</v>
      </c>
      <c r="G18" s="729">
        <f>IFERROR(VLOOKUP($A18,'[1]Table 7'!$A$5:$AA$25,25,0),0)</f>
        <v>0</v>
      </c>
      <c r="J18" s="52"/>
      <c r="P18" s="103"/>
      <c r="Q18" s="103"/>
    </row>
    <row r="19" spans="1:17">
      <c r="A19" s="725" t="s">
        <v>165</v>
      </c>
      <c r="B19" s="730">
        <v>121</v>
      </c>
      <c r="C19" s="733">
        <v>20253.818649900004</v>
      </c>
      <c r="D19" s="729">
        <f>IFERROR(VLOOKUP($A19,'[1]Table 7'!$A$5:$AA$25,26,0),0)</f>
        <v>146</v>
      </c>
      <c r="E19" s="729">
        <f>IFERROR(VLOOKUP($A19,'[1]Table 7'!$A$5:$AA$25,27,0),0)</f>
        <v>28638.266284299985</v>
      </c>
      <c r="F19" s="729">
        <f>IFERROR(VLOOKUP($A19,'[1]Table 7'!$A$5:$AA$25,24,0),0)</f>
        <v>12</v>
      </c>
      <c r="G19" s="729">
        <f>IFERROR(VLOOKUP($A19,'[1]Table 7'!$A$5:$AA$25,25,0),0)</f>
        <v>1036.576208</v>
      </c>
      <c r="J19" s="52"/>
      <c r="P19" s="103"/>
      <c r="Q19" s="103"/>
    </row>
    <row r="20" spans="1:17">
      <c r="A20" s="725" t="s">
        <v>172</v>
      </c>
      <c r="B20" s="730">
        <v>2</v>
      </c>
      <c r="C20" s="729">
        <v>4310.2</v>
      </c>
      <c r="D20" s="729">
        <f>IFERROR(VLOOKUP($A20,'[1]Table 7'!$A$5:$AA$25,26,0),0)</f>
        <v>2</v>
      </c>
      <c r="E20" s="729">
        <f>IFERROR(VLOOKUP($A20,'[1]Table 7'!$A$5:$AA$25,27,0),0)</f>
        <v>585.49330120000002</v>
      </c>
      <c r="F20" s="729">
        <f>IFERROR(VLOOKUP($A20,'[1]Table 7'!$A$5:$AA$25,24,0),0)</f>
        <v>0</v>
      </c>
      <c r="G20" s="729">
        <f>IFERROR(VLOOKUP($A20,'[1]Table 7'!$A$5:$AA$25,25,0),0)</f>
        <v>0</v>
      </c>
      <c r="J20" s="52"/>
      <c r="P20" s="103"/>
      <c r="Q20" s="103"/>
    </row>
    <row r="21" spans="1:17">
      <c r="A21" s="725" t="s">
        <v>169</v>
      </c>
      <c r="B21" s="730">
        <v>3</v>
      </c>
      <c r="C21" s="731">
        <v>26.36</v>
      </c>
      <c r="D21" s="729">
        <f>IFERROR(VLOOKUP($A21,'[1]Table 7'!$A$5:$AA$25,26,0),0)</f>
        <v>3</v>
      </c>
      <c r="E21" s="729">
        <f>IFERROR(VLOOKUP($A21,'[1]Table 7'!$A$5:$AA$25,27,0),0)</f>
        <v>108.57952</v>
      </c>
      <c r="F21" s="729">
        <f>IFERROR(VLOOKUP($A21,'[1]Table 7'!$A$5:$AA$25,24,0),0)</f>
        <v>1</v>
      </c>
      <c r="G21" s="729">
        <f>IFERROR(VLOOKUP($A21,'[1]Table 7'!$A$5:$AA$25,25,0),0)</f>
        <v>40.214399999999998</v>
      </c>
      <c r="J21" s="52"/>
      <c r="P21" s="103"/>
      <c r="Q21" s="103"/>
    </row>
    <row r="22" spans="1:17">
      <c r="A22" s="725" t="s">
        <v>170</v>
      </c>
      <c r="B22" s="730">
        <v>1</v>
      </c>
      <c r="C22" s="731">
        <v>3.996</v>
      </c>
      <c r="D22" s="729">
        <f>IFERROR(VLOOKUP($A22,'[1]Table 7'!$A$5:$AA$25,26,0),0)</f>
        <v>5</v>
      </c>
      <c r="E22" s="729">
        <f>IFERROR(VLOOKUP($A22,'[1]Table 7'!$A$5:$AA$25,27,0),0)</f>
        <v>170.49879439999998</v>
      </c>
      <c r="F22" s="729">
        <f>IFERROR(VLOOKUP($A22,'[1]Table 7'!$A$5:$AA$25,24,0),0)</f>
        <v>0</v>
      </c>
      <c r="G22" s="729">
        <f>IFERROR(VLOOKUP($A22,'[1]Table 7'!$A$5:$AA$25,25,0),0)</f>
        <v>0</v>
      </c>
      <c r="J22" s="52"/>
      <c r="P22" s="103"/>
      <c r="Q22" s="103"/>
    </row>
    <row r="23" spans="1:17">
      <c r="A23" s="725" t="s">
        <v>171</v>
      </c>
      <c r="B23" s="728">
        <v>0</v>
      </c>
      <c r="C23" s="729">
        <v>0</v>
      </c>
      <c r="D23" s="729">
        <f>IFERROR(VLOOKUP($A23,'[1]Table 7'!$A$5:$AA$25,26,0),0)</f>
        <v>0</v>
      </c>
      <c r="E23" s="729">
        <f>IFERROR(VLOOKUP($A23,'[1]Table 7'!$A$5:$AA$25,27,0),0)</f>
        <v>0</v>
      </c>
      <c r="F23" s="729">
        <f>IFERROR(VLOOKUP($A23,'[1]Table 7'!$A$5:$AA$25,24,0),0)</f>
        <v>0</v>
      </c>
      <c r="G23" s="729">
        <f>IFERROR(VLOOKUP($A23,'[1]Table 7'!$A$5:$AA$25,25,0),0)</f>
        <v>0</v>
      </c>
      <c r="J23" s="52"/>
      <c r="P23" s="103"/>
      <c r="Q23" s="103"/>
    </row>
    <row r="24" spans="1:17">
      <c r="A24" s="725" t="s">
        <v>166</v>
      </c>
      <c r="B24" s="728">
        <v>0</v>
      </c>
      <c r="C24" s="729">
        <v>0</v>
      </c>
      <c r="D24" s="729">
        <f>IFERROR(VLOOKUP($A24,'[1]Table 7'!$A$5:$AA$25,26,0),0)</f>
        <v>3</v>
      </c>
      <c r="E24" s="729">
        <f>IFERROR(VLOOKUP($A24,'[1]Table 7'!$A$5:$AA$25,27,0),0)</f>
        <v>210.66269699999998</v>
      </c>
      <c r="F24" s="729">
        <f>IFERROR(VLOOKUP($A24,'[1]Table 7'!$A$5:$AA$25,24,0),0)</f>
        <v>0</v>
      </c>
      <c r="G24" s="729">
        <f>IFERROR(VLOOKUP($A24,'[1]Table 7'!$A$5:$AA$25,25,0),0)</f>
        <v>0</v>
      </c>
      <c r="J24" s="52"/>
      <c r="P24" s="103"/>
      <c r="Q24" s="103"/>
    </row>
    <row r="25" spans="1:17">
      <c r="A25" s="725" t="s">
        <v>167</v>
      </c>
      <c r="B25" s="730">
        <v>1</v>
      </c>
      <c r="C25" s="729">
        <v>26.02</v>
      </c>
      <c r="D25" s="729">
        <f>IFERROR(VLOOKUP($A25,'[1]Table 7'!$A$5:$AA$25,26,0),0)</f>
        <v>1</v>
      </c>
      <c r="E25" s="729">
        <f>IFERROR(VLOOKUP($A25,'[1]Table 7'!$A$5:$AA$25,27,0),0)</f>
        <v>49.46</v>
      </c>
      <c r="F25" s="729">
        <f>IFERROR(VLOOKUP($A25,'[1]Table 7'!$A$5:$AA$25,24,0),0)</f>
        <v>0</v>
      </c>
      <c r="G25" s="729">
        <f>IFERROR(VLOOKUP($A25,'[1]Table 7'!$A$5:$AA$25,25,0),0)</f>
        <v>0</v>
      </c>
      <c r="J25" s="52"/>
      <c r="P25" s="103"/>
      <c r="Q25" s="103"/>
    </row>
    <row r="26" spans="1:17">
      <c r="A26" s="726" t="s">
        <v>168</v>
      </c>
      <c r="B26" s="730">
        <v>9</v>
      </c>
      <c r="C26" s="731">
        <v>408.10059999999999</v>
      </c>
      <c r="D26" s="729">
        <f>IFERROR(VLOOKUP($A26,'[1]Table 7'!$A$5:$AA$25,26,0),0)</f>
        <v>12</v>
      </c>
      <c r="E26" s="729">
        <f>IFERROR(VLOOKUP($A26,'[1]Table 7'!$A$5:$AA$25,27,0),0)</f>
        <v>1451.9373999999998</v>
      </c>
      <c r="F26" s="729">
        <f>IFERROR(VLOOKUP($A26,'[1]Table 7'!$A$5:$AA$25,24,0),0)</f>
        <v>3</v>
      </c>
      <c r="G26" s="729">
        <f>IFERROR(VLOOKUP($A26,'[1]Table 7'!$A$5:$AA$25,25,0),0)</f>
        <v>89.276399999999995</v>
      </c>
      <c r="J26" s="52"/>
      <c r="P26" s="103"/>
      <c r="Q26" s="103"/>
    </row>
    <row r="27" spans="1:17">
      <c r="A27" s="727" t="s">
        <v>97</v>
      </c>
      <c r="B27" s="732">
        <f t="shared" ref="B27:G27" si="0">SUM(B4:B26)</f>
        <v>238</v>
      </c>
      <c r="C27" s="732">
        <f t="shared" si="0"/>
        <v>65823.22448379999</v>
      </c>
      <c r="D27" s="732">
        <f t="shared" si="0"/>
        <v>340</v>
      </c>
      <c r="E27" s="732">
        <f t="shared" si="0"/>
        <v>83092.516239999997</v>
      </c>
      <c r="F27" s="732">
        <f t="shared" si="0"/>
        <v>36</v>
      </c>
      <c r="G27" s="732">
        <f t="shared" si="0"/>
        <v>4276.7682764000001</v>
      </c>
      <c r="J27" s="52"/>
      <c r="P27" s="103"/>
      <c r="Q27" s="103"/>
    </row>
    <row r="28" spans="1:17" ht="15.75">
      <c r="A28" s="1435" t="s">
        <v>174</v>
      </c>
      <c r="B28" s="1435"/>
      <c r="C28" s="1435"/>
      <c r="D28" s="1435"/>
      <c r="E28" s="1435"/>
      <c r="F28" s="1435"/>
      <c r="G28" s="1435"/>
      <c r="I28" s="34"/>
      <c r="J28" s="34"/>
      <c r="P28" s="34"/>
      <c r="Q28" s="34"/>
    </row>
    <row r="29" spans="1:17" ht="15.75">
      <c r="A29" s="104" t="s">
        <v>133</v>
      </c>
      <c r="B29" s="104"/>
      <c r="C29" s="104"/>
      <c r="D29" s="104"/>
      <c r="E29" s="104"/>
      <c r="F29" s="104"/>
      <c r="G29" s="104"/>
    </row>
  </sheetData>
  <sortState ref="A4:G26">
    <sortCondition ref="A4:A26"/>
  </sortState>
  <mergeCells count="6">
    <mergeCell ref="A28:G28"/>
    <mergeCell ref="A1:G1"/>
    <mergeCell ref="A2:A3"/>
    <mergeCell ref="B2:C2"/>
    <mergeCell ref="D2:E2"/>
    <mergeCell ref="F2:G2"/>
  </mergeCells>
  <printOptions horizontalCentered="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workbookViewId="0">
      <selection sqref="A1:Q1"/>
    </sheetView>
  </sheetViews>
  <sheetFormatPr defaultRowHeight="15"/>
  <sheetData>
    <row r="1" spans="1:21">
      <c r="A1" s="1443" t="s">
        <v>5</v>
      </c>
      <c r="B1" s="1444"/>
      <c r="C1" s="1444"/>
      <c r="D1" s="1444"/>
      <c r="E1" s="1444"/>
      <c r="F1" s="1444"/>
      <c r="G1" s="1444"/>
      <c r="H1" s="1444"/>
      <c r="I1" s="1444"/>
      <c r="J1" s="1444"/>
      <c r="K1" s="1444"/>
      <c r="L1" s="1444"/>
      <c r="M1" s="1444"/>
      <c r="N1" s="1444"/>
      <c r="O1" s="1444"/>
      <c r="P1" s="1444"/>
      <c r="Q1" s="1445"/>
      <c r="R1" s="105"/>
      <c r="S1" s="105"/>
    </row>
    <row r="2" spans="1:21">
      <c r="A2" s="1446" t="s">
        <v>117</v>
      </c>
      <c r="B2" s="1448" t="s">
        <v>97</v>
      </c>
      <c r="C2" s="1448"/>
      <c r="D2" s="1448" t="s">
        <v>175</v>
      </c>
      <c r="E2" s="1448"/>
      <c r="F2" s="1448"/>
      <c r="G2" s="1448"/>
      <c r="H2" s="1448" t="s">
        <v>176</v>
      </c>
      <c r="I2" s="1448"/>
      <c r="J2" s="1448"/>
      <c r="K2" s="1448"/>
      <c r="L2" s="1448"/>
      <c r="M2" s="1448"/>
      <c r="N2" s="1448"/>
      <c r="O2" s="1448"/>
      <c r="P2" s="1448"/>
      <c r="Q2" s="1448"/>
      <c r="R2" s="106"/>
      <c r="S2" s="106"/>
    </row>
    <row r="3" spans="1:21">
      <c r="A3" s="1447"/>
      <c r="B3" s="1449"/>
      <c r="C3" s="1449"/>
      <c r="D3" s="1449" t="s">
        <v>177</v>
      </c>
      <c r="E3" s="1449"/>
      <c r="F3" s="1449" t="s">
        <v>141</v>
      </c>
      <c r="G3" s="1449"/>
      <c r="H3" s="1449" t="s">
        <v>178</v>
      </c>
      <c r="I3" s="1449"/>
      <c r="J3" s="1449" t="s">
        <v>179</v>
      </c>
      <c r="K3" s="1449"/>
      <c r="L3" s="1449" t="s">
        <v>180</v>
      </c>
      <c r="M3" s="1449"/>
      <c r="N3" s="1449" t="s">
        <v>181</v>
      </c>
      <c r="O3" s="1449"/>
      <c r="P3" s="1449" t="s">
        <v>182</v>
      </c>
      <c r="Q3" s="1449"/>
      <c r="R3" s="106"/>
      <c r="S3" s="106"/>
    </row>
    <row r="4" spans="1:21" ht="45">
      <c r="A4" s="1447"/>
      <c r="B4" s="96" t="s">
        <v>144</v>
      </c>
      <c r="C4" s="96" t="s">
        <v>145</v>
      </c>
      <c r="D4" s="96" t="s">
        <v>144</v>
      </c>
      <c r="E4" s="96" t="s">
        <v>145</v>
      </c>
      <c r="F4" s="96" t="s">
        <v>144</v>
      </c>
      <c r="G4" s="96" t="s">
        <v>145</v>
      </c>
      <c r="H4" s="96" t="s">
        <v>144</v>
      </c>
      <c r="I4" s="96" t="s">
        <v>145</v>
      </c>
      <c r="J4" s="96" t="s">
        <v>144</v>
      </c>
      <c r="K4" s="96" t="s">
        <v>145</v>
      </c>
      <c r="L4" s="96" t="s">
        <v>144</v>
      </c>
      <c r="M4" s="96" t="s">
        <v>145</v>
      </c>
      <c r="N4" s="96" t="s">
        <v>144</v>
      </c>
      <c r="O4" s="96" t="s">
        <v>145</v>
      </c>
      <c r="P4" s="96" t="s">
        <v>144</v>
      </c>
      <c r="Q4" s="96" t="s">
        <v>145</v>
      </c>
      <c r="R4" s="107"/>
      <c r="S4" s="107"/>
    </row>
    <row r="5" spans="1:21">
      <c r="A5" s="76" t="s">
        <v>72</v>
      </c>
      <c r="B5" s="108">
        <v>238</v>
      </c>
      <c r="C5" s="77">
        <v>65823.212309900002</v>
      </c>
      <c r="D5" s="108">
        <v>237</v>
      </c>
      <c r="E5" s="77">
        <v>45266.0023067</v>
      </c>
      <c r="F5" s="108">
        <v>1</v>
      </c>
      <c r="G5" s="77">
        <v>20557.23</v>
      </c>
      <c r="H5" s="108">
        <v>39</v>
      </c>
      <c r="I5" s="77">
        <v>14304.536800799997</v>
      </c>
      <c r="J5" s="108">
        <v>14</v>
      </c>
      <c r="K5" s="77">
        <v>2190.0960000000005</v>
      </c>
      <c r="L5" s="108">
        <v>138</v>
      </c>
      <c r="M5" s="77">
        <v>39306.902719700003</v>
      </c>
      <c r="N5" s="108">
        <v>36</v>
      </c>
      <c r="O5" s="77">
        <v>8167.5939069999995</v>
      </c>
      <c r="P5" s="78">
        <v>11</v>
      </c>
      <c r="Q5" s="77">
        <v>1854.0859999999998</v>
      </c>
      <c r="R5" s="109"/>
      <c r="S5" s="109"/>
    </row>
    <row r="6" spans="1:21">
      <c r="A6" s="110" t="s">
        <v>557</v>
      </c>
      <c r="B6" s="634">
        <f>SUM(H6,J6,L6,N6,P6)</f>
        <v>340</v>
      </c>
      <c r="C6" s="634">
        <f>SUM(I6,K6,M6,O6,Q6)</f>
        <v>83091.975847599984</v>
      </c>
      <c r="D6" s="635">
        <f t="shared" ref="D6:Q6" si="0">SUM(D7:D18)</f>
        <v>337</v>
      </c>
      <c r="E6" s="635">
        <f t="shared" si="0"/>
        <v>80426.091544199997</v>
      </c>
      <c r="F6" s="635">
        <f t="shared" si="0"/>
        <v>2</v>
      </c>
      <c r="G6" s="635">
        <f t="shared" si="0"/>
        <v>2639.41</v>
      </c>
      <c r="H6" s="635">
        <f t="shared" si="0"/>
        <v>72</v>
      </c>
      <c r="I6" s="635">
        <f t="shared" si="0"/>
        <v>32405.593709199999</v>
      </c>
      <c r="J6" s="635">
        <f t="shared" si="0"/>
        <v>16</v>
      </c>
      <c r="K6" s="635">
        <f t="shared" si="0"/>
        <v>2306.4180996999999</v>
      </c>
      <c r="L6" s="635">
        <f t="shared" si="0"/>
        <v>195</v>
      </c>
      <c r="M6" s="635">
        <f t="shared" si="0"/>
        <v>37193.107738699997</v>
      </c>
      <c r="N6" s="635">
        <f t="shared" si="0"/>
        <v>50</v>
      </c>
      <c r="O6" s="635">
        <f t="shared" si="0"/>
        <v>10340.569020000001</v>
      </c>
      <c r="P6" s="635">
        <f t="shared" si="0"/>
        <v>7</v>
      </c>
      <c r="Q6" s="635">
        <f t="shared" si="0"/>
        <v>846.28728000000001</v>
      </c>
      <c r="R6" s="111"/>
      <c r="S6" s="111"/>
    </row>
    <row r="7" spans="1:21">
      <c r="A7" s="97">
        <v>45046</v>
      </c>
      <c r="B7" s="293">
        <f t="shared" ref="B7:B11" si="1">SUM(H7,J7,L7,N7,P7)</f>
        <v>14</v>
      </c>
      <c r="C7" s="293">
        <f t="shared" ref="C7:C11" si="2">SUM(I7,K7,M7,O7,Q7)</f>
        <v>1981.3000000000002</v>
      </c>
      <c r="D7" s="293">
        <v>14</v>
      </c>
      <c r="E7" s="293">
        <v>1981.3</v>
      </c>
      <c r="F7" s="293">
        <v>0</v>
      </c>
      <c r="G7" s="293">
        <v>0</v>
      </c>
      <c r="H7" s="293">
        <v>2</v>
      </c>
      <c r="I7" s="293">
        <v>32.56</v>
      </c>
      <c r="J7" s="293">
        <v>0</v>
      </c>
      <c r="K7" s="293">
        <v>0</v>
      </c>
      <c r="L7" s="293">
        <v>9</v>
      </c>
      <c r="M7" s="293">
        <v>996.63</v>
      </c>
      <c r="N7" s="293">
        <v>3</v>
      </c>
      <c r="O7" s="293">
        <v>952.11</v>
      </c>
      <c r="P7" s="293">
        <v>0</v>
      </c>
      <c r="Q7" s="293">
        <v>0</v>
      </c>
      <c r="R7" s="112"/>
      <c r="S7" s="112"/>
      <c r="T7" s="112"/>
      <c r="U7" s="112"/>
    </row>
    <row r="8" spans="1:21">
      <c r="A8" s="97">
        <v>45077</v>
      </c>
      <c r="B8" s="293">
        <f t="shared" si="1"/>
        <v>14</v>
      </c>
      <c r="C8" s="293">
        <f>SUM(I8,K8,M8,O8,Q8)</f>
        <v>7273.5560999999998</v>
      </c>
      <c r="D8" s="293">
        <v>14</v>
      </c>
      <c r="E8" s="293">
        <v>7273.5570000000007</v>
      </c>
      <c r="F8" s="293">
        <v>0</v>
      </c>
      <c r="G8" s="293">
        <v>0</v>
      </c>
      <c r="H8" s="293">
        <v>5</v>
      </c>
      <c r="I8" s="293">
        <v>6901.38</v>
      </c>
      <c r="J8" s="293">
        <v>1</v>
      </c>
      <c r="K8" s="293">
        <v>27.069099999999999</v>
      </c>
      <c r="L8" s="293">
        <v>4</v>
      </c>
      <c r="M8" s="293">
        <v>245.00899999999999</v>
      </c>
      <c r="N8" s="293">
        <v>4</v>
      </c>
      <c r="O8" s="293">
        <v>100.098</v>
      </c>
      <c r="P8" s="293">
        <v>0</v>
      </c>
      <c r="Q8" s="293">
        <v>0</v>
      </c>
      <c r="R8" s="112"/>
      <c r="S8" s="112"/>
      <c r="T8" s="281"/>
      <c r="U8" s="281"/>
    </row>
    <row r="9" spans="1:21">
      <c r="A9" s="97">
        <v>45078</v>
      </c>
      <c r="B9" s="293">
        <f t="shared" si="1"/>
        <v>25</v>
      </c>
      <c r="C9" s="293">
        <f t="shared" si="2"/>
        <v>1484.4839166999998</v>
      </c>
      <c r="D9" s="293">
        <v>25</v>
      </c>
      <c r="E9" s="293">
        <v>1484.4702000000002</v>
      </c>
      <c r="F9" s="293">
        <v>0</v>
      </c>
      <c r="G9" s="293">
        <v>0</v>
      </c>
      <c r="H9" s="293">
        <v>6</v>
      </c>
      <c r="I9" s="293">
        <v>856.56319999999994</v>
      </c>
      <c r="J9" s="293">
        <v>1</v>
      </c>
      <c r="K9" s="293">
        <v>57.210799999999999</v>
      </c>
      <c r="L9" s="293">
        <v>16</v>
      </c>
      <c r="M9" s="293">
        <v>508.36991669999998</v>
      </c>
      <c r="N9" s="293">
        <v>2</v>
      </c>
      <c r="O9" s="293">
        <v>62.34</v>
      </c>
      <c r="P9" s="293">
        <v>0</v>
      </c>
      <c r="Q9" s="293">
        <v>0</v>
      </c>
      <c r="R9" s="112"/>
      <c r="S9" s="112"/>
    </row>
    <row r="10" spans="1:21">
      <c r="A10" s="97">
        <v>45108</v>
      </c>
      <c r="B10" s="293">
        <f t="shared" si="1"/>
        <v>28</v>
      </c>
      <c r="C10" s="293">
        <f t="shared" si="2"/>
        <v>4386.9628420000008</v>
      </c>
      <c r="D10" s="293">
        <v>28</v>
      </c>
      <c r="E10" s="293">
        <v>4386.9613552999999</v>
      </c>
      <c r="F10" s="293">
        <v>0</v>
      </c>
      <c r="G10" s="293">
        <v>0</v>
      </c>
      <c r="H10" s="293">
        <v>10</v>
      </c>
      <c r="I10" s="293">
        <v>2699.6228420000002</v>
      </c>
      <c r="J10" s="293">
        <v>1</v>
      </c>
      <c r="K10" s="293">
        <v>26.94</v>
      </c>
      <c r="L10" s="293">
        <v>13</v>
      </c>
      <c r="M10" s="293">
        <v>952.22</v>
      </c>
      <c r="N10" s="293">
        <v>4</v>
      </c>
      <c r="O10" s="293">
        <v>708.18</v>
      </c>
      <c r="P10" s="293">
        <v>0</v>
      </c>
      <c r="Q10" s="293">
        <v>0</v>
      </c>
      <c r="R10" s="112"/>
      <c r="S10" s="112"/>
    </row>
    <row r="11" spans="1:21">
      <c r="A11" s="97">
        <v>45139</v>
      </c>
      <c r="B11" s="293">
        <f t="shared" si="1"/>
        <v>31</v>
      </c>
      <c r="C11" s="293">
        <f t="shared" si="2"/>
        <v>6466.6735768000008</v>
      </c>
      <c r="D11" s="293">
        <v>31</v>
      </c>
      <c r="E11" s="293">
        <v>6466.6735767999999</v>
      </c>
      <c r="F11" s="293">
        <v>0</v>
      </c>
      <c r="G11" s="293">
        <v>0</v>
      </c>
      <c r="H11" s="293">
        <v>5</v>
      </c>
      <c r="I11" s="293">
        <v>799.55944499999987</v>
      </c>
      <c r="J11" s="293">
        <v>0</v>
      </c>
      <c r="K11" s="293">
        <v>0</v>
      </c>
      <c r="L11" s="293">
        <v>21</v>
      </c>
      <c r="M11" s="293">
        <v>4629.6641318000011</v>
      </c>
      <c r="N11" s="293">
        <v>5</v>
      </c>
      <c r="O11" s="293">
        <v>1037.45</v>
      </c>
      <c r="P11" s="293">
        <v>0</v>
      </c>
      <c r="Q11" s="293">
        <v>0</v>
      </c>
      <c r="R11" s="112"/>
      <c r="S11" s="112"/>
    </row>
    <row r="12" spans="1:21">
      <c r="A12" s="97">
        <v>45170</v>
      </c>
      <c r="B12" s="293">
        <f>SUM(H12,J12,L12,N12,P12)</f>
        <v>35</v>
      </c>
      <c r="C12" s="293">
        <f>SUM(I12,K12,M12,O12,Q12)</f>
        <v>9564.3700000000008</v>
      </c>
      <c r="D12" s="293">
        <v>35</v>
      </c>
      <c r="E12" s="293">
        <v>9564.909999999998</v>
      </c>
      <c r="F12" s="293">
        <v>0</v>
      </c>
      <c r="G12" s="293">
        <v>0</v>
      </c>
      <c r="H12" s="293">
        <v>3</v>
      </c>
      <c r="I12" s="293">
        <v>2421.35</v>
      </c>
      <c r="J12" s="293">
        <v>1</v>
      </c>
      <c r="K12" s="293">
        <v>17.07</v>
      </c>
      <c r="L12" s="293">
        <v>26</v>
      </c>
      <c r="M12" s="293">
        <v>5053.8200000000006</v>
      </c>
      <c r="N12" s="293">
        <v>5</v>
      </c>
      <c r="O12" s="293">
        <v>2072.13</v>
      </c>
      <c r="P12" s="293">
        <v>0</v>
      </c>
      <c r="Q12" s="293">
        <v>0</v>
      </c>
      <c r="R12" s="112"/>
      <c r="S12" s="112"/>
    </row>
    <row r="13" spans="1:21">
      <c r="A13" s="97">
        <v>45200</v>
      </c>
      <c r="B13" s="293">
        <f t="shared" ref="B13" si="3">SUM(H13,J13,L13,N13,P13)</f>
        <v>34</v>
      </c>
      <c r="C13" s="293">
        <f t="shared" ref="C13" si="4">SUM(I13,K13,M13,O13,Q13)</f>
        <v>5287.9199999999992</v>
      </c>
      <c r="D13" s="293">
        <v>34</v>
      </c>
      <c r="E13" s="293">
        <v>5287.9199999999964</v>
      </c>
      <c r="F13" s="293">
        <v>0</v>
      </c>
      <c r="G13" s="293">
        <v>0</v>
      </c>
      <c r="H13" s="293">
        <v>7</v>
      </c>
      <c r="I13" s="293">
        <v>215.03</v>
      </c>
      <c r="J13" s="293">
        <v>1</v>
      </c>
      <c r="K13" s="293">
        <v>25.07</v>
      </c>
      <c r="L13" s="293">
        <v>19</v>
      </c>
      <c r="M13" s="293">
        <v>3920.099999999999</v>
      </c>
      <c r="N13" s="293">
        <v>7</v>
      </c>
      <c r="O13" s="293">
        <v>1127.72</v>
      </c>
      <c r="P13" s="293">
        <v>0</v>
      </c>
      <c r="Q13" s="293">
        <v>0</v>
      </c>
      <c r="R13" s="112"/>
      <c r="S13" s="112"/>
    </row>
    <row r="14" spans="1:21">
      <c r="A14" s="97">
        <v>45231</v>
      </c>
      <c r="B14" s="293">
        <f t="shared" ref="B14:C16" si="5">SUM(H14,J14,L14,N14,P14)</f>
        <v>30</v>
      </c>
      <c r="C14" s="293">
        <f t="shared" si="5"/>
        <v>13543.224107</v>
      </c>
      <c r="D14" s="293">
        <v>28</v>
      </c>
      <c r="E14" s="293">
        <v>10903.814107000004</v>
      </c>
      <c r="F14" s="293">
        <v>2</v>
      </c>
      <c r="G14" s="293">
        <v>2639.41</v>
      </c>
      <c r="H14" s="293">
        <v>10</v>
      </c>
      <c r="I14" s="293">
        <v>4873.5800000000008</v>
      </c>
      <c r="J14" s="293">
        <v>1</v>
      </c>
      <c r="K14" s="293">
        <v>32.880000000000003</v>
      </c>
      <c r="L14" s="293">
        <v>13</v>
      </c>
      <c r="M14" s="293">
        <v>8012.1241069999996</v>
      </c>
      <c r="N14" s="293">
        <v>4</v>
      </c>
      <c r="O14" s="293">
        <v>584.67999999999995</v>
      </c>
      <c r="P14" s="293">
        <v>2</v>
      </c>
      <c r="Q14" s="293">
        <v>39.96</v>
      </c>
      <c r="R14" s="112"/>
      <c r="S14" s="112"/>
    </row>
    <row r="15" spans="1:21">
      <c r="A15" s="300">
        <v>45261</v>
      </c>
      <c r="B15" s="293">
        <f t="shared" si="5"/>
        <v>33</v>
      </c>
      <c r="C15" s="293">
        <f t="shared" si="5"/>
        <v>9571.7799999999988</v>
      </c>
      <c r="D15" s="293">
        <v>33</v>
      </c>
      <c r="E15" s="293">
        <v>9571.7799999999988</v>
      </c>
      <c r="F15" s="293">
        <v>0</v>
      </c>
      <c r="G15" s="293">
        <v>0</v>
      </c>
      <c r="H15" s="293">
        <v>4</v>
      </c>
      <c r="I15" s="293">
        <v>2278.0300000000002</v>
      </c>
      <c r="J15" s="293">
        <v>1</v>
      </c>
      <c r="K15" s="293">
        <v>34.799999999999997</v>
      </c>
      <c r="L15" s="293">
        <v>23</v>
      </c>
      <c r="M15" s="293">
        <v>6397.98</v>
      </c>
      <c r="N15" s="293">
        <v>5</v>
      </c>
      <c r="O15" s="293">
        <v>860.97</v>
      </c>
      <c r="P15" s="293">
        <v>0</v>
      </c>
      <c r="Q15" s="293">
        <v>0</v>
      </c>
      <c r="R15" s="112"/>
      <c r="S15" s="112"/>
    </row>
    <row r="16" spans="1:21">
      <c r="A16" s="300">
        <v>45292</v>
      </c>
      <c r="B16" s="293">
        <f t="shared" si="5"/>
        <v>25</v>
      </c>
      <c r="C16" s="293">
        <f>SUM(I16,K16,M16,O16,Q16)</f>
        <v>3612.2480999999998</v>
      </c>
      <c r="D16" s="616">
        <v>25</v>
      </c>
      <c r="E16" s="293">
        <v>3612.2481000000002</v>
      </c>
      <c r="F16" s="293">
        <v>0</v>
      </c>
      <c r="G16" s="293">
        <v>0</v>
      </c>
      <c r="H16" s="293">
        <v>6</v>
      </c>
      <c r="I16" s="293">
        <v>185.69</v>
      </c>
      <c r="J16" s="293">
        <v>1</v>
      </c>
      <c r="K16" s="293">
        <v>9.6</v>
      </c>
      <c r="L16" s="293">
        <v>12</v>
      </c>
      <c r="M16" s="293">
        <v>1339.4190000000001</v>
      </c>
      <c r="N16" s="293">
        <v>5</v>
      </c>
      <c r="O16" s="293">
        <v>1437.4891</v>
      </c>
      <c r="P16" s="293">
        <v>1</v>
      </c>
      <c r="Q16" s="293">
        <v>640.04999999999995</v>
      </c>
      <c r="R16" s="112"/>
      <c r="S16" s="112"/>
    </row>
    <row r="17" spans="1:19">
      <c r="A17" s="300">
        <v>45323</v>
      </c>
      <c r="B17" s="293">
        <f t="shared" ref="B17" si="6">SUM(H17,J17,L17,N17,P17)</f>
        <v>35</v>
      </c>
      <c r="C17" s="293">
        <f>SUM(I17,K17,M17,O17,Q17)</f>
        <v>15642.688928699999</v>
      </c>
      <c r="D17" s="293">
        <v>35</v>
      </c>
      <c r="E17" s="293">
        <v>15642.688928699999</v>
      </c>
      <c r="F17" s="293">
        <v>0</v>
      </c>
      <c r="G17" s="293">
        <v>0</v>
      </c>
      <c r="H17" s="293">
        <v>8</v>
      </c>
      <c r="I17" s="293">
        <v>10559.963982200001</v>
      </c>
      <c r="J17" s="293">
        <v>4</v>
      </c>
      <c r="K17" s="293">
        <v>1698.2738073999999</v>
      </c>
      <c r="L17" s="293">
        <v>19</v>
      </c>
      <c r="M17" s="293">
        <v>3213.6685791</v>
      </c>
      <c r="N17" s="293">
        <v>1</v>
      </c>
      <c r="O17" s="293">
        <v>47.197920000000003</v>
      </c>
      <c r="P17" s="293">
        <v>3</v>
      </c>
      <c r="Q17" s="293">
        <v>123.58464000000001</v>
      </c>
      <c r="R17" s="982"/>
      <c r="S17" s="982"/>
    </row>
    <row r="18" spans="1:19">
      <c r="A18" s="300">
        <v>45352</v>
      </c>
      <c r="B18" s="293">
        <f t="shared" ref="B18" si="7">SUM(H18,J18,L18,N18,P18)</f>
        <v>36</v>
      </c>
      <c r="C18" s="293">
        <f>SUM(I18,K18,M18,O18,Q18)</f>
        <v>4276.7682764000001</v>
      </c>
      <c r="D18" s="293">
        <v>35</v>
      </c>
      <c r="E18" s="293">
        <v>4249.7682764000001</v>
      </c>
      <c r="F18" s="293">
        <v>0</v>
      </c>
      <c r="G18" s="293">
        <v>0</v>
      </c>
      <c r="H18" s="293">
        <v>6</v>
      </c>
      <c r="I18" s="293">
        <v>582.26424000000009</v>
      </c>
      <c r="J18" s="293">
        <v>4</v>
      </c>
      <c r="K18" s="293">
        <v>377.50439230000001</v>
      </c>
      <c r="L18" s="293">
        <v>20</v>
      </c>
      <c r="M18" s="293">
        <v>1924.1030040999999</v>
      </c>
      <c r="N18" s="293">
        <v>5</v>
      </c>
      <c r="O18" s="293">
        <v>1350.204</v>
      </c>
      <c r="P18" s="293">
        <v>1</v>
      </c>
      <c r="Q18" s="293">
        <v>42.692639999999997</v>
      </c>
      <c r="R18" s="112"/>
      <c r="S18" s="112"/>
    </row>
    <row r="19" spans="1:19">
      <c r="A19" s="1442" t="s">
        <v>174</v>
      </c>
      <c r="B19" s="1442"/>
      <c r="C19" s="1442"/>
      <c r="D19" s="1442"/>
      <c r="E19" s="1442"/>
      <c r="F19" s="1442"/>
      <c r="G19" s="1442"/>
      <c r="H19" s="1442"/>
      <c r="I19" s="1442"/>
      <c r="J19" s="113"/>
      <c r="K19" s="114"/>
      <c r="L19" s="113"/>
      <c r="M19" s="114"/>
      <c r="N19" s="113"/>
      <c r="O19" s="114"/>
      <c r="P19" s="113"/>
      <c r="Q19" s="114"/>
      <c r="R19" s="59"/>
      <c r="S19" s="59"/>
    </row>
    <row r="20" spans="1:19">
      <c r="A20" s="1441" t="s">
        <v>133</v>
      </c>
      <c r="B20" s="1441"/>
      <c r="C20" s="63"/>
      <c r="D20" s="115"/>
      <c r="E20" s="115"/>
      <c r="F20" s="115"/>
      <c r="G20" s="115"/>
      <c r="H20" s="115"/>
      <c r="I20" s="115"/>
      <c r="J20" s="113"/>
      <c r="N20" s="113"/>
      <c r="O20" s="114"/>
      <c r="P20" s="113"/>
      <c r="Q20" s="113"/>
      <c r="R20" s="113"/>
      <c r="S20" s="113"/>
    </row>
    <row r="21" spans="1:19">
      <c r="A21" s="116"/>
      <c r="B21" s="113"/>
      <c r="C21" s="114"/>
      <c r="D21" s="113"/>
      <c r="E21" s="114"/>
      <c r="F21" s="113"/>
      <c r="G21" s="113"/>
      <c r="H21" s="113"/>
      <c r="I21" s="113"/>
      <c r="J21" s="113"/>
      <c r="N21" s="113"/>
      <c r="O21" s="114"/>
      <c r="P21" s="113"/>
      <c r="Q21" s="113"/>
      <c r="R21" s="113"/>
      <c r="S21" s="113"/>
    </row>
    <row r="22" spans="1:19">
      <c r="A22" s="1441"/>
      <c r="B22" s="1441"/>
      <c r="C22" s="1441"/>
      <c r="D22" s="1441"/>
      <c r="E22" s="117"/>
      <c r="F22" s="113"/>
      <c r="G22" s="113"/>
      <c r="H22" s="113"/>
      <c r="I22" s="113"/>
      <c r="J22" s="113"/>
      <c r="N22" s="118"/>
      <c r="O22" s="118"/>
      <c r="P22" s="118"/>
      <c r="Q22" s="118"/>
      <c r="R22" s="119"/>
      <c r="S22" s="119"/>
    </row>
    <row r="23" spans="1:19">
      <c r="A23" s="116"/>
      <c r="B23" s="117"/>
      <c r="C23" s="117"/>
      <c r="D23" s="117"/>
      <c r="E23" s="117"/>
      <c r="F23" s="34"/>
      <c r="G23" s="34"/>
      <c r="H23" s="120"/>
      <c r="I23" s="117"/>
      <c r="J23" s="117"/>
      <c r="N23" s="117"/>
      <c r="O23" s="117"/>
      <c r="P23" s="34"/>
      <c r="Q23" s="34"/>
      <c r="R23" s="34"/>
      <c r="S23" s="34"/>
    </row>
    <row r="24" spans="1:19">
      <c r="A24" s="116"/>
      <c r="B24" s="117"/>
      <c r="C24" s="121"/>
      <c r="D24" s="117"/>
      <c r="E24" s="121"/>
      <c r="F24" s="121"/>
      <c r="G24" s="121"/>
      <c r="H24" s="117"/>
      <c r="I24" s="121"/>
      <c r="J24" s="117"/>
      <c r="N24" s="117"/>
      <c r="O24" s="121"/>
      <c r="P24" s="117"/>
      <c r="Q24" s="121"/>
      <c r="R24" s="121"/>
      <c r="S24" s="121"/>
    </row>
    <row r="25" spans="1:19">
      <c r="A25" s="116"/>
      <c r="B25" s="117"/>
      <c r="C25" s="121"/>
      <c r="D25" s="117"/>
      <c r="E25" s="121"/>
      <c r="F25" s="121"/>
      <c r="G25" s="121"/>
      <c r="H25" s="117"/>
      <c r="I25" s="121"/>
      <c r="J25" s="117"/>
      <c r="K25" s="121"/>
      <c r="L25" s="117"/>
      <c r="M25" s="121"/>
      <c r="N25" s="117"/>
      <c r="O25" s="121"/>
      <c r="P25" s="117"/>
      <c r="Q25" s="121"/>
      <c r="R25" s="121"/>
      <c r="S25" s="121"/>
    </row>
    <row r="26" spans="1:19">
      <c r="A26" s="99"/>
      <c r="B26" s="122"/>
      <c r="C26" s="112"/>
      <c r="D26" s="122"/>
      <c r="E26" s="112"/>
      <c r="F26" s="112"/>
      <c r="G26" s="112"/>
      <c r="H26" s="122"/>
      <c r="I26" s="112"/>
      <c r="J26" s="122"/>
      <c r="K26" s="112"/>
      <c r="L26" s="122"/>
      <c r="M26" s="112"/>
      <c r="N26" s="122"/>
      <c r="O26" s="112"/>
      <c r="P26" s="122"/>
      <c r="Q26" s="112"/>
      <c r="R26" s="112"/>
      <c r="S26" s="112"/>
    </row>
    <row r="27" spans="1:19">
      <c r="A27" s="99"/>
      <c r="B27" s="122"/>
      <c r="C27" s="112"/>
      <c r="D27" s="122"/>
      <c r="E27" s="112"/>
      <c r="F27" s="112"/>
      <c r="G27" s="112"/>
      <c r="H27" s="122"/>
      <c r="I27" s="112"/>
      <c r="J27" s="122"/>
      <c r="K27" s="112"/>
      <c r="L27" s="122"/>
      <c r="M27" s="112"/>
      <c r="N27" s="122"/>
      <c r="O27" s="112"/>
      <c r="P27" s="122"/>
      <c r="Q27" s="112"/>
      <c r="R27" s="112"/>
      <c r="S27" s="112"/>
    </row>
    <row r="28" spans="1:19">
      <c r="A28" s="99"/>
      <c r="B28" s="122"/>
      <c r="C28" s="112"/>
      <c r="D28" s="122"/>
      <c r="E28" s="112"/>
      <c r="F28" s="112"/>
      <c r="G28" s="112"/>
      <c r="H28" s="122"/>
      <c r="I28" s="112"/>
      <c r="J28" s="122"/>
      <c r="K28" s="112"/>
      <c r="L28" s="122"/>
      <c r="M28" s="112"/>
      <c r="N28" s="122"/>
      <c r="O28" s="112"/>
      <c r="P28" s="122"/>
      <c r="Q28" s="112"/>
      <c r="R28" s="112"/>
      <c r="S28" s="112"/>
    </row>
    <row r="30" spans="1:19">
      <c r="J30" s="123"/>
      <c r="K30" s="123"/>
      <c r="L30" s="123"/>
      <c r="M30" s="123"/>
      <c r="N30" s="123"/>
      <c r="O30" s="123"/>
      <c r="P30" s="123"/>
      <c r="Q30" s="123"/>
      <c r="R30" s="105"/>
      <c r="S30" s="105"/>
    </row>
    <row r="31" spans="1:19">
      <c r="J31" s="63"/>
      <c r="K31" s="63"/>
      <c r="L31" s="63"/>
      <c r="M31" s="123"/>
      <c r="N31" s="123"/>
      <c r="O31" s="123"/>
      <c r="P31" s="123"/>
      <c r="Q31" s="123"/>
      <c r="R31" s="105"/>
      <c r="S31" s="105"/>
    </row>
    <row r="32" spans="1:19">
      <c r="J32" s="123"/>
      <c r="K32" s="123"/>
      <c r="L32" s="123"/>
      <c r="M32" s="123"/>
      <c r="N32" s="123"/>
      <c r="O32" s="123"/>
      <c r="P32" s="123"/>
      <c r="Q32" s="123"/>
      <c r="R32" s="39"/>
    </row>
  </sheetData>
  <mergeCells count="15">
    <mergeCell ref="A22:D22"/>
    <mergeCell ref="A19:I19"/>
    <mergeCell ref="A20:B20"/>
    <mergeCell ref="A1:Q1"/>
    <mergeCell ref="A2:A4"/>
    <mergeCell ref="B2:C3"/>
    <mergeCell ref="D2:G2"/>
    <mergeCell ref="H2:Q2"/>
    <mergeCell ref="D3:E3"/>
    <mergeCell ref="F3:G3"/>
    <mergeCell ref="H3:I3"/>
    <mergeCell ref="J3:K3"/>
    <mergeCell ref="L3:M3"/>
    <mergeCell ref="N3:O3"/>
    <mergeCell ref="P3:Q3"/>
  </mergeCells>
  <printOptions horizontalCentered="1"/>
  <pageMargins left="0.7" right="0.7" top="0.75" bottom="0.75" header="0.3" footer="0.3"/>
  <pageSetup paperSize="9"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2023-08-11 16:53:47</KDate>
  <Classification>SEBI-PUBLIC</Classification>
  <Subclassification/>
  <HostName>MUM0128007</HostName>
  <Domain_User>SEBINT/8007</Domain_User>
  <IPAdd>10.88.96.128</IPAdd>
  <FilePath>X:\Bulletin\2023 08 August\SEBI_Bulletin_August_2023.xlsx</FilePath>
  <KID>6C3C8C09061F638273696270073079</KID>
  <UniqueName/>
  <Suggested/>
  <Justification/>
</Klassify>
</file>

<file path=customXml/itemProps1.xml><?xml version="1.0" encoding="utf-8"?>
<ds:datastoreItem xmlns:ds="http://schemas.openxmlformats.org/officeDocument/2006/customXml" ds:itemID="{C763D44E-AA55-4E41-90D6-77D821A0F9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24</vt:i4>
      </vt:variant>
    </vt:vector>
  </HeadingPairs>
  <TitlesOfParts>
    <vt:vector size="99"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'12'!Print_Area</vt:lpstr>
      <vt:lpstr>'13'!Print_Area</vt:lpstr>
      <vt:lpstr>'14'!Print_Area</vt:lpstr>
      <vt:lpstr>'15'!Print_Area</vt:lpstr>
      <vt:lpstr>'18'!Print_Area</vt:lpstr>
      <vt:lpstr>'2'!Print_Area</vt:lpstr>
      <vt:lpstr>'24'!Print_Area</vt:lpstr>
      <vt:lpstr>'3'!Print_Area</vt:lpstr>
      <vt:lpstr>'49'!Print_Area</vt:lpstr>
      <vt:lpstr>'5'!Print_Area</vt:lpstr>
      <vt:lpstr>'53'!Print_Area</vt:lpstr>
      <vt:lpstr>'54'!Print_Area</vt:lpstr>
      <vt:lpstr>'55'!Print_Area</vt:lpstr>
      <vt:lpstr>'58'!Print_Area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2024-04-24T06:36:22Z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6C3C8C09061F638273696270073079</vt:lpwstr>
  </property>
</Properties>
</file>